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Y:\Files For Review\Rajani Gupta Ma'am\VIS(2022-23)-PL-111-094-149(PRJ Warehousing Pvt. Ltd.)\VIS(2022-23)-PL111-094-149\PreparerReport\Updated\New Document\"/>
    </mc:Choice>
  </mc:AlternateContent>
  <xr:revisionPtr revIDLastSave="0" documentId="13_ncr:1_{465F8096-475B-4C45-93E3-B936883838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rket Value" sheetId="24" r:id="rId1"/>
    <sheet name="Land Val." sheetId="25" r:id="rId2"/>
    <sheet name="calculation" sheetId="26" r:id="rId3"/>
    <sheet name="Description of Instances (2)" sheetId="27" r:id="rId4"/>
    <sheet name="Sheet1" sheetId="28" r:id="rId5"/>
    <sheet name="Sheet2" sheetId="29" r:id="rId6"/>
    <sheet name="Sheet3" sheetId="30" r:id="rId7"/>
    <sheet name="Sheet4" sheetId="31" r:id="rId8"/>
    <sheet name="Monthly Revenue Schedule" sheetId="22" r:id="rId9"/>
    <sheet name="Rent Roll" sheetId="2" r:id="rId10"/>
    <sheet name="CAM Estimates" sheetId="12" r:id="rId11"/>
    <sheet name="Monthly Revenue Schedule (2)" sheetId="23" r:id="rId12"/>
    <sheet name="Author2_Font_Color_Toggle" sheetId="3" state="hidden" r:id="rId13"/>
  </sheets>
  <externalReferences>
    <externalReference r:id="rId14"/>
  </externalReferences>
  <definedNames>
    <definedName name="_xlnm._FilterDatabase" localSheetId="0" hidden="1">'Market Value'!$B$3:$X$24</definedName>
    <definedName name="as" hidden="1">{"FCB_ALL",#N/A,FALSE,"FCB"}</definedName>
    <definedName name="d" hidden="1">{"FCB_ALL",#N/A,FALSE,"FCB"}</definedName>
    <definedName name="er" hidden="1">{"Allocation Matrix p1",#N/A,FALSE,"Allocation Matrix";"Allocation Matrix p2",#N/A,FALSE,"Allocation Matrix";"Allocation Matrix p3",#N/A,FALSE,"Allocation Matrix"}</definedName>
    <definedName name="n" hidden="1">{"FY98Q1 nvs",#N/A,FALSE,"FY98 - Q1";"FY98Q2 nvs",#N/A,FALSE,"FY98 - Q2";"FY98Q3 nvs",#N/A,FALSE,"FY98 - Q3";"FY98Q4 nvs",#N/A,FALSE,"FY98 - Q4"}</definedName>
    <definedName name="o" hidden="1">{"TOTALFAB",#N/A,FALSE,"WAFER FAB 2 EXPENSE";"FABPRODUCTION",#N/A,FALSE,"WAFER FAB 2 EXPENSE";"FABENGINEERING",#N/A,FALSE,"WAFER FAB 2 EXPENSE";"FABEQUIPSUPPORT",#N/A,FALSE,"WAFER FAB 2 EXPENSE";"FABPRODUCTLINE",#N/A,FALSE,"WAFER FAB 2 EXPENSE";"FABMATERIALS",#N/A,FALSE,"WAFER FAB 2 EXPENSE"}</definedName>
    <definedName name="pp" hidden="1">{#N/A,#N/A,FALSE,"COMICRO";#N/A,#N/A,FALSE,"BALSCH";#N/A,#N/A,FALSE,"GLASS";#N/A,#N/A,FALSE,"DEPRE";#N/A,#N/A,FALSE,"A&amp;MCUR";#N/A,#N/A,FALSE,"AGEANAlysis";#N/A,#N/A,FALSE,"CHECKS";#N/A,#N/A,FALSE,"CHECKS"}</definedName>
    <definedName name="_xlnm.Print_Area" localSheetId="9">'Rent Roll'!$A$2:$T$19</definedName>
    <definedName name="tr" hidden="1">{"FY97Tot nvs",#N/A,FALSE,"FY97 - Total";"FY98Tot nvs",#N/A,FALSE,"FY98 - Total"}</definedName>
    <definedName name="w" hidden="1">{"FY98Q1 nvs",#N/A,FALSE,"FY98 - Q1";"FY98Q2 nvs",#N/A,FALSE,"FY98 - Q2";"FY98Q3 nvs",#N/A,FALSE,"FY98 - Q3";"FY98Q4 nvs",#N/A,FALSE,"FY98 - Q4"}</definedName>
    <definedName name="y" hidden="1">{"FY97Total",#N/A,FALSE,"FY97 - Total";"FY98Total",#N/A,FALSE,"FY98 - Total"}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7" i="30" l="1"/>
  <c r="C47" i="30"/>
  <c r="D40" i="30"/>
  <c r="F40" i="30" s="1"/>
  <c r="G36" i="30"/>
  <c r="D35" i="30"/>
  <c r="D34" i="30"/>
  <c r="C34" i="30"/>
  <c r="D33" i="30"/>
  <c r="C33" i="30"/>
  <c r="D32" i="30"/>
  <c r="D31" i="30"/>
  <c r="D14" i="30"/>
  <c r="F13" i="30"/>
  <c r="F12" i="30"/>
  <c r="F11" i="30"/>
  <c r="F14" i="30" s="1"/>
  <c r="G14" i="30" s="1"/>
  <c r="C19" i="30" s="1"/>
  <c r="C24" i="30" s="1"/>
  <c r="D7" i="30"/>
  <c r="F6" i="30"/>
  <c r="F5" i="30"/>
  <c r="F4" i="30"/>
  <c r="F7" i="30" s="1"/>
  <c r="G7" i="30" s="1"/>
  <c r="C20" i="30" s="1"/>
  <c r="C25" i="30" s="1"/>
  <c r="F3" i="30"/>
  <c r="G8" i="29"/>
  <c r="G21" i="28"/>
  <c r="G22" i="28" s="1"/>
  <c r="F21" i="28"/>
  <c r="F22" i="28" s="1"/>
  <c r="F23" i="28" s="1"/>
  <c r="H23" i="28" s="1"/>
  <c r="L16" i="28"/>
  <c r="K16" i="28"/>
  <c r="F46" i="27"/>
  <c r="E44" i="27"/>
  <c r="E45" i="27" s="1"/>
  <c r="E47" i="27" s="1"/>
  <c r="D44" i="27"/>
  <c r="D45" i="27" s="1"/>
  <c r="D47" i="27" s="1"/>
  <c r="D48" i="27" s="1"/>
  <c r="D49" i="27" s="1"/>
  <c r="E36" i="27"/>
  <c r="D36" i="27"/>
  <c r="C36" i="27"/>
  <c r="I24" i="26"/>
  <c r="G22" i="26"/>
  <c r="E15" i="26"/>
  <c r="E16" i="26" s="1"/>
  <c r="R9" i="26"/>
  <c r="R8" i="26"/>
  <c r="R7" i="26"/>
  <c r="R6" i="26"/>
  <c r="F38" i="25"/>
  <c r="E38" i="25"/>
  <c r="D38" i="25" s="1"/>
  <c r="G37" i="25"/>
  <c r="F37" i="25"/>
  <c r="E37" i="25"/>
  <c r="D37" i="25" s="1"/>
  <c r="G36" i="25"/>
  <c r="E36" i="25"/>
  <c r="C36" i="25"/>
  <c r="F34" i="25"/>
  <c r="G34" i="25" s="1"/>
  <c r="I32" i="25"/>
  <c r="B30" i="25"/>
  <c r="D29" i="25"/>
  <c r="C29" i="25"/>
  <c r="D28" i="25"/>
  <c r="E28" i="25" s="1"/>
  <c r="C18" i="25"/>
  <c r="D18" i="25" s="1"/>
  <c r="H11" i="25"/>
  <c r="C11" i="25"/>
  <c r="E11" i="25" s="1"/>
  <c r="M5" i="25"/>
  <c r="H4" i="25"/>
  <c r="D4" i="25"/>
  <c r="D5" i="25" s="1"/>
  <c r="C4" i="25"/>
  <c r="C5" i="25" s="1"/>
  <c r="D3" i="25"/>
  <c r="U49" i="24"/>
  <c r="U50" i="24" s="1"/>
  <c r="L46" i="24"/>
  <c r="L45" i="24"/>
  <c r="L44" i="24"/>
  <c r="L43" i="24"/>
  <c r="X40" i="24"/>
  <c r="X39" i="24"/>
  <c r="O38" i="24"/>
  <c r="U28" i="24"/>
  <c r="X27" i="24"/>
  <c r="U27" i="24"/>
  <c r="Y27" i="24" s="1"/>
  <c r="P24" i="24"/>
  <c r="M24" i="24"/>
  <c r="I24" i="24"/>
  <c r="H24" i="24" s="1"/>
  <c r="X23" i="24"/>
  <c r="R23" i="24"/>
  <c r="P23" i="24"/>
  <c r="M23" i="24"/>
  <c r="H23" i="24"/>
  <c r="X22" i="24"/>
  <c r="R22" i="24"/>
  <c r="P22" i="24"/>
  <c r="M22" i="24"/>
  <c r="H22" i="24"/>
  <c r="X21" i="24"/>
  <c r="R21" i="24"/>
  <c r="P21" i="24"/>
  <c r="M21" i="24"/>
  <c r="H21" i="24"/>
  <c r="P20" i="24"/>
  <c r="M20" i="24"/>
  <c r="H20" i="24"/>
  <c r="X19" i="24"/>
  <c r="R19" i="24"/>
  <c r="S19" i="24" s="1"/>
  <c r="T19" i="24" s="1"/>
  <c r="U19" i="24" s="1"/>
  <c r="Y19" i="24" s="1"/>
  <c r="P19" i="24"/>
  <c r="M19" i="24"/>
  <c r="H19" i="24"/>
  <c r="X18" i="24"/>
  <c r="P18" i="24"/>
  <c r="M18" i="24"/>
  <c r="I18" i="24"/>
  <c r="H18" i="24"/>
  <c r="R18" i="24" s="1"/>
  <c r="P17" i="24"/>
  <c r="M17" i="24"/>
  <c r="I17" i="24"/>
  <c r="H17" i="24" s="1"/>
  <c r="P16" i="24"/>
  <c r="M16" i="24"/>
  <c r="J16" i="24"/>
  <c r="I16" i="24"/>
  <c r="H16" i="24"/>
  <c r="X16" i="24" s="1"/>
  <c r="X15" i="24"/>
  <c r="R15" i="24"/>
  <c r="S15" i="24" s="1"/>
  <c r="T15" i="24" s="1"/>
  <c r="U15" i="24" s="1"/>
  <c r="Y15" i="24" s="1"/>
  <c r="P15" i="24"/>
  <c r="M15" i="24"/>
  <c r="H15" i="24"/>
  <c r="X14" i="24"/>
  <c r="R14" i="24"/>
  <c r="P14" i="24"/>
  <c r="M14" i="24"/>
  <c r="H14" i="24"/>
  <c r="P13" i="24"/>
  <c r="M13" i="24"/>
  <c r="H13" i="24"/>
  <c r="R13" i="24" s="1"/>
  <c r="P12" i="24"/>
  <c r="M12" i="24"/>
  <c r="H12" i="24"/>
  <c r="X11" i="24"/>
  <c r="R11" i="24"/>
  <c r="P11" i="24"/>
  <c r="M11" i="24"/>
  <c r="H11" i="24"/>
  <c r="X10" i="24"/>
  <c r="R10" i="24"/>
  <c r="P10" i="24"/>
  <c r="M10" i="24"/>
  <c r="H10" i="24"/>
  <c r="R9" i="24"/>
  <c r="S9" i="24" s="1"/>
  <c r="P9" i="24"/>
  <c r="M9" i="24"/>
  <c r="H9" i="24"/>
  <c r="X9" i="24" s="1"/>
  <c r="P8" i="24"/>
  <c r="M8" i="24"/>
  <c r="H8" i="24"/>
  <c r="X7" i="24"/>
  <c r="R7" i="24"/>
  <c r="S7" i="24" s="1"/>
  <c r="T7" i="24" s="1"/>
  <c r="U7" i="24" s="1"/>
  <c r="Y7" i="24" s="1"/>
  <c r="P7" i="24"/>
  <c r="M7" i="24"/>
  <c r="H7" i="24"/>
  <c r="X6" i="24"/>
  <c r="P6" i="24"/>
  <c r="M6" i="24"/>
  <c r="I6" i="24"/>
  <c r="H6" i="24"/>
  <c r="R6" i="24" s="1"/>
  <c r="P5" i="24"/>
  <c r="M5" i="24"/>
  <c r="H5" i="24"/>
  <c r="P4" i="24"/>
  <c r="M4" i="24"/>
  <c r="J4" i="24"/>
  <c r="I4" i="24"/>
  <c r="H4" i="24"/>
  <c r="S13" i="24" l="1"/>
  <c r="T13" i="24" s="1"/>
  <c r="U13" i="24" s="1"/>
  <c r="Y13" i="24" s="1"/>
  <c r="L25" i="30"/>
  <c r="D25" i="30"/>
  <c r="E25" i="30" s="1"/>
  <c r="F25" i="30" s="1"/>
  <c r="G25" i="30" s="1"/>
  <c r="H25" i="30" s="1"/>
  <c r="I25" i="30" s="1"/>
  <c r="J25" i="30" s="1"/>
  <c r="K25" i="30" s="1"/>
  <c r="D24" i="30"/>
  <c r="C26" i="30"/>
  <c r="T6" i="24"/>
  <c r="U6" i="24" s="1"/>
  <c r="Y6" i="24" s="1"/>
  <c r="S6" i="24"/>
  <c r="T18" i="24"/>
  <c r="U18" i="24" s="1"/>
  <c r="Y18" i="24" s="1"/>
  <c r="S18" i="24"/>
  <c r="R24" i="24"/>
  <c r="X24" i="24"/>
  <c r="B17" i="25"/>
  <c r="D17" i="25" s="1"/>
  <c r="D19" i="25" s="1"/>
  <c r="C10" i="25"/>
  <c r="E10" i="25" s="1"/>
  <c r="E12" i="25" s="1"/>
  <c r="E13" i="25" s="1"/>
  <c r="F5" i="25"/>
  <c r="X17" i="24"/>
  <c r="R17" i="24"/>
  <c r="X20" i="24"/>
  <c r="R20" i="24"/>
  <c r="S22" i="24"/>
  <c r="T22" i="24" s="1"/>
  <c r="U22" i="24" s="1"/>
  <c r="Y22" i="24" s="1"/>
  <c r="X13" i="24"/>
  <c r="R10" i="26"/>
  <c r="R12" i="26" s="1"/>
  <c r="L47" i="24"/>
  <c r="L48" i="24" s="1"/>
  <c r="L49" i="24" s="1"/>
  <c r="E29" i="25"/>
  <c r="E30" i="25" s="1"/>
  <c r="E34" i="25" s="1"/>
  <c r="F15" i="30"/>
  <c r="F16" i="30" s="1"/>
  <c r="S10" i="24"/>
  <c r="T10" i="24" s="1"/>
  <c r="U10" i="24" s="1"/>
  <c r="Y10" i="24" s="1"/>
  <c r="H26" i="24"/>
  <c r="X4" i="24"/>
  <c r="R4" i="24"/>
  <c r="S11" i="24"/>
  <c r="T11" i="24" s="1"/>
  <c r="U11" i="24" s="1"/>
  <c r="Y11" i="24" s="1"/>
  <c r="X12" i="24"/>
  <c r="R12" i="24"/>
  <c r="T14" i="24"/>
  <c r="U14" i="24" s="1"/>
  <c r="Y14" i="24" s="1"/>
  <c r="S14" i="24"/>
  <c r="S21" i="24"/>
  <c r="T21" i="24" s="1"/>
  <c r="U21" i="24" s="1"/>
  <c r="Y21" i="24" s="1"/>
  <c r="S23" i="24"/>
  <c r="T23" i="24" s="1"/>
  <c r="U23" i="24" s="1"/>
  <c r="Y23" i="24" s="1"/>
  <c r="C49" i="30"/>
  <c r="D49" i="30" s="1"/>
  <c r="X5" i="24"/>
  <c r="R5" i="24"/>
  <c r="X8" i="24"/>
  <c r="R8" i="24"/>
  <c r="T9" i="24"/>
  <c r="U9" i="24" s="1"/>
  <c r="Y9" i="24" s="1"/>
  <c r="R16" i="24"/>
  <c r="I26" i="24"/>
  <c r="F45" i="27"/>
  <c r="X26" i="24" l="1"/>
  <c r="S17" i="24"/>
  <c r="T17" i="24"/>
  <c r="U17" i="24" s="1"/>
  <c r="Y17" i="24" s="1"/>
  <c r="S8" i="24"/>
  <c r="T8" i="24" s="1"/>
  <c r="U8" i="24" s="1"/>
  <c r="Y8" i="24" s="1"/>
  <c r="K16" i="25"/>
  <c r="D26" i="30"/>
  <c r="E24" i="30"/>
  <c r="S16" i="24"/>
  <c r="T16" i="24" s="1"/>
  <c r="U16" i="24" s="1"/>
  <c r="Y16" i="24" s="1"/>
  <c r="S5" i="24"/>
  <c r="T5" i="24"/>
  <c r="U5" i="24" s="1"/>
  <c r="Y5" i="24" s="1"/>
  <c r="S12" i="24"/>
  <c r="T12" i="24" s="1"/>
  <c r="U12" i="24" s="1"/>
  <c r="Y12" i="24" s="1"/>
  <c r="S20" i="24"/>
  <c r="T20" i="24" s="1"/>
  <c r="U20" i="24" s="1"/>
  <c r="Y20" i="24" s="1"/>
  <c r="S24" i="24"/>
  <c r="T24" i="24" s="1"/>
  <c r="U24" i="24" s="1"/>
  <c r="Y24" i="24" s="1"/>
  <c r="S4" i="24"/>
  <c r="S26" i="24" s="1"/>
  <c r="R26" i="24"/>
  <c r="L17" i="25" l="1"/>
  <c r="K18" i="25"/>
  <c r="F24" i="30"/>
  <c r="E26" i="30"/>
  <c r="T4" i="24"/>
  <c r="F26" i="30" l="1"/>
  <c r="G24" i="30"/>
  <c r="T26" i="24"/>
  <c r="U4" i="24"/>
  <c r="G26" i="30" l="1"/>
  <c r="H24" i="30"/>
  <c r="U26" i="24"/>
  <c r="U29" i="24" s="1"/>
  <c r="Y4" i="24"/>
  <c r="Y29" i="24" l="1"/>
  <c r="E33" i="25"/>
  <c r="E35" i="25" s="1"/>
  <c r="H26" i="30"/>
  <c r="I24" i="30"/>
  <c r="F35" i="25" l="1"/>
  <c r="C35" i="25"/>
  <c r="J24" i="30"/>
  <c r="I26" i="30"/>
  <c r="J26" i="30" l="1"/>
  <c r="K24" i="30"/>
  <c r="K26" i="30" l="1"/>
  <c r="L26" i="30" s="1"/>
  <c r="L24" i="30"/>
  <c r="P71" i="23" l="1"/>
  <c r="O72" i="23"/>
  <c r="K61" i="23"/>
  <c r="N61" i="23"/>
  <c r="B55" i="23"/>
  <c r="B57" i="23" s="1"/>
  <c r="C44" i="23"/>
  <c r="D44" i="23" s="1"/>
  <c r="E44" i="23" s="1"/>
  <c r="F44" i="23" s="1"/>
  <c r="G44" i="23" s="1"/>
  <c r="H44" i="23" s="1"/>
  <c r="I44" i="23" s="1"/>
  <c r="J44" i="23" s="1"/>
  <c r="K44" i="23" s="1"/>
  <c r="DQ24" i="23"/>
  <c r="DP22" i="23"/>
  <c r="DO22" i="23"/>
  <c r="DN22" i="23"/>
  <c r="DM22" i="23"/>
  <c r="DL22" i="23"/>
  <c r="DK22" i="23"/>
  <c r="DJ22" i="23"/>
  <c r="DI22" i="23"/>
  <c r="DH22" i="23"/>
  <c r="DG22" i="23"/>
  <c r="DF22" i="23"/>
  <c r="DE22" i="23"/>
  <c r="DD22" i="23"/>
  <c r="DC22" i="23"/>
  <c r="DB22" i="23"/>
  <c r="DA22" i="23"/>
  <c r="CZ22" i="23"/>
  <c r="CY22" i="23"/>
  <c r="CX22" i="23"/>
  <c r="CW22" i="23"/>
  <c r="CV22" i="23"/>
  <c r="CU22" i="23"/>
  <c r="CT22" i="23"/>
  <c r="CS22" i="23"/>
  <c r="CR22" i="23"/>
  <c r="CQ22" i="23"/>
  <c r="CP22" i="23"/>
  <c r="CO22" i="23"/>
  <c r="CN22" i="23"/>
  <c r="CM22" i="23"/>
  <c r="CL22" i="23"/>
  <c r="CK22" i="23"/>
  <c r="CJ22" i="23"/>
  <c r="CI22" i="23"/>
  <c r="CH22" i="23"/>
  <c r="CG22" i="23"/>
  <c r="CF22" i="23"/>
  <c r="CE22" i="23"/>
  <c r="CD22" i="23"/>
  <c r="CC22" i="23"/>
  <c r="CB22" i="23"/>
  <c r="CA22" i="23"/>
  <c r="BZ22" i="23"/>
  <c r="BY22" i="23"/>
  <c r="BX22" i="23"/>
  <c r="BW22" i="23"/>
  <c r="BV22" i="23"/>
  <c r="BU22" i="23"/>
  <c r="BT22" i="23"/>
  <c r="BS22" i="23"/>
  <c r="BR22" i="23"/>
  <c r="BQ22" i="23"/>
  <c r="BP22" i="23"/>
  <c r="BO22" i="23"/>
  <c r="BN22" i="23"/>
  <c r="BM22" i="23"/>
  <c r="BL22" i="23"/>
  <c r="BK22" i="23"/>
  <c r="BJ22" i="23"/>
  <c r="BI22" i="23"/>
  <c r="BH22" i="23"/>
  <c r="BG22" i="23"/>
  <c r="BF22" i="23"/>
  <c r="BE22" i="23"/>
  <c r="BD22" i="23"/>
  <c r="BC22" i="23"/>
  <c r="BB22" i="23"/>
  <c r="BA22" i="23"/>
  <c r="AZ22" i="23"/>
  <c r="AY22" i="23"/>
  <c r="AX22" i="23"/>
  <c r="AW22" i="23"/>
  <c r="AV22" i="23"/>
  <c r="AU22" i="23"/>
  <c r="AT22" i="23"/>
  <c r="AS22" i="23"/>
  <c r="AR22" i="23"/>
  <c r="AQ22" i="23"/>
  <c r="AP22" i="23"/>
  <c r="AO22" i="23"/>
  <c r="AN22" i="23"/>
  <c r="AM22" i="23"/>
  <c r="AL22" i="23"/>
  <c r="AK22" i="23"/>
  <c r="AJ22" i="23"/>
  <c r="AI22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DP21" i="23"/>
  <c r="DO21" i="23"/>
  <c r="DN21" i="23"/>
  <c r="DM21" i="23"/>
  <c r="DL21" i="23"/>
  <c r="DK21" i="23"/>
  <c r="DJ21" i="23"/>
  <c r="DI21" i="23"/>
  <c r="DH21" i="23"/>
  <c r="DG21" i="23"/>
  <c r="DF21" i="23"/>
  <c r="DE21" i="23"/>
  <c r="DD21" i="23"/>
  <c r="DC21" i="23"/>
  <c r="DB21" i="23"/>
  <c r="DA21" i="23"/>
  <c r="CZ21" i="23"/>
  <c r="CY21" i="23"/>
  <c r="CX21" i="23"/>
  <c r="CW21" i="23"/>
  <c r="CV21" i="23"/>
  <c r="CU21" i="23"/>
  <c r="CT21" i="23"/>
  <c r="CS21" i="23"/>
  <c r="CR21" i="23"/>
  <c r="CQ21" i="23"/>
  <c r="CP21" i="23"/>
  <c r="CO21" i="23"/>
  <c r="CN21" i="23"/>
  <c r="CM21" i="23"/>
  <c r="CL21" i="23"/>
  <c r="CK21" i="23"/>
  <c r="CJ21" i="23"/>
  <c r="CI21" i="23"/>
  <c r="CH21" i="23"/>
  <c r="CG21" i="23"/>
  <c r="CF21" i="23"/>
  <c r="CE21" i="23"/>
  <c r="CD21" i="23"/>
  <c r="CC21" i="23"/>
  <c r="CB21" i="23"/>
  <c r="CA21" i="23"/>
  <c r="BZ21" i="23"/>
  <c r="BY21" i="23"/>
  <c r="BX21" i="23"/>
  <c r="BW21" i="23"/>
  <c r="BV21" i="23"/>
  <c r="BU21" i="23"/>
  <c r="BT21" i="23"/>
  <c r="BS21" i="23"/>
  <c r="BR21" i="23"/>
  <c r="BQ21" i="23"/>
  <c r="BP21" i="23"/>
  <c r="BO21" i="23"/>
  <c r="BN21" i="23"/>
  <c r="BM21" i="23"/>
  <c r="BL21" i="23"/>
  <c r="BK21" i="23"/>
  <c r="BJ21" i="23"/>
  <c r="BI21" i="23"/>
  <c r="BH21" i="23"/>
  <c r="BG21" i="23"/>
  <c r="BF21" i="23"/>
  <c r="BE21" i="23"/>
  <c r="BD21" i="23"/>
  <c r="BC21" i="23"/>
  <c r="BB21" i="23"/>
  <c r="BA21" i="23"/>
  <c r="AZ21" i="23"/>
  <c r="AY21" i="23"/>
  <c r="AX21" i="23"/>
  <c r="AW21" i="23"/>
  <c r="AV21" i="23"/>
  <c r="AU21" i="23"/>
  <c r="AT21" i="23"/>
  <c r="AS21" i="23"/>
  <c r="AR21" i="23"/>
  <c r="AQ21" i="23"/>
  <c r="AP21" i="23"/>
  <c r="AO21" i="23"/>
  <c r="AN21" i="23"/>
  <c r="AM21" i="23"/>
  <c r="AL21" i="23"/>
  <c r="AK21" i="23"/>
  <c r="AJ21" i="23"/>
  <c r="AI21" i="23"/>
  <c r="AH21" i="23"/>
  <c r="AG21" i="23"/>
  <c r="AF21" i="23"/>
  <c r="AE21" i="23"/>
  <c r="AD21" i="23"/>
  <c r="AC21" i="23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DQ20" i="23"/>
  <c r="DQ18" i="23"/>
  <c r="DQ17" i="23"/>
  <c r="DQ15" i="23"/>
  <c r="DQ10" i="23"/>
  <c r="DQ9" i="23"/>
  <c r="C2" i="23"/>
  <c r="C3" i="23" s="1"/>
  <c r="N61" i="22"/>
  <c r="B57" i="22"/>
  <c r="B55" i="22"/>
  <c r="C55" i="22" s="1"/>
  <c r="C57" i="22" s="1"/>
  <c r="D44" i="22"/>
  <c r="E44" i="22"/>
  <c r="F44" i="22" s="1"/>
  <c r="G44" i="22" s="1"/>
  <c r="H44" i="22" s="1"/>
  <c r="I44" i="22" s="1"/>
  <c r="J44" i="22" s="1"/>
  <c r="K44" i="22" s="1"/>
  <c r="C44" i="22"/>
  <c r="D55" i="22" l="1"/>
  <c r="C55" i="23"/>
  <c r="DQ21" i="23"/>
  <c r="D2" i="23"/>
  <c r="DQ22" i="23"/>
  <c r="DQ9" i="22"/>
  <c r="DQ10" i="22"/>
  <c r="DQ15" i="22"/>
  <c r="DQ17" i="22"/>
  <c r="DQ18" i="22"/>
  <c r="DQ20" i="22"/>
  <c r="DQ24" i="22"/>
  <c r="C57" i="23" l="1"/>
  <c r="D55" i="23"/>
  <c r="E55" i="22"/>
  <c r="D57" i="22"/>
  <c r="D3" i="23"/>
  <c r="E2" i="23"/>
  <c r="DP22" i="22"/>
  <c r="DO22" i="22"/>
  <c r="DN22" i="22"/>
  <c r="DM22" i="22"/>
  <c r="DL22" i="22"/>
  <c r="DK22" i="22"/>
  <c r="DJ22" i="22"/>
  <c r="DI22" i="22"/>
  <c r="DH22" i="22"/>
  <c r="DG22" i="22"/>
  <c r="DF22" i="22"/>
  <c r="DE22" i="22"/>
  <c r="DD22" i="22"/>
  <c r="DC22" i="22"/>
  <c r="DB22" i="22"/>
  <c r="DA22" i="22"/>
  <c r="CZ22" i="22"/>
  <c r="CY22" i="22"/>
  <c r="CX22" i="22"/>
  <c r="CW22" i="22"/>
  <c r="CV22" i="22"/>
  <c r="CU22" i="22"/>
  <c r="CT22" i="22"/>
  <c r="CS22" i="22"/>
  <c r="CR22" i="22"/>
  <c r="CQ22" i="22"/>
  <c r="CP22" i="22"/>
  <c r="CO22" i="22"/>
  <c r="CN22" i="22"/>
  <c r="CM22" i="22"/>
  <c r="CL22" i="22"/>
  <c r="CK22" i="22"/>
  <c r="CJ22" i="22"/>
  <c r="CI22" i="22"/>
  <c r="CH22" i="22"/>
  <c r="CG22" i="22"/>
  <c r="CF22" i="22"/>
  <c r="CE22" i="22"/>
  <c r="CD22" i="22"/>
  <c r="CC22" i="22"/>
  <c r="CB22" i="22"/>
  <c r="CA22" i="22"/>
  <c r="BZ22" i="22"/>
  <c r="BY22" i="22"/>
  <c r="BX22" i="22"/>
  <c r="BW22" i="22"/>
  <c r="BV22" i="22"/>
  <c r="BU22" i="22"/>
  <c r="BT22" i="22"/>
  <c r="BS22" i="22"/>
  <c r="BR22" i="22"/>
  <c r="BQ22" i="22"/>
  <c r="BP22" i="22"/>
  <c r="BO22" i="22"/>
  <c r="BN22" i="22"/>
  <c r="BM22" i="22"/>
  <c r="BL22" i="22"/>
  <c r="BK22" i="22"/>
  <c r="BJ22" i="22"/>
  <c r="BI22" i="22"/>
  <c r="BH22" i="22"/>
  <c r="BG22" i="22"/>
  <c r="BF22" i="22"/>
  <c r="BE22" i="22"/>
  <c r="BD22" i="22"/>
  <c r="BC22" i="22"/>
  <c r="BB22" i="22"/>
  <c r="BA22" i="22"/>
  <c r="AZ22" i="22"/>
  <c r="AY22" i="22"/>
  <c r="AX22" i="22"/>
  <c r="AW22" i="22"/>
  <c r="AV22" i="22"/>
  <c r="AU22" i="22"/>
  <c r="AT22" i="22"/>
  <c r="AS22" i="22"/>
  <c r="AR22" i="22"/>
  <c r="AQ22" i="22"/>
  <c r="AP22" i="22"/>
  <c r="AO22" i="22"/>
  <c r="AN22" i="22"/>
  <c r="AM22" i="22"/>
  <c r="AL22" i="22"/>
  <c r="AK22" i="22"/>
  <c r="AJ22" i="22"/>
  <c r="AI22" i="22"/>
  <c r="AH22" i="22"/>
  <c r="AG22" i="22"/>
  <c r="AF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DQ22" i="22" l="1"/>
  <c r="F55" i="22"/>
  <c r="E57" i="22"/>
  <c r="D57" i="23"/>
  <c r="E55" i="23"/>
  <c r="E3" i="23"/>
  <c r="F2" i="23"/>
  <c r="DP21" i="22"/>
  <c r="DO21" i="22"/>
  <c r="DN21" i="22"/>
  <c r="DM21" i="22"/>
  <c r="DL21" i="22"/>
  <c r="DK21" i="22"/>
  <c r="DJ21" i="22"/>
  <c r="DI21" i="22"/>
  <c r="DH21" i="22"/>
  <c r="DG21" i="22"/>
  <c r="DF21" i="22"/>
  <c r="DE21" i="22"/>
  <c r="DD21" i="22"/>
  <c r="DC21" i="22"/>
  <c r="DB21" i="22"/>
  <c r="DA21" i="22"/>
  <c r="CZ21" i="22"/>
  <c r="CY21" i="22"/>
  <c r="CX21" i="22"/>
  <c r="CW21" i="22"/>
  <c r="CV21" i="22"/>
  <c r="CU21" i="22"/>
  <c r="CT21" i="22"/>
  <c r="CS21" i="22"/>
  <c r="CR21" i="22"/>
  <c r="CQ21" i="22"/>
  <c r="CP21" i="22"/>
  <c r="CO21" i="22"/>
  <c r="CN21" i="22"/>
  <c r="CM21" i="22"/>
  <c r="CL21" i="22"/>
  <c r="CK21" i="22"/>
  <c r="CJ21" i="22"/>
  <c r="CI21" i="22"/>
  <c r="CH21" i="22"/>
  <c r="CG21" i="22"/>
  <c r="CF21" i="22"/>
  <c r="CE21" i="22"/>
  <c r="CD21" i="22"/>
  <c r="CC21" i="22"/>
  <c r="CB21" i="22"/>
  <c r="CA21" i="22"/>
  <c r="BZ21" i="22"/>
  <c r="BY21" i="22"/>
  <c r="BX21" i="22"/>
  <c r="BW21" i="22"/>
  <c r="BV21" i="22"/>
  <c r="BU21" i="22"/>
  <c r="BT21" i="22"/>
  <c r="BS21" i="22"/>
  <c r="BR21" i="22"/>
  <c r="BQ21" i="22"/>
  <c r="BP21" i="22"/>
  <c r="BO21" i="22"/>
  <c r="BN21" i="22"/>
  <c r="BM21" i="22"/>
  <c r="BL21" i="22"/>
  <c r="BK21" i="22"/>
  <c r="BJ21" i="22"/>
  <c r="BI21" i="22"/>
  <c r="BH21" i="22"/>
  <c r="BG21" i="22"/>
  <c r="BF21" i="22"/>
  <c r="BE21" i="22"/>
  <c r="BD21" i="22"/>
  <c r="BC21" i="22"/>
  <c r="BB21" i="22"/>
  <c r="BA21" i="22"/>
  <c r="AZ21" i="22"/>
  <c r="AY21" i="22"/>
  <c r="AX21" i="22"/>
  <c r="AW21" i="22"/>
  <c r="AV21" i="22"/>
  <c r="AU21" i="22"/>
  <c r="AT21" i="22"/>
  <c r="AS21" i="22"/>
  <c r="AR21" i="22"/>
  <c r="AQ21" i="22"/>
  <c r="AP21" i="22"/>
  <c r="AO21" i="22"/>
  <c r="AN21" i="22"/>
  <c r="AM21" i="22"/>
  <c r="AL21" i="22"/>
  <c r="AK21" i="22"/>
  <c r="AJ21" i="22"/>
  <c r="AI21" i="22"/>
  <c r="AH21" i="22"/>
  <c r="AG21" i="22"/>
  <c r="AF21" i="22"/>
  <c r="AE21" i="22"/>
  <c r="AD21" i="22"/>
  <c r="AC21" i="22"/>
  <c r="AB21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G55" i="22" l="1"/>
  <c r="F57" i="22"/>
  <c r="DQ21" i="22"/>
  <c r="F55" i="23"/>
  <c r="E57" i="23"/>
  <c r="G2" i="23"/>
  <c r="F3" i="23"/>
  <c r="D40" i="12"/>
  <c r="D39" i="12"/>
  <c r="X18" i="2"/>
  <c r="Y18" i="2" s="1"/>
  <c r="X17" i="2"/>
  <c r="Y17" i="2" s="1"/>
  <c r="X16" i="2"/>
  <c r="Y16" i="2" s="1"/>
  <c r="X15" i="2"/>
  <c r="Y15" i="2" s="1"/>
  <c r="L3" i="2"/>
  <c r="C2" i="22"/>
  <c r="C3" i="22" s="1"/>
  <c r="F57" i="23" l="1"/>
  <c r="G55" i="23"/>
  <c r="H55" i="22"/>
  <c r="G57" i="22"/>
  <c r="G3" i="23"/>
  <c r="H2" i="23"/>
  <c r="D2" i="22"/>
  <c r="I55" i="22" l="1"/>
  <c r="H57" i="22"/>
  <c r="H55" i="23"/>
  <c r="G57" i="23"/>
  <c r="I2" i="23"/>
  <c r="H3" i="23"/>
  <c r="E2" i="22"/>
  <c r="D3" i="22"/>
  <c r="H57" i="23" l="1"/>
  <c r="I55" i="23"/>
  <c r="J55" i="22"/>
  <c r="I57" i="22"/>
  <c r="J2" i="23"/>
  <c r="I3" i="23"/>
  <c r="F2" i="22"/>
  <c r="E3" i="22"/>
  <c r="K55" i="22" l="1"/>
  <c r="K57" i="22" s="1"/>
  <c r="N63" i="22" s="1"/>
  <c r="J57" i="22"/>
  <c r="J55" i="23"/>
  <c r="I57" i="23"/>
  <c r="K2" i="23"/>
  <c r="J3" i="23"/>
  <c r="F3" i="22"/>
  <c r="G2" i="22"/>
  <c r="J57" i="23" l="1"/>
  <c r="K55" i="23"/>
  <c r="K57" i="23" s="1"/>
  <c r="K3" i="23"/>
  <c r="L2" i="23"/>
  <c r="H2" i="22"/>
  <c r="G3" i="22"/>
  <c r="K63" i="23" l="1"/>
  <c r="N63" i="23"/>
  <c r="L3" i="23"/>
  <c r="M2" i="23"/>
  <c r="I2" i="22"/>
  <c r="H3" i="22"/>
  <c r="M3" i="23" l="1"/>
  <c r="N2" i="23"/>
  <c r="I3" i="22"/>
  <c r="J2" i="22"/>
  <c r="O2" i="23" l="1"/>
  <c r="N3" i="23"/>
  <c r="K2" i="22"/>
  <c r="J3" i="22"/>
  <c r="P2" i="23" l="1"/>
  <c r="O3" i="23"/>
  <c r="L2" i="22"/>
  <c r="K3" i="22"/>
  <c r="P3" i="23" l="1"/>
  <c r="Q2" i="23"/>
  <c r="L3" i="22"/>
  <c r="M2" i="22"/>
  <c r="R2" i="23" l="1"/>
  <c r="Q3" i="23"/>
  <c r="N2" i="22"/>
  <c r="M3" i="22"/>
  <c r="S2" i="23" l="1"/>
  <c r="R3" i="23"/>
  <c r="O2" i="22"/>
  <c r="N3" i="22"/>
  <c r="S3" i="23" l="1"/>
  <c r="T2" i="23"/>
  <c r="O3" i="22"/>
  <c r="P2" i="22"/>
  <c r="T3" i="23" l="1"/>
  <c r="U2" i="23"/>
  <c r="Q2" i="22"/>
  <c r="P3" i="22"/>
  <c r="U3" i="23" l="1"/>
  <c r="V2" i="23"/>
  <c r="R2" i="22"/>
  <c r="Q3" i="22"/>
  <c r="W2" i="23" l="1"/>
  <c r="V3" i="23"/>
  <c r="R3" i="22"/>
  <c r="S2" i="22"/>
  <c r="X2" i="23" l="1"/>
  <c r="W3" i="23"/>
  <c r="T2" i="22"/>
  <c r="S3" i="22"/>
  <c r="Y2" i="23" l="1"/>
  <c r="X3" i="23"/>
  <c r="U2" i="22"/>
  <c r="T3" i="22"/>
  <c r="Z2" i="23" l="1"/>
  <c r="Y3" i="23"/>
  <c r="U3" i="22"/>
  <c r="V2" i="22"/>
  <c r="AA2" i="23" l="1"/>
  <c r="Z3" i="23"/>
  <c r="W2" i="22"/>
  <c r="V3" i="22"/>
  <c r="AA3" i="23" l="1"/>
  <c r="AB2" i="23"/>
  <c r="X2" i="22"/>
  <c r="W3" i="22"/>
  <c r="AB3" i="23" l="1"/>
  <c r="AC2" i="23"/>
  <c r="X3" i="22"/>
  <c r="Y2" i="22"/>
  <c r="AC3" i="23" l="1"/>
  <c r="AD2" i="23"/>
  <c r="Z2" i="22"/>
  <c r="Y3" i="22"/>
  <c r="AE2" i="23" l="1"/>
  <c r="AD3" i="23"/>
  <c r="AA2" i="22"/>
  <c r="Z3" i="22"/>
  <c r="AF2" i="23" l="1"/>
  <c r="AE3" i="23"/>
  <c r="AA3" i="22"/>
  <c r="AB2" i="22"/>
  <c r="AF3" i="23" l="1"/>
  <c r="AG2" i="23"/>
  <c r="AC2" i="22"/>
  <c r="AB3" i="22"/>
  <c r="AH2" i="23" l="1"/>
  <c r="AG3" i="23"/>
  <c r="AD2" i="22"/>
  <c r="AC3" i="22"/>
  <c r="AI2" i="23" l="1"/>
  <c r="AH3" i="23"/>
  <c r="AD3" i="22"/>
  <c r="AE2" i="22"/>
  <c r="AI3" i="23" l="1"/>
  <c r="AJ2" i="23"/>
  <c r="AF2" i="22"/>
  <c r="AE3" i="22"/>
  <c r="AJ3" i="23" l="1"/>
  <c r="AK2" i="23"/>
  <c r="AG2" i="22"/>
  <c r="AF3" i="22"/>
  <c r="AK3" i="23" l="1"/>
  <c r="AL2" i="23"/>
  <c r="AG3" i="22"/>
  <c r="AH2" i="22"/>
  <c r="AM2" i="23" l="1"/>
  <c r="AL3" i="23"/>
  <c r="AI2" i="22"/>
  <c r="AH3" i="22"/>
  <c r="AM3" i="23" l="1"/>
  <c r="AN2" i="23"/>
  <c r="AJ2" i="22"/>
  <c r="AI3" i="22"/>
  <c r="AO2" i="23" l="1"/>
  <c r="AN3" i="23"/>
  <c r="AJ3" i="22"/>
  <c r="AK2" i="22"/>
  <c r="AP2" i="23" l="1"/>
  <c r="AO3" i="23"/>
  <c r="AL2" i="22"/>
  <c r="AK3" i="22"/>
  <c r="AQ2" i="23" l="1"/>
  <c r="AP3" i="23"/>
  <c r="AM2" i="22"/>
  <c r="AL3" i="22"/>
  <c r="AQ3" i="23" l="1"/>
  <c r="AR2" i="23"/>
  <c r="AM3" i="22"/>
  <c r="AN2" i="22"/>
  <c r="AS2" i="23" l="1"/>
  <c r="AR3" i="23"/>
  <c r="AO2" i="22"/>
  <c r="AN3" i="22"/>
  <c r="AS3" i="23" l="1"/>
  <c r="AT2" i="23"/>
  <c r="AP2" i="22"/>
  <c r="AO3" i="22"/>
  <c r="AU2" i="23" l="1"/>
  <c r="AT3" i="23"/>
  <c r="AP3" i="22"/>
  <c r="AQ2" i="22"/>
  <c r="AU3" i="23" l="1"/>
  <c r="AV2" i="23"/>
  <c r="AR2" i="22"/>
  <c r="AQ3" i="22"/>
  <c r="AW2" i="23" l="1"/>
  <c r="AV3" i="23"/>
  <c r="AS2" i="22"/>
  <c r="AR3" i="22"/>
  <c r="AX2" i="23" l="1"/>
  <c r="AW3" i="23"/>
  <c r="AS3" i="22"/>
  <c r="AT2" i="22"/>
  <c r="AY2" i="23" l="1"/>
  <c r="AX3" i="23"/>
  <c r="AU2" i="22"/>
  <c r="AT3" i="22"/>
  <c r="AY3" i="23" l="1"/>
  <c r="AZ2" i="23"/>
  <c r="AV2" i="22"/>
  <c r="AU3" i="22"/>
  <c r="AZ3" i="23" l="1"/>
  <c r="BA2" i="23"/>
  <c r="AV3" i="22"/>
  <c r="AW2" i="22"/>
  <c r="BA3" i="23" l="1"/>
  <c r="BB2" i="23"/>
  <c r="AX2" i="22"/>
  <c r="AW3" i="22"/>
  <c r="BC2" i="23" l="1"/>
  <c r="BB3" i="23"/>
  <c r="AY2" i="22"/>
  <c r="AX3" i="22"/>
  <c r="BC3" i="23" l="1"/>
  <c r="BD2" i="23"/>
  <c r="AY3" i="22"/>
  <c r="AZ2" i="22"/>
  <c r="BE2" i="23" l="1"/>
  <c r="BD3" i="23"/>
  <c r="BA2" i="22"/>
  <c r="AZ3" i="22"/>
  <c r="BF2" i="23" l="1"/>
  <c r="BE3" i="23"/>
  <c r="BB2" i="22"/>
  <c r="BA3" i="22"/>
  <c r="BG2" i="23" l="1"/>
  <c r="BF3" i="23"/>
  <c r="BB3" i="22"/>
  <c r="BC2" i="22"/>
  <c r="BG3" i="23" l="1"/>
  <c r="BH2" i="23"/>
  <c r="BD2" i="22"/>
  <c r="BC3" i="22"/>
  <c r="BH3" i="23" l="1"/>
  <c r="BI2" i="23"/>
  <c r="BE2" i="22"/>
  <c r="BD3" i="22"/>
  <c r="BI3" i="23" l="1"/>
  <c r="BJ2" i="23"/>
  <c r="BE3" i="22"/>
  <c r="BF2" i="22"/>
  <c r="BK2" i="23" l="1"/>
  <c r="BJ3" i="23"/>
  <c r="BG2" i="22"/>
  <c r="BF3" i="22"/>
  <c r="BL2" i="23" l="1"/>
  <c r="BK3" i="23"/>
  <c r="BH2" i="22"/>
  <c r="BG3" i="22"/>
  <c r="BL3" i="23" l="1"/>
  <c r="BM2" i="23"/>
  <c r="BH3" i="22"/>
  <c r="BI2" i="22"/>
  <c r="BN2" i="23" l="1"/>
  <c r="BM3" i="23"/>
  <c r="BJ2" i="22"/>
  <c r="BI3" i="22"/>
  <c r="BO2" i="23" l="1"/>
  <c r="BN3" i="23"/>
  <c r="BK2" i="22"/>
  <c r="BJ3" i="22"/>
  <c r="BO3" i="23" l="1"/>
  <c r="BP2" i="23"/>
  <c r="BK3" i="22"/>
  <c r="BL2" i="22"/>
  <c r="BP3" i="23" l="1"/>
  <c r="BQ2" i="23"/>
  <c r="BM2" i="22"/>
  <c r="BL3" i="22"/>
  <c r="BQ3" i="23" l="1"/>
  <c r="BR2" i="23"/>
  <c r="BN2" i="22"/>
  <c r="BM3" i="22"/>
  <c r="BS2" i="23" l="1"/>
  <c r="BR3" i="23"/>
  <c r="BN3" i="22"/>
  <c r="BO2" i="22"/>
  <c r="BS3" i="23" l="1"/>
  <c r="BT2" i="23"/>
  <c r="BP2" i="22"/>
  <c r="BO3" i="22"/>
  <c r="BU2" i="23" l="1"/>
  <c r="BT3" i="23"/>
  <c r="BQ2" i="22"/>
  <c r="BP3" i="22"/>
  <c r="BV2" i="23" l="1"/>
  <c r="BU3" i="23"/>
  <c r="BQ3" i="22"/>
  <c r="BR2" i="22"/>
  <c r="BW2" i="23" l="1"/>
  <c r="BV3" i="23"/>
  <c r="BS2" i="22"/>
  <c r="BR3" i="22"/>
  <c r="BW3" i="23" l="1"/>
  <c r="BX2" i="23"/>
  <c r="BT2" i="22"/>
  <c r="BS3" i="22"/>
  <c r="BX3" i="23" l="1"/>
  <c r="BY2" i="23"/>
  <c r="BT3" i="22"/>
  <c r="BU2" i="22"/>
  <c r="BY3" i="23" l="1"/>
  <c r="BZ2" i="23"/>
  <c r="BV2" i="22"/>
  <c r="BU3" i="22"/>
  <c r="CA2" i="23" l="1"/>
  <c r="BZ3" i="23"/>
  <c r="BW2" i="22"/>
  <c r="BV3" i="22"/>
  <c r="CB2" i="23" l="1"/>
  <c r="CA3" i="23"/>
  <c r="BW3" i="22"/>
  <c r="BX2" i="22"/>
  <c r="CC2" i="23" l="1"/>
  <c r="CB3" i="23"/>
  <c r="BY2" i="22"/>
  <c r="BX3" i="22"/>
  <c r="CD2" i="23" l="1"/>
  <c r="CC3" i="23"/>
  <c r="BZ2" i="22"/>
  <c r="BY3" i="22"/>
  <c r="CE2" i="23" l="1"/>
  <c r="CD3" i="23"/>
  <c r="BZ3" i="22"/>
  <c r="CA2" i="22"/>
  <c r="CE3" i="23" l="1"/>
  <c r="CF2" i="23"/>
  <c r="CB2" i="22"/>
  <c r="CA3" i="22"/>
  <c r="CF3" i="23" l="1"/>
  <c r="CG2" i="23"/>
  <c r="CC2" i="22"/>
  <c r="CB3" i="22"/>
  <c r="CG3" i="23" l="1"/>
  <c r="CH2" i="23"/>
  <c r="CC3" i="22"/>
  <c r="CD2" i="22"/>
  <c r="CI2" i="23" l="1"/>
  <c r="CH3" i="23"/>
  <c r="CE2" i="22"/>
  <c r="CD3" i="22"/>
  <c r="CJ2" i="23" l="1"/>
  <c r="CI3" i="23"/>
  <c r="CF2" i="22"/>
  <c r="CE3" i="22"/>
  <c r="CJ3" i="23" l="1"/>
  <c r="CK2" i="23"/>
  <c r="CF3" i="22"/>
  <c r="CG2" i="22"/>
  <c r="CL2" i="23" l="1"/>
  <c r="CK3" i="23"/>
  <c r="CH2" i="22"/>
  <c r="CG3" i="22"/>
  <c r="CM2" i="23" l="1"/>
  <c r="CL3" i="23"/>
  <c r="CI2" i="22"/>
  <c r="CH3" i="22"/>
  <c r="CM3" i="23" l="1"/>
  <c r="CN2" i="23"/>
  <c r="CI3" i="22"/>
  <c r="CJ2" i="22"/>
  <c r="CN3" i="23" l="1"/>
  <c r="CO2" i="23"/>
  <c r="CK2" i="22"/>
  <c r="CJ3" i="22"/>
  <c r="CO3" i="23" l="1"/>
  <c r="CP2" i="23"/>
  <c r="CL2" i="22"/>
  <c r="CK3" i="22"/>
  <c r="CQ2" i="23" l="1"/>
  <c r="CP3" i="23"/>
  <c r="CL3" i="22"/>
  <c r="CM2" i="22"/>
  <c r="CQ3" i="23" l="1"/>
  <c r="CR2" i="23"/>
  <c r="CN2" i="22"/>
  <c r="CM3" i="22"/>
  <c r="CR3" i="23" l="1"/>
  <c r="CS2" i="23"/>
  <c r="CO2" i="22"/>
  <c r="CN3" i="22"/>
  <c r="CT2" i="23" l="1"/>
  <c r="CS3" i="23"/>
  <c r="CO3" i="22"/>
  <c r="CP2" i="22"/>
  <c r="CU2" i="23" l="1"/>
  <c r="CT3" i="23"/>
  <c r="CQ2" i="22"/>
  <c r="CP3" i="22"/>
  <c r="CU3" i="23" l="1"/>
  <c r="CV2" i="23"/>
  <c r="CR2" i="22"/>
  <c r="CQ3" i="22"/>
  <c r="CV3" i="23" l="1"/>
  <c r="CW2" i="23"/>
  <c r="CR3" i="22"/>
  <c r="CS2" i="22"/>
  <c r="CW3" i="23" l="1"/>
  <c r="CX2" i="23"/>
  <c r="CT2" i="22"/>
  <c r="CS3" i="22"/>
  <c r="CY2" i="23" l="1"/>
  <c r="CX3" i="23"/>
  <c r="CU2" i="22"/>
  <c r="CT3" i="22"/>
  <c r="CY3" i="23" l="1"/>
  <c r="CZ2" i="23"/>
  <c r="CU3" i="22"/>
  <c r="CV2" i="22"/>
  <c r="DA2" i="23" l="1"/>
  <c r="CZ3" i="23"/>
  <c r="CW2" i="22"/>
  <c r="CV3" i="22"/>
  <c r="DB2" i="23" l="1"/>
  <c r="DA3" i="23"/>
  <c r="CX2" i="22"/>
  <c r="CW3" i="22"/>
  <c r="DC2" i="23" l="1"/>
  <c r="DB3" i="23"/>
  <c r="CX3" i="22"/>
  <c r="CY2" i="22"/>
  <c r="DC3" i="23" l="1"/>
  <c r="DD2" i="23"/>
  <c r="CZ2" i="22"/>
  <c r="CY3" i="22"/>
  <c r="DD3" i="23" l="1"/>
  <c r="DE2" i="23"/>
  <c r="DA2" i="22"/>
  <c r="CZ3" i="22"/>
  <c r="DE3" i="23" l="1"/>
  <c r="DF2" i="23"/>
  <c r="DA3" i="22"/>
  <c r="DB2" i="22"/>
  <c r="DG2" i="23" l="1"/>
  <c r="DF3" i="23"/>
  <c r="DC2" i="22"/>
  <c r="DB3" i="22"/>
  <c r="DH2" i="23" l="1"/>
  <c r="DG3" i="23"/>
  <c r="DD2" i="22"/>
  <c r="DC3" i="22"/>
  <c r="DI2" i="23" l="1"/>
  <c r="DH3" i="23"/>
  <c r="DD3" i="22"/>
  <c r="DE2" i="22"/>
  <c r="DJ2" i="23" l="1"/>
  <c r="DI3" i="23"/>
  <c r="DF2" i="22"/>
  <c r="DE3" i="22"/>
  <c r="DK2" i="23" l="1"/>
  <c r="DJ3" i="23"/>
  <c r="DG2" i="22"/>
  <c r="DF3" i="22"/>
  <c r="DK3" i="23" l="1"/>
  <c r="DL2" i="23"/>
  <c r="DG3" i="22"/>
  <c r="DH2" i="22"/>
  <c r="DL3" i="23" l="1"/>
  <c r="DM2" i="23"/>
  <c r="DI2" i="22"/>
  <c r="DH3" i="22"/>
  <c r="DM3" i="23" l="1"/>
  <c r="DN2" i="23"/>
  <c r="DJ2" i="22"/>
  <c r="DI3" i="22"/>
  <c r="DO2" i="23" l="1"/>
  <c r="DN3" i="23"/>
  <c r="DJ3" i="22"/>
  <c r="DK2" i="22"/>
  <c r="DO3" i="23" l="1"/>
  <c r="DP2" i="23"/>
  <c r="DP3" i="23" s="1"/>
  <c r="DL2" i="22"/>
  <c r="DK3" i="22"/>
  <c r="DM2" i="22" l="1"/>
  <c r="DL3" i="22"/>
  <c r="DM3" i="22" l="1"/>
  <c r="DN2" i="22"/>
  <c r="DO2" i="22" l="1"/>
  <c r="DN3" i="22"/>
  <c r="DO3" i="22" l="1"/>
  <c r="DP2" i="22"/>
  <c r="DP3" i="22" s="1"/>
  <c r="E31" i="12" l="1"/>
  <c r="E32" i="12"/>
  <c r="E30" i="12"/>
  <c r="E29" i="12"/>
  <c r="E28" i="12"/>
  <c r="E27" i="12"/>
  <c r="E24" i="12"/>
  <c r="E21" i="12"/>
  <c r="E18" i="12"/>
  <c r="E15" i="12"/>
  <c r="E12" i="12"/>
  <c r="E9" i="12"/>
  <c r="E4" i="12"/>
  <c r="E40" i="12" s="1"/>
  <c r="F3" i="12"/>
  <c r="F4" i="12" s="1"/>
  <c r="EO3" i="2"/>
  <c r="EO16" i="2"/>
  <c r="E16" i="2"/>
  <c r="E17" i="2" s="1"/>
  <c r="E18" i="2" s="1"/>
  <c r="F29" i="12" l="1"/>
  <c r="F31" i="12"/>
  <c r="F27" i="12"/>
  <c r="F30" i="12"/>
  <c r="F28" i="12"/>
  <c r="F32" i="12"/>
  <c r="F12" i="12"/>
  <c r="F15" i="12"/>
  <c r="F18" i="12"/>
  <c r="F21" i="12"/>
  <c r="F24" i="12"/>
  <c r="F9" i="12"/>
  <c r="G3" i="12"/>
  <c r="J36" i="2"/>
  <c r="H36" i="2"/>
  <c r="E36" i="2"/>
  <c r="J35" i="2"/>
  <c r="H35" i="2"/>
  <c r="E35" i="2"/>
  <c r="M34" i="2"/>
  <c r="J34" i="2"/>
  <c r="H34" i="2"/>
  <c r="E34" i="2"/>
  <c r="J33" i="2"/>
  <c r="H33" i="2"/>
  <c r="E33" i="2"/>
  <c r="J30" i="2"/>
  <c r="I30" i="2"/>
  <c r="H30" i="2"/>
  <c r="G30" i="2"/>
  <c r="F30" i="2"/>
  <c r="E30" i="2"/>
  <c r="J29" i="2"/>
  <c r="I29" i="2"/>
  <c r="H29" i="2"/>
  <c r="G29" i="2"/>
  <c r="F29" i="2"/>
  <c r="E29" i="2"/>
  <c r="J28" i="2"/>
  <c r="I28" i="2"/>
  <c r="H28" i="2"/>
  <c r="G28" i="2"/>
  <c r="F28" i="2"/>
  <c r="E28" i="2"/>
  <c r="J26" i="2"/>
  <c r="I26" i="2"/>
  <c r="H26" i="2"/>
  <c r="G26" i="2"/>
  <c r="F26" i="2"/>
  <c r="E26" i="2"/>
  <c r="J25" i="2"/>
  <c r="I25" i="2"/>
  <c r="H25" i="2"/>
  <c r="G25" i="2"/>
  <c r="F25" i="2"/>
  <c r="E25" i="2"/>
  <c r="J24" i="2"/>
  <c r="I24" i="2"/>
  <c r="H24" i="2"/>
  <c r="G24" i="2"/>
  <c r="F24" i="2"/>
  <c r="E24" i="2"/>
  <c r="G27" i="12" l="1"/>
  <c r="G15" i="12"/>
  <c r="G28" i="12"/>
  <c r="G32" i="12"/>
  <c r="G30" i="12"/>
  <c r="G31" i="12"/>
  <c r="G29" i="12"/>
  <c r="G24" i="12"/>
  <c r="G21" i="12"/>
  <c r="G18" i="12"/>
  <c r="G9" i="12"/>
  <c r="G12" i="12"/>
  <c r="H3" i="12"/>
  <c r="H27" i="12" s="1"/>
  <c r="G4" i="12"/>
  <c r="H31" i="12" l="1"/>
  <c r="H30" i="12"/>
  <c r="H32" i="12"/>
  <c r="H28" i="12"/>
  <c r="H29" i="12"/>
  <c r="H9" i="12"/>
  <c r="H12" i="12"/>
  <c r="H18" i="12"/>
  <c r="H24" i="12"/>
  <c r="H15" i="12"/>
  <c r="H21" i="12"/>
  <c r="I3" i="12"/>
  <c r="I9" i="12" s="1"/>
  <c r="H4" i="12"/>
  <c r="I31" i="12" l="1"/>
  <c r="I32" i="12"/>
  <c r="I28" i="12"/>
  <c r="I30" i="12"/>
  <c r="I29" i="12"/>
  <c r="I27" i="12"/>
  <c r="I21" i="12"/>
  <c r="I18" i="12"/>
  <c r="I15" i="12"/>
  <c r="I24" i="12"/>
  <c r="I12" i="12"/>
  <c r="J3" i="12"/>
  <c r="J9" i="12" s="1"/>
  <c r="I4" i="12"/>
  <c r="J31" i="12" l="1"/>
  <c r="J32" i="12"/>
  <c r="J27" i="12"/>
  <c r="J29" i="12"/>
  <c r="J28" i="12"/>
  <c r="J30" i="12"/>
  <c r="J12" i="12"/>
  <c r="J24" i="12"/>
  <c r="J18" i="12"/>
  <c r="J15" i="12"/>
  <c r="J21" i="12"/>
  <c r="K3" i="12"/>
  <c r="K9" i="12" s="1"/>
  <c r="J4" i="12"/>
  <c r="K28" i="12" l="1"/>
  <c r="K27" i="12"/>
  <c r="K30" i="12"/>
  <c r="K29" i="12"/>
  <c r="K32" i="12"/>
  <c r="K31" i="12"/>
  <c r="K21" i="12"/>
  <c r="K24" i="12"/>
  <c r="K15" i="12"/>
  <c r="K18" i="12"/>
  <c r="K12" i="12"/>
  <c r="L3" i="12"/>
  <c r="L9" i="12" s="1"/>
  <c r="K4" i="12"/>
  <c r="L31" i="12" l="1"/>
  <c r="L30" i="12"/>
  <c r="L29" i="12"/>
  <c r="L27" i="12"/>
  <c r="L32" i="12"/>
  <c r="L28" i="12"/>
  <c r="L12" i="12"/>
  <c r="L18" i="12"/>
  <c r="L24" i="12"/>
  <c r="L15" i="12"/>
  <c r="L21" i="12"/>
  <c r="M3" i="12"/>
  <c r="M9" i="12" s="1"/>
  <c r="L4" i="12"/>
  <c r="M28" i="12" l="1"/>
  <c r="M32" i="12"/>
  <c r="M27" i="12"/>
  <c r="M29" i="12"/>
  <c r="M31" i="12"/>
  <c r="M30" i="12"/>
  <c r="M21" i="12"/>
  <c r="M24" i="12"/>
  <c r="M18" i="12"/>
  <c r="M15" i="12"/>
  <c r="M12" i="12"/>
  <c r="N3" i="12"/>
  <c r="N9" i="12" s="1"/>
  <c r="M4" i="12"/>
  <c r="N31" i="12" l="1"/>
  <c r="N30" i="12"/>
  <c r="N28" i="12"/>
  <c r="N29" i="12"/>
  <c r="N27" i="12"/>
  <c r="N32" i="12"/>
  <c r="N15" i="12"/>
  <c r="N24" i="12"/>
  <c r="N12" i="12"/>
  <c r="N18" i="12"/>
  <c r="N21" i="12"/>
  <c r="O3" i="12"/>
  <c r="O9" i="12" s="1"/>
  <c r="N4" i="12"/>
  <c r="EP16" i="2"/>
  <c r="O32" i="12" l="1"/>
  <c r="O28" i="12"/>
  <c r="O29" i="12"/>
  <c r="O30" i="12"/>
  <c r="O27" i="12"/>
  <c r="O31" i="12"/>
  <c r="O24" i="12"/>
  <c r="O12" i="12"/>
  <c r="O21" i="12"/>
  <c r="O18" i="12"/>
  <c r="O15" i="12"/>
  <c r="P3" i="12"/>
  <c r="P9" i="12" s="1"/>
  <c r="O4" i="12"/>
  <c r="E11" i="12"/>
  <c r="P31" i="12" l="1"/>
  <c r="P27" i="12"/>
  <c r="P29" i="12"/>
  <c r="P32" i="12"/>
  <c r="P30" i="12"/>
  <c r="P28" i="12"/>
  <c r="P15" i="12"/>
  <c r="P21" i="12"/>
  <c r="P24" i="12"/>
  <c r="P18" i="12"/>
  <c r="P12" i="12"/>
  <c r="Q3" i="12"/>
  <c r="Q9" i="12" s="1"/>
  <c r="P4" i="12"/>
  <c r="F11" i="12"/>
  <c r="E20" i="12"/>
  <c r="E14" i="12"/>
  <c r="Q28" i="12" l="1"/>
  <c r="Q30" i="12"/>
  <c r="Q31" i="12"/>
  <c r="Q29" i="12"/>
  <c r="Q32" i="12"/>
  <c r="Q27" i="12"/>
  <c r="Q12" i="12"/>
  <c r="Q18" i="12"/>
  <c r="Q15" i="12"/>
  <c r="Q24" i="12"/>
  <c r="Q21" i="12"/>
  <c r="R3" i="12"/>
  <c r="R9" i="12" s="1"/>
  <c r="Q4" i="12"/>
  <c r="G11" i="12"/>
  <c r="F14" i="12"/>
  <c r="F20" i="12"/>
  <c r="R31" i="12" l="1"/>
  <c r="R27" i="12"/>
  <c r="R29" i="12"/>
  <c r="R32" i="12"/>
  <c r="R30" i="12"/>
  <c r="R28" i="12"/>
  <c r="R18" i="12"/>
  <c r="R21" i="12"/>
  <c r="R24" i="12"/>
  <c r="R15" i="12"/>
  <c r="R12" i="12"/>
  <c r="S3" i="12"/>
  <c r="S9" i="12" s="1"/>
  <c r="R4" i="12"/>
  <c r="G20" i="12"/>
  <c r="H11" i="12"/>
  <c r="G14" i="12"/>
  <c r="S28" i="12" l="1"/>
  <c r="S30" i="12"/>
  <c r="S32" i="12"/>
  <c r="S27" i="12"/>
  <c r="S31" i="12"/>
  <c r="S29" i="12"/>
  <c r="S12" i="12"/>
  <c r="S21" i="12"/>
  <c r="S15" i="12"/>
  <c r="S24" i="12"/>
  <c r="S18" i="12"/>
  <c r="T3" i="12"/>
  <c r="T9" i="12" s="1"/>
  <c r="S4" i="12"/>
  <c r="H14" i="12"/>
  <c r="I11" i="12"/>
  <c r="H20" i="12"/>
  <c r="T29" i="12" l="1"/>
  <c r="T27" i="12"/>
  <c r="T32" i="12"/>
  <c r="T30" i="12"/>
  <c r="T31" i="12"/>
  <c r="T28" i="12"/>
  <c r="T18" i="12"/>
  <c r="T21" i="12"/>
  <c r="T24" i="12"/>
  <c r="T15" i="12"/>
  <c r="T12" i="12"/>
  <c r="U3" i="12"/>
  <c r="U9" i="12" s="1"/>
  <c r="T4" i="12"/>
  <c r="I20" i="12"/>
  <c r="J11" i="12"/>
  <c r="I14" i="12"/>
  <c r="U28" i="12" l="1"/>
  <c r="U30" i="12"/>
  <c r="U29" i="12"/>
  <c r="U32" i="12"/>
  <c r="U31" i="12"/>
  <c r="U27" i="12"/>
  <c r="U24" i="12"/>
  <c r="U12" i="12"/>
  <c r="U15" i="12"/>
  <c r="U21" i="12"/>
  <c r="U18" i="12"/>
  <c r="V3" i="12"/>
  <c r="V9" i="12" s="1"/>
  <c r="U4" i="12"/>
  <c r="K11" i="12"/>
  <c r="J14" i="12"/>
  <c r="J20" i="12"/>
  <c r="V27" i="12" l="1"/>
  <c r="V31" i="12"/>
  <c r="V32" i="12"/>
  <c r="V28" i="12"/>
  <c r="V29" i="12"/>
  <c r="V30" i="12"/>
  <c r="V18" i="12"/>
  <c r="V21" i="12"/>
  <c r="V15" i="12"/>
  <c r="V12" i="12"/>
  <c r="V24" i="12"/>
  <c r="W3" i="12"/>
  <c r="W9" i="12" s="1"/>
  <c r="V4" i="12"/>
  <c r="K20" i="12"/>
  <c r="K14" i="12"/>
  <c r="L11" i="12"/>
  <c r="W30" i="12" l="1"/>
  <c r="W29" i="12"/>
  <c r="W32" i="12"/>
  <c r="W31" i="12"/>
  <c r="W28" i="12"/>
  <c r="W27" i="12"/>
  <c r="W12" i="12"/>
  <c r="W21" i="12"/>
  <c r="W24" i="12"/>
  <c r="W15" i="12"/>
  <c r="W18" i="12"/>
  <c r="X3" i="12"/>
  <c r="X9" i="12" s="1"/>
  <c r="W4" i="12"/>
  <c r="M11" i="12"/>
  <c r="L14" i="12"/>
  <c r="L20" i="12"/>
  <c r="X27" i="12" l="1"/>
  <c r="X28" i="12"/>
  <c r="X31" i="12"/>
  <c r="X29" i="12"/>
  <c r="X32" i="12"/>
  <c r="X30" i="12"/>
  <c r="X15" i="12"/>
  <c r="X24" i="12"/>
  <c r="X18" i="12"/>
  <c r="X21" i="12"/>
  <c r="X12" i="12"/>
  <c r="Y3" i="12"/>
  <c r="Y9" i="12" s="1"/>
  <c r="X4" i="12"/>
  <c r="N11" i="12"/>
  <c r="M20" i="12"/>
  <c r="M14" i="12"/>
  <c r="Y30" i="12" l="1"/>
  <c r="Y29" i="12"/>
  <c r="Y32" i="12"/>
  <c r="Y31" i="12"/>
  <c r="Y27" i="12"/>
  <c r="Y28" i="12"/>
  <c r="Y21" i="12"/>
  <c r="Y24" i="12"/>
  <c r="Y12" i="12"/>
  <c r="Y18" i="12"/>
  <c r="Y15" i="12"/>
  <c r="Z3" i="12"/>
  <c r="Z9" i="12" s="1"/>
  <c r="Y4" i="12"/>
  <c r="N14" i="12"/>
  <c r="N20" i="12"/>
  <c r="O11" i="12"/>
  <c r="Z28" i="12" l="1"/>
  <c r="Z31" i="12"/>
  <c r="Z27" i="12"/>
  <c r="Z30" i="12"/>
  <c r="Z32" i="12"/>
  <c r="Z29" i="12"/>
  <c r="Z18" i="12"/>
  <c r="Z24" i="12"/>
  <c r="Z15" i="12"/>
  <c r="Z12" i="12"/>
  <c r="Z21" i="12"/>
  <c r="AA3" i="12"/>
  <c r="AA9" i="12" s="1"/>
  <c r="Z4" i="12"/>
  <c r="P11" i="12"/>
  <c r="O20" i="12"/>
  <c r="O14" i="12"/>
  <c r="AA29" i="12" l="1"/>
  <c r="AA30" i="12"/>
  <c r="AA32" i="12"/>
  <c r="AA27" i="12"/>
  <c r="AA28" i="12"/>
  <c r="AA15" i="12"/>
  <c r="AA31" i="12"/>
  <c r="AA21" i="12"/>
  <c r="AA24" i="12"/>
  <c r="AA12" i="12"/>
  <c r="AA18" i="12"/>
  <c r="AB3" i="12"/>
  <c r="AB9" i="12" s="1"/>
  <c r="AA4" i="12"/>
  <c r="P14" i="12"/>
  <c r="P20" i="12"/>
  <c r="Q11" i="12"/>
  <c r="AB28" i="12" l="1"/>
  <c r="AB27" i="12"/>
  <c r="AB32" i="12"/>
  <c r="AB29" i="12"/>
  <c r="AB31" i="12"/>
  <c r="AB30" i="12"/>
  <c r="AB18" i="12"/>
  <c r="AB12" i="12"/>
  <c r="AB21" i="12"/>
  <c r="AB24" i="12"/>
  <c r="AB15" i="12"/>
  <c r="AC3" i="12"/>
  <c r="AC9" i="12" s="1"/>
  <c r="AB4" i="12"/>
  <c r="Q20" i="12"/>
  <c r="R11" i="12"/>
  <c r="Q14" i="12"/>
  <c r="AC30" i="12" l="1"/>
  <c r="AC32" i="12"/>
  <c r="AC31" i="12"/>
  <c r="AC27" i="12"/>
  <c r="AC29" i="12"/>
  <c r="AC28" i="12"/>
  <c r="AC15" i="12"/>
  <c r="AC21" i="12"/>
  <c r="AC12" i="12"/>
  <c r="AC24" i="12"/>
  <c r="AC18" i="12"/>
  <c r="AD3" i="12"/>
  <c r="AD9" i="12" s="1"/>
  <c r="AC4" i="12"/>
  <c r="R14" i="12"/>
  <c r="S11" i="12"/>
  <c r="R20" i="12"/>
  <c r="AD28" i="12" l="1"/>
  <c r="AD31" i="12"/>
  <c r="AD32" i="12"/>
  <c r="AD29" i="12"/>
  <c r="AD27" i="12"/>
  <c r="AD30" i="12"/>
  <c r="AD18" i="12"/>
  <c r="AD21" i="12"/>
  <c r="AD24" i="12"/>
  <c r="AD12" i="12"/>
  <c r="AD15" i="12"/>
  <c r="AE3" i="12"/>
  <c r="AE9" i="12" s="1"/>
  <c r="AD4" i="12"/>
  <c r="S20" i="12"/>
  <c r="T11" i="12"/>
  <c r="S14" i="12"/>
  <c r="AE30" i="12" l="1"/>
  <c r="AE32" i="12"/>
  <c r="AE29" i="12"/>
  <c r="AE31" i="12"/>
  <c r="AE27" i="12"/>
  <c r="AE28" i="12"/>
  <c r="AE15" i="12"/>
  <c r="AE21" i="12"/>
  <c r="AE12" i="12"/>
  <c r="AE24" i="12"/>
  <c r="AE18" i="12"/>
  <c r="AF3" i="12"/>
  <c r="AF9" i="12" s="1"/>
  <c r="AE4" i="12"/>
  <c r="T14" i="12"/>
  <c r="U11" i="12"/>
  <c r="T20" i="12"/>
  <c r="AF28" i="12" l="1"/>
  <c r="AF27" i="12"/>
  <c r="AF31" i="12"/>
  <c r="AF29" i="12"/>
  <c r="AF32" i="12"/>
  <c r="AF30" i="12"/>
  <c r="AF18" i="12"/>
  <c r="AF24" i="12"/>
  <c r="AF12" i="12"/>
  <c r="AF21" i="12"/>
  <c r="AF15" i="12"/>
  <c r="AG3" i="12"/>
  <c r="AF4" i="12"/>
  <c r="U20" i="12"/>
  <c r="V11" i="12"/>
  <c r="U14" i="12"/>
  <c r="AG18" i="12" l="1"/>
  <c r="AG29" i="12"/>
  <c r="AG15" i="12"/>
  <c r="AG32" i="12"/>
  <c r="AH32" i="12" s="1"/>
  <c r="AG31" i="12"/>
  <c r="AG30" i="12"/>
  <c r="AG24" i="12"/>
  <c r="AG21" i="12"/>
  <c r="AG12" i="12"/>
  <c r="AG27" i="12"/>
  <c r="AH27" i="12" s="1"/>
  <c r="AH29" i="12"/>
  <c r="AG28" i="12"/>
  <c r="AG9" i="12"/>
  <c r="AH3" i="12"/>
  <c r="AG4" i="12"/>
  <c r="V14" i="12"/>
  <c r="W11" i="12"/>
  <c r="V20" i="12"/>
  <c r="AH31" i="12" l="1"/>
  <c r="AH28" i="12"/>
  <c r="AH9" i="12"/>
  <c r="AH30" i="12"/>
  <c r="AH12" i="12"/>
  <c r="AH24" i="12"/>
  <c r="AH15" i="12"/>
  <c r="AH21" i="12"/>
  <c r="AH18" i="12"/>
  <c r="AI3" i="12"/>
  <c r="AI29" i="12" s="1"/>
  <c r="AH4" i="12"/>
  <c r="W20" i="12"/>
  <c r="X11" i="12"/>
  <c r="W14" i="12"/>
  <c r="AI28" i="12" l="1"/>
  <c r="AI32" i="12"/>
  <c r="AI30" i="12"/>
  <c r="AJ30" i="12" s="1"/>
  <c r="AJ29" i="12"/>
  <c r="AI9" i="12"/>
  <c r="AI31" i="12"/>
  <c r="AI27" i="12"/>
  <c r="AI18" i="12"/>
  <c r="AI21" i="12"/>
  <c r="AI24" i="12"/>
  <c r="AI15" i="12"/>
  <c r="AI12" i="12"/>
  <c r="AJ3" i="12"/>
  <c r="AI4" i="12"/>
  <c r="Y11" i="12"/>
  <c r="Z11" i="12" s="1"/>
  <c r="X14" i="12"/>
  <c r="X20" i="12"/>
  <c r="AJ28" i="12" l="1"/>
  <c r="AJ31" i="12"/>
  <c r="AJ9" i="12"/>
  <c r="AJ27" i="12"/>
  <c r="AJ32" i="12"/>
  <c r="AJ24" i="12"/>
  <c r="AJ12" i="12"/>
  <c r="AJ15" i="12"/>
  <c r="AJ21" i="12"/>
  <c r="AJ18" i="12"/>
  <c r="AK3" i="12"/>
  <c r="AK29" i="12" s="1"/>
  <c r="AJ4" i="12"/>
  <c r="AA11" i="12"/>
  <c r="Y20" i="12"/>
  <c r="Z20" i="12" s="1"/>
  <c r="AA20" i="12" s="1"/>
  <c r="AB20" i="12" s="1"/>
  <c r="AC20" i="12" s="1"/>
  <c r="AD20" i="12" s="1"/>
  <c r="AE20" i="12" s="1"/>
  <c r="AF20" i="12" s="1"/>
  <c r="AG20" i="12" s="1"/>
  <c r="AH20" i="12" s="1"/>
  <c r="AI20" i="12" s="1"/>
  <c r="AJ20" i="12" s="1"/>
  <c r="AK20" i="12" s="1"/>
  <c r="AL20" i="12" s="1"/>
  <c r="AM20" i="12" s="1"/>
  <c r="Y14" i="12"/>
  <c r="Z14" i="12" s="1"/>
  <c r="AK28" i="12" l="1"/>
  <c r="AK27" i="12"/>
  <c r="AK30" i="12"/>
  <c r="AN20" i="12"/>
  <c r="AK9" i="12"/>
  <c r="AK32" i="12"/>
  <c r="AK31" i="12"/>
  <c r="AK21" i="12"/>
  <c r="AK18" i="12"/>
  <c r="AK15" i="12"/>
  <c r="AK12" i="12"/>
  <c r="AK24" i="12"/>
  <c r="AL3" i="12"/>
  <c r="AK4" i="12"/>
  <c r="AA14" i="12"/>
  <c r="AB11" i="12"/>
  <c r="AL27" i="12" l="1"/>
  <c r="AL32" i="12"/>
  <c r="AL29" i="12"/>
  <c r="AL4" i="12"/>
  <c r="AM3" i="12"/>
  <c r="AO20" i="12"/>
  <c r="AL30" i="12"/>
  <c r="AL31" i="12"/>
  <c r="AL28" i="12"/>
  <c r="AL15" i="12"/>
  <c r="AL12" i="12"/>
  <c r="AM12" i="12" s="1"/>
  <c r="AL18" i="12"/>
  <c r="AL24" i="12"/>
  <c r="AL21" i="12"/>
  <c r="AL9" i="12"/>
  <c r="AC11" i="12"/>
  <c r="AB14" i="12"/>
  <c r="AM15" i="12" l="1"/>
  <c r="AM28" i="12"/>
  <c r="AM4" i="12"/>
  <c r="AN3" i="12"/>
  <c r="AM9" i="12"/>
  <c r="AM24" i="12"/>
  <c r="AM27" i="12"/>
  <c r="AM21" i="12"/>
  <c r="AM31" i="12"/>
  <c r="AM29" i="12"/>
  <c r="AN29" i="12" s="1"/>
  <c r="AM30" i="12"/>
  <c r="AN30" i="12" s="1"/>
  <c r="AM18" i="12"/>
  <c r="AP20" i="12"/>
  <c r="AM32" i="12"/>
  <c r="AC14" i="12"/>
  <c r="AD11" i="12"/>
  <c r="AN32" i="12" l="1"/>
  <c r="AN9" i="12"/>
  <c r="AM7" i="12"/>
  <c r="AN4" i="12"/>
  <c r="AO3" i="12"/>
  <c r="AO30" i="12" s="1"/>
  <c r="AN12" i="12"/>
  <c r="AO12" i="12" s="1"/>
  <c r="AN15" i="12"/>
  <c r="AN24" i="12"/>
  <c r="AM22" i="12"/>
  <c r="AN31" i="12"/>
  <c r="AN21" i="12"/>
  <c r="AM19" i="12"/>
  <c r="AQ20" i="12"/>
  <c r="AN18" i="12"/>
  <c r="AM16" i="12"/>
  <c r="AN27" i="12"/>
  <c r="AN28" i="12"/>
  <c r="AE11" i="12"/>
  <c r="AD14" i="12"/>
  <c r="AO27" i="12" l="1"/>
  <c r="AO31" i="12"/>
  <c r="AO32" i="12"/>
  <c r="AO28" i="12"/>
  <c r="AO15" i="12"/>
  <c r="AN7" i="12"/>
  <c r="AO9" i="12"/>
  <c r="AO21" i="12"/>
  <c r="AN19" i="12"/>
  <c r="AN22" i="12"/>
  <c r="AO24" i="12"/>
  <c r="AN16" i="12"/>
  <c r="AO18" i="12"/>
  <c r="AP3" i="12"/>
  <c r="AO4" i="12"/>
  <c r="AR20" i="12"/>
  <c r="AO29" i="12"/>
  <c r="AE14" i="12"/>
  <c r="AF11" i="12"/>
  <c r="AP4" i="12" l="1"/>
  <c r="AQ3" i="12"/>
  <c r="AP27" i="12"/>
  <c r="AQ27" i="12" s="1"/>
  <c r="AP9" i="12"/>
  <c r="AO7" i="12"/>
  <c r="AP12" i="12"/>
  <c r="AQ12" i="12" s="1"/>
  <c r="AP24" i="12"/>
  <c r="AO22" i="12"/>
  <c r="AS20" i="12"/>
  <c r="AP31" i="12"/>
  <c r="AQ31" i="12" s="1"/>
  <c r="AP30" i="12"/>
  <c r="AQ30" i="12" s="1"/>
  <c r="AP32" i="12"/>
  <c r="AQ32" i="12" s="1"/>
  <c r="AP18" i="12"/>
  <c r="AO16" i="12"/>
  <c r="AP29" i="12"/>
  <c r="AQ29" i="12" s="1"/>
  <c r="AP15" i="12"/>
  <c r="AQ15" i="12" s="1"/>
  <c r="AP21" i="12"/>
  <c r="AO19" i="12"/>
  <c r="AP28" i="12"/>
  <c r="AQ28" i="12" s="1"/>
  <c r="AG11" i="12"/>
  <c r="AF14" i="12"/>
  <c r="AP16" i="12" l="1"/>
  <c r="AQ18" i="12"/>
  <c r="AT20" i="12"/>
  <c r="AP7" i="12"/>
  <c r="AQ9" i="12"/>
  <c r="AQ21" i="12"/>
  <c r="AP19" i="12"/>
  <c r="AQ4" i="12"/>
  <c r="AR3" i="12"/>
  <c r="AR27" i="12" s="1"/>
  <c r="AR12" i="12"/>
  <c r="AQ24" i="12"/>
  <c r="AP22" i="12"/>
  <c r="AG14" i="12"/>
  <c r="AH11" i="12"/>
  <c r="AR4" i="12" l="1"/>
  <c r="AS3" i="12"/>
  <c r="AS12" i="12" s="1"/>
  <c r="AR32" i="12"/>
  <c r="AR9" i="12"/>
  <c r="AQ7" i="12"/>
  <c r="AR15" i="12"/>
  <c r="AS15" i="12" s="1"/>
  <c r="AR30" i="12"/>
  <c r="AR29" i="12"/>
  <c r="AS29" i="12" s="1"/>
  <c r="AR18" i="12"/>
  <c r="AQ16" i="12"/>
  <c r="AQ22" i="12"/>
  <c r="AR24" i="12"/>
  <c r="AR31" i="12"/>
  <c r="AS31" i="12" s="1"/>
  <c r="AR28" i="12"/>
  <c r="AR21" i="12"/>
  <c r="AQ19" i="12"/>
  <c r="AU20" i="12"/>
  <c r="AI11" i="12"/>
  <c r="AH14" i="12"/>
  <c r="AS28" i="12" l="1"/>
  <c r="AS32" i="12"/>
  <c r="AS30" i="12"/>
  <c r="AR7" i="12"/>
  <c r="AS9" i="12"/>
  <c r="AS4" i="12"/>
  <c r="AT3" i="12"/>
  <c r="AT29" i="12" s="1"/>
  <c r="AS21" i="12"/>
  <c r="AR19" i="12"/>
  <c r="AV20" i="12"/>
  <c r="AS24" i="12"/>
  <c r="AR22" i="12"/>
  <c r="AR16" i="12"/>
  <c r="AS18" i="12"/>
  <c r="AS27" i="12"/>
  <c r="AI14" i="12"/>
  <c r="AJ11" i="12"/>
  <c r="AK11" i="12" s="1"/>
  <c r="AL11" i="12" s="1"/>
  <c r="AM11" i="12" s="1"/>
  <c r="AT30" i="12" l="1"/>
  <c r="AT32" i="12"/>
  <c r="AT27" i="12"/>
  <c r="AT12" i="12"/>
  <c r="AT15" i="12"/>
  <c r="AT31" i="12"/>
  <c r="AT28" i="12"/>
  <c r="AW20" i="12"/>
  <c r="AT18" i="12"/>
  <c r="AS16" i="12"/>
  <c r="AN11" i="12"/>
  <c r="AM10" i="12"/>
  <c r="AT21" i="12"/>
  <c r="AS19" i="12"/>
  <c r="AT9" i="12"/>
  <c r="AS7" i="12"/>
  <c r="AS22" i="12"/>
  <c r="AT24" i="12"/>
  <c r="AT4" i="12"/>
  <c r="AU3" i="12"/>
  <c r="AU29" i="12" s="1"/>
  <c r="AJ14" i="12"/>
  <c r="AK14" i="12" s="1"/>
  <c r="AL14" i="12" s="1"/>
  <c r="AM14" i="12" s="1"/>
  <c r="AU12" i="12" l="1"/>
  <c r="AU15" i="12"/>
  <c r="AU32" i="12"/>
  <c r="AU30" i="12"/>
  <c r="AU27" i="12"/>
  <c r="AN14" i="12"/>
  <c r="AM13" i="12"/>
  <c r="AX20" i="12"/>
  <c r="AN10" i="12"/>
  <c r="AO11" i="12"/>
  <c r="AT22" i="12"/>
  <c r="AU24" i="12"/>
  <c r="AU21" i="12"/>
  <c r="AT19" i="12"/>
  <c r="AV3" i="12"/>
  <c r="AV12" i="12" s="1"/>
  <c r="AU4" i="12"/>
  <c r="AT7" i="12"/>
  <c r="AU9" i="12"/>
  <c r="AU31" i="12"/>
  <c r="AT16" i="12"/>
  <c r="AU18" i="12"/>
  <c r="AU28" i="12"/>
  <c r="O4" i="2"/>
  <c r="F18" i="2"/>
  <c r="F36" i="2" s="1"/>
  <c r="F17" i="2"/>
  <c r="F35" i="2" s="1"/>
  <c r="F16" i="2"/>
  <c r="F34" i="2" s="1"/>
  <c r="I18" i="2"/>
  <c r="G18" i="2"/>
  <c r="I15" i="2"/>
  <c r="I33" i="2" s="1"/>
  <c r="I16" i="2"/>
  <c r="I17" i="2"/>
  <c r="G16" i="2"/>
  <c r="G17" i="2"/>
  <c r="F15" i="2"/>
  <c r="F33" i="2" s="1"/>
  <c r="G15" i="2"/>
  <c r="K12" i="2"/>
  <c r="K30" i="2" s="1"/>
  <c r="K11" i="2"/>
  <c r="K29" i="2" s="1"/>
  <c r="K10" i="2"/>
  <c r="K28" i="2" s="1"/>
  <c r="K8" i="2"/>
  <c r="K26" i="2" s="1"/>
  <c r="K7" i="2"/>
  <c r="K25" i="2" s="1"/>
  <c r="K6" i="2"/>
  <c r="K24" i="2" s="1"/>
  <c r="X8" i="2"/>
  <c r="X35" i="2"/>
  <c r="X12" i="2"/>
  <c r="X11" i="2"/>
  <c r="X10" i="2"/>
  <c r="X6" i="2"/>
  <c r="X7" i="2"/>
  <c r="L12" i="2"/>
  <c r="L30" i="2" s="1"/>
  <c r="L11" i="2"/>
  <c r="L29" i="2" s="1"/>
  <c r="L10" i="2"/>
  <c r="L28" i="2" s="1"/>
  <c r="L6" i="2"/>
  <c r="L24" i="2" s="1"/>
  <c r="EO15" i="2" l="1"/>
  <c r="M26" i="2"/>
  <c r="M29" i="2"/>
  <c r="EO17" i="2"/>
  <c r="M25" i="2"/>
  <c r="M28" i="2"/>
  <c r="M30" i="2"/>
  <c r="EO18" i="2"/>
  <c r="AM25" i="12"/>
  <c r="AM26" i="12" s="1"/>
  <c r="AY20" i="12"/>
  <c r="AV27" i="12"/>
  <c r="AV15" i="12"/>
  <c r="AV31" i="12"/>
  <c r="AP11" i="12"/>
  <c r="AO10" i="12"/>
  <c r="AV30" i="12"/>
  <c r="AV24" i="12"/>
  <c r="AU22" i="12"/>
  <c r="AV9" i="12"/>
  <c r="AU7" i="12"/>
  <c r="AV32" i="12"/>
  <c r="AN13" i="12"/>
  <c r="AO14" i="12"/>
  <c r="AV18" i="12"/>
  <c r="AU16" i="12"/>
  <c r="AV4" i="12"/>
  <c r="AW3" i="12"/>
  <c r="AV28" i="12"/>
  <c r="AV21" i="12"/>
  <c r="AU19" i="12"/>
  <c r="AV29" i="12"/>
  <c r="X34" i="2"/>
  <c r="EO34" i="2" s="1"/>
  <c r="M24" i="2"/>
  <c r="M36" i="2"/>
  <c r="EP18" i="2"/>
  <c r="M35" i="2"/>
  <c r="EP17" i="2"/>
  <c r="M33" i="2"/>
  <c r="EP15" i="2"/>
  <c r="D7" i="23" s="1"/>
  <c r="K15" i="2"/>
  <c r="K33" i="2" s="1"/>
  <c r="G33" i="2"/>
  <c r="K18" i="2"/>
  <c r="K36" i="2" s="1"/>
  <c r="G36" i="2"/>
  <c r="L18" i="2"/>
  <c r="L36" i="2" s="1"/>
  <c r="I36" i="2"/>
  <c r="K16" i="2"/>
  <c r="K34" i="2" s="1"/>
  <c r="G34" i="2"/>
  <c r="K17" i="2"/>
  <c r="K35" i="2" s="1"/>
  <c r="G35" i="2"/>
  <c r="L17" i="2"/>
  <c r="L35" i="2" s="1"/>
  <c r="I35" i="2"/>
  <c r="L16" i="2"/>
  <c r="L34" i="2" s="1"/>
  <c r="I34" i="2"/>
  <c r="X33" i="2"/>
  <c r="EO33" i="2" s="1"/>
  <c r="Y33" i="2"/>
  <c r="Y36" i="2"/>
  <c r="Y34" i="2"/>
  <c r="EP34" i="2" s="1"/>
  <c r="X36" i="2"/>
  <c r="Y35" i="2"/>
  <c r="L7" i="2"/>
  <c r="L25" i="2" s="1"/>
  <c r="L15" i="2"/>
  <c r="L33" i="2" s="1"/>
  <c r="L8" i="2"/>
  <c r="L26" i="2" s="1"/>
  <c r="M19" i="2"/>
  <c r="D12" i="23" l="1"/>
  <c r="C7" i="23"/>
  <c r="D7" i="22"/>
  <c r="D12" i="22"/>
  <c r="C7" i="22"/>
  <c r="EO35" i="2"/>
  <c r="DQ35" i="12"/>
  <c r="DK35" i="12"/>
  <c r="DE35" i="12"/>
  <c r="CY35" i="12"/>
  <c r="CS35" i="12"/>
  <c r="CM35" i="12"/>
  <c r="CG35" i="12"/>
  <c r="CA35" i="12"/>
  <c r="BU35" i="12"/>
  <c r="BO35" i="12"/>
  <c r="BI35" i="12"/>
  <c r="BC35" i="12"/>
  <c r="AW35" i="12"/>
  <c r="AQ35" i="12"/>
  <c r="AH35" i="12"/>
  <c r="AB35" i="12"/>
  <c r="BD35" i="12"/>
  <c r="DP35" i="12"/>
  <c r="DJ35" i="12"/>
  <c r="DD35" i="12"/>
  <c r="CX35" i="12"/>
  <c r="CR35" i="12"/>
  <c r="CL35" i="12"/>
  <c r="CF35" i="12"/>
  <c r="BZ35" i="12"/>
  <c r="BT35" i="12"/>
  <c r="BN35" i="12"/>
  <c r="BH35" i="12"/>
  <c r="BB35" i="12"/>
  <c r="AV35" i="12"/>
  <c r="AP35" i="12"/>
  <c r="AG35" i="12"/>
  <c r="AA35" i="12"/>
  <c r="DG35" i="12"/>
  <c r="DL35" i="12"/>
  <c r="CZ35" i="12"/>
  <c r="CH35" i="12"/>
  <c r="BP35" i="12"/>
  <c r="AX35" i="12"/>
  <c r="AI35" i="12"/>
  <c r="DO35" i="12"/>
  <c r="DI35" i="12"/>
  <c r="DC35" i="12"/>
  <c r="CW35" i="12"/>
  <c r="CQ35" i="12"/>
  <c r="CK35" i="12"/>
  <c r="CE35" i="12"/>
  <c r="BY35" i="12"/>
  <c r="BS35" i="12"/>
  <c r="BM35" i="12"/>
  <c r="BG35" i="12"/>
  <c r="BA35" i="12"/>
  <c r="AU35" i="12"/>
  <c r="AO35" i="12"/>
  <c r="AL35" i="12"/>
  <c r="AF35" i="12"/>
  <c r="Z35" i="12"/>
  <c r="DN35" i="12"/>
  <c r="DH35" i="12"/>
  <c r="DB35" i="12"/>
  <c r="CV35" i="12"/>
  <c r="CP35" i="12"/>
  <c r="CJ35" i="12"/>
  <c r="CD35" i="12"/>
  <c r="BX35" i="12"/>
  <c r="BR35" i="12"/>
  <c r="BL35" i="12"/>
  <c r="BF35" i="12"/>
  <c r="AZ35" i="12"/>
  <c r="AT35" i="12"/>
  <c r="AN35" i="12"/>
  <c r="AK35" i="12"/>
  <c r="AE35" i="12"/>
  <c r="DM35" i="12"/>
  <c r="DA35" i="12"/>
  <c r="CU35" i="12"/>
  <c r="CO35" i="12"/>
  <c r="CI35" i="12"/>
  <c r="CC35" i="12"/>
  <c r="BW35" i="12"/>
  <c r="BQ35" i="12"/>
  <c r="BK35" i="12"/>
  <c r="BE35" i="12"/>
  <c r="AY35" i="12"/>
  <c r="AS35" i="12"/>
  <c r="AM35" i="12"/>
  <c r="AJ35" i="12"/>
  <c r="AD35" i="12"/>
  <c r="DR35" i="12"/>
  <c r="DF35" i="12"/>
  <c r="CT35" i="12"/>
  <c r="CN35" i="12"/>
  <c r="CB35" i="12"/>
  <c r="BV35" i="12"/>
  <c r="BJ35" i="12"/>
  <c r="AR35" i="12"/>
  <c r="AC35" i="12"/>
  <c r="AV22" i="12"/>
  <c r="AW24" i="12"/>
  <c r="AW27" i="12"/>
  <c r="AN25" i="12"/>
  <c r="AN26" i="12" s="1"/>
  <c r="AW30" i="12"/>
  <c r="AX30" i="12" s="1"/>
  <c r="AW32" i="12"/>
  <c r="AZ20" i="12"/>
  <c r="AX3" i="12"/>
  <c r="AW4" i="12"/>
  <c r="AP14" i="12"/>
  <c r="AO13" i="12"/>
  <c r="AO25" i="12" s="1"/>
  <c r="AV7" i="12"/>
  <c r="AW9" i="12"/>
  <c r="AW31" i="12"/>
  <c r="AX31" i="12" s="1"/>
  <c r="AW21" i="12"/>
  <c r="AV19" i="12"/>
  <c r="AW15" i="12"/>
  <c r="AX15" i="12" s="1"/>
  <c r="AW29" i="12"/>
  <c r="AW28" i="12"/>
  <c r="AV16" i="12"/>
  <c r="AW18" i="12"/>
  <c r="AP10" i="12"/>
  <c r="AQ11" i="12"/>
  <c r="AW12" i="12"/>
  <c r="EO36" i="2"/>
  <c r="C13" i="23" s="1"/>
  <c r="M37" i="2"/>
  <c r="EP36" i="2"/>
  <c r="EP35" i="2"/>
  <c r="EP33" i="2"/>
  <c r="EP3" i="2"/>
  <c r="EQ3" i="2" s="1"/>
  <c r="ER3" i="2" s="1"/>
  <c r="ES3" i="2" s="1"/>
  <c r="ET3" i="2" s="1"/>
  <c r="EU3" i="2" s="1"/>
  <c r="EV3" i="2" s="1"/>
  <c r="EW3" i="2" s="1"/>
  <c r="EX3" i="2" s="1"/>
  <c r="EY3" i="2" s="1"/>
  <c r="EZ3" i="2" s="1"/>
  <c r="FA3" i="2" s="1"/>
  <c r="FB3" i="2" s="1"/>
  <c r="FC3" i="2" s="1"/>
  <c r="FD3" i="2" s="1"/>
  <c r="FE3" i="2" s="1"/>
  <c r="FF3" i="2" s="1"/>
  <c r="FG3" i="2" s="1"/>
  <c r="FH3" i="2" s="1"/>
  <c r="FI3" i="2" s="1"/>
  <c r="FJ3" i="2" s="1"/>
  <c r="FK3" i="2" s="1"/>
  <c r="FL3" i="2" s="1"/>
  <c r="FM3" i="2" s="1"/>
  <c r="FN3" i="2" s="1"/>
  <c r="FO3" i="2" s="1"/>
  <c r="FP3" i="2" s="1"/>
  <c r="FQ3" i="2" s="1"/>
  <c r="FR3" i="2" s="1"/>
  <c r="FS3" i="2" s="1"/>
  <c r="FT3" i="2" s="1"/>
  <c r="FU3" i="2" s="1"/>
  <c r="FV3" i="2" s="1"/>
  <c r="FW3" i="2" s="1"/>
  <c r="FX3" i="2" s="1"/>
  <c r="FY3" i="2" s="1"/>
  <c r="FZ3" i="2" s="1"/>
  <c r="GA3" i="2" s="1"/>
  <c r="GB3" i="2" s="1"/>
  <c r="GC3" i="2" s="1"/>
  <c r="GD3" i="2" s="1"/>
  <c r="GE3" i="2" s="1"/>
  <c r="GF3" i="2" s="1"/>
  <c r="GG3" i="2" s="1"/>
  <c r="GH3" i="2" s="1"/>
  <c r="GI3" i="2" s="1"/>
  <c r="GJ3" i="2" s="1"/>
  <c r="GK3" i="2" s="1"/>
  <c r="GL3" i="2" s="1"/>
  <c r="GM3" i="2" s="1"/>
  <c r="GN3" i="2" s="1"/>
  <c r="GO3" i="2" s="1"/>
  <c r="GP3" i="2" s="1"/>
  <c r="GQ3" i="2" s="1"/>
  <c r="GR3" i="2" s="1"/>
  <c r="GS3" i="2" s="1"/>
  <c r="GT3" i="2" s="1"/>
  <c r="GU3" i="2" s="1"/>
  <c r="GV3" i="2" s="1"/>
  <c r="GW3" i="2" s="1"/>
  <c r="GX3" i="2" s="1"/>
  <c r="GY3" i="2" s="1"/>
  <c r="GZ3" i="2" s="1"/>
  <c r="HA3" i="2" s="1"/>
  <c r="HB3" i="2" s="1"/>
  <c r="HC3" i="2" s="1"/>
  <c r="HD3" i="2" s="1"/>
  <c r="HE3" i="2" s="1"/>
  <c r="HF3" i="2" s="1"/>
  <c r="HG3" i="2" s="1"/>
  <c r="HH3" i="2" s="1"/>
  <c r="HI3" i="2" s="1"/>
  <c r="HJ3" i="2" s="1"/>
  <c r="HK3" i="2" s="1"/>
  <c r="HL3" i="2" s="1"/>
  <c r="HM3" i="2" s="1"/>
  <c r="HN3" i="2" s="1"/>
  <c r="HO3" i="2" s="1"/>
  <c r="HP3" i="2" s="1"/>
  <c r="HQ3" i="2" s="1"/>
  <c r="HR3" i="2" s="1"/>
  <c r="HS3" i="2" s="1"/>
  <c r="HT3" i="2" s="1"/>
  <c r="HU3" i="2" s="1"/>
  <c r="HV3" i="2" s="1"/>
  <c r="HW3" i="2" s="1"/>
  <c r="HX3" i="2" s="1"/>
  <c r="HY3" i="2" s="1"/>
  <c r="HZ3" i="2" s="1"/>
  <c r="IA3" i="2" s="1"/>
  <c r="IB3" i="2" s="1"/>
  <c r="IC3" i="2" s="1"/>
  <c r="ID3" i="2" s="1"/>
  <c r="IE3" i="2" s="1"/>
  <c r="IF3" i="2" s="1"/>
  <c r="IG3" i="2" s="1"/>
  <c r="IH3" i="2" s="1"/>
  <c r="II3" i="2" s="1"/>
  <c r="IJ3" i="2" s="1"/>
  <c r="IK3" i="2" s="1"/>
  <c r="IL3" i="2" s="1"/>
  <c r="IM3" i="2" s="1"/>
  <c r="IN3" i="2" s="1"/>
  <c r="IO3" i="2" s="1"/>
  <c r="IP3" i="2" s="1"/>
  <c r="IQ3" i="2" s="1"/>
  <c r="IR3" i="2" s="1"/>
  <c r="IS3" i="2" s="1"/>
  <c r="IT3" i="2" s="1"/>
  <c r="IU3" i="2" s="1"/>
  <c r="IV3" i="2" s="1"/>
  <c r="IW3" i="2" s="1"/>
  <c r="IX3" i="2" s="1"/>
  <c r="IY3" i="2" s="1"/>
  <c r="IZ3" i="2" s="1"/>
  <c r="JA3" i="2" s="1"/>
  <c r="JB3" i="2" s="1"/>
  <c r="L37" i="2"/>
  <c r="K37" i="2"/>
  <c r="S35" i="12"/>
  <c r="Q35" i="12"/>
  <c r="E35" i="12"/>
  <c r="M35" i="12"/>
  <c r="G35" i="12"/>
  <c r="F35" i="12"/>
  <c r="T35" i="12"/>
  <c r="X35" i="12"/>
  <c r="V35" i="12"/>
  <c r="R35" i="12"/>
  <c r="P35" i="12"/>
  <c r="J35" i="12"/>
  <c r="I35" i="12"/>
  <c r="N35" i="12"/>
  <c r="L35" i="12"/>
  <c r="O35" i="12"/>
  <c r="U35" i="12"/>
  <c r="K35" i="12"/>
  <c r="D35" i="12"/>
  <c r="H35" i="12"/>
  <c r="O19" i="2"/>
  <c r="K19" i="2"/>
  <c r="W35" i="12"/>
  <c r="L19" i="2"/>
  <c r="Y35" i="12"/>
  <c r="C13" i="22" l="1"/>
  <c r="B7" i="22"/>
  <c r="AX12" i="12"/>
  <c r="AO26" i="12"/>
  <c r="AX21" i="12"/>
  <c r="AW19" i="12"/>
  <c r="AX32" i="12"/>
  <c r="AX27" i="12"/>
  <c r="AP13" i="12"/>
  <c r="AP25" i="12" s="1"/>
  <c r="AQ14" i="12"/>
  <c r="AX24" i="12"/>
  <c r="AW22" i="12"/>
  <c r="AX18" i="12"/>
  <c r="AW16" i="12"/>
  <c r="AR11" i="12"/>
  <c r="AQ10" i="12"/>
  <c r="AX28" i="12"/>
  <c r="AX9" i="12"/>
  <c r="AW7" i="12"/>
  <c r="BA20" i="12"/>
  <c r="AX4" i="12"/>
  <c r="AY3" i="12"/>
  <c r="AY15" i="12" s="1"/>
  <c r="AX29" i="12"/>
  <c r="O37" i="2"/>
  <c r="AY31" i="12" l="1"/>
  <c r="AY29" i="12"/>
  <c r="AZ29" i="12" s="1"/>
  <c r="AP26" i="12"/>
  <c r="AX22" i="12"/>
  <c r="AY24" i="12"/>
  <c r="BB20" i="12"/>
  <c r="AR14" i="12"/>
  <c r="AQ13" i="12"/>
  <c r="AQ25" i="12" s="1"/>
  <c r="AQ26" i="12" s="1"/>
  <c r="AY4" i="12"/>
  <c r="AZ3" i="12"/>
  <c r="AZ15" i="12" s="1"/>
  <c r="AY30" i="12"/>
  <c r="AZ30" i="12" s="1"/>
  <c r="AR10" i="12"/>
  <c r="AS11" i="12"/>
  <c r="AX16" i="12"/>
  <c r="AY18" i="12"/>
  <c r="AY21" i="12"/>
  <c r="AX19" i="12"/>
  <c r="AX7" i="12"/>
  <c r="AY9" i="12"/>
  <c r="AY27" i="12"/>
  <c r="AY12" i="12"/>
  <c r="AZ12" i="12" s="1"/>
  <c r="AY28" i="12"/>
  <c r="AY32" i="12"/>
  <c r="AZ27" i="12" l="1"/>
  <c r="AZ31" i="12"/>
  <c r="AZ32" i="12"/>
  <c r="AZ28" i="12"/>
  <c r="AZ21" i="12"/>
  <c r="AY19" i="12"/>
  <c r="AT11" i="12"/>
  <c r="AS10" i="12"/>
  <c r="BC20" i="12"/>
  <c r="AR13" i="12"/>
  <c r="AR25" i="12" s="1"/>
  <c r="AS14" i="12"/>
  <c r="AZ9" i="12"/>
  <c r="AY7" i="12"/>
  <c r="AZ18" i="12"/>
  <c r="AY16" i="12"/>
  <c r="AZ4" i="12"/>
  <c r="BA3" i="12"/>
  <c r="AZ24" i="12"/>
  <c r="AY22" i="12"/>
  <c r="BB3" i="12" l="1"/>
  <c r="BA4" i="12"/>
  <c r="BA21" i="12"/>
  <c r="AZ19" i="12"/>
  <c r="AZ7" i="12"/>
  <c r="BA9" i="12"/>
  <c r="BA30" i="12"/>
  <c r="BB30" i="12" s="1"/>
  <c r="BA15" i="12"/>
  <c r="BB15" i="12" s="1"/>
  <c r="BA32" i="12"/>
  <c r="BB32" i="12" s="1"/>
  <c r="BA27" i="12"/>
  <c r="BB27" i="12" s="1"/>
  <c r="BA12" i="12"/>
  <c r="BB12" i="12" s="1"/>
  <c r="AR26" i="12"/>
  <c r="BA31" i="12"/>
  <c r="BB31" i="12" s="1"/>
  <c r="BA28" i="12"/>
  <c r="BB28" i="12" s="1"/>
  <c r="BD20" i="12"/>
  <c r="AZ22" i="12"/>
  <c r="BA24" i="12"/>
  <c r="AZ16" i="12"/>
  <c r="BA18" i="12"/>
  <c r="AT14" i="12"/>
  <c r="AS13" i="12"/>
  <c r="AT10" i="12"/>
  <c r="AU11" i="12"/>
  <c r="BA29" i="12"/>
  <c r="BB29" i="12" s="1"/>
  <c r="BB9" i="12" l="1"/>
  <c r="BA7" i="12"/>
  <c r="AS25" i="12"/>
  <c r="AS26" i="12" s="1"/>
  <c r="AT13" i="12"/>
  <c r="AT25" i="12" s="1"/>
  <c r="AU14" i="12"/>
  <c r="BE20" i="12"/>
  <c r="BB21" i="12"/>
  <c r="BA19" i="12"/>
  <c r="BB18" i="12"/>
  <c r="BA16" i="12"/>
  <c r="AV11" i="12"/>
  <c r="AU10" i="12"/>
  <c r="BB24" i="12"/>
  <c r="BA22" i="12"/>
  <c r="BB4" i="12"/>
  <c r="BC3" i="12"/>
  <c r="BC27" i="12" s="1"/>
  <c r="BC12" i="12" l="1"/>
  <c r="BC32" i="12"/>
  <c r="BC15" i="12"/>
  <c r="BC28" i="12"/>
  <c r="BC21" i="12"/>
  <c r="BB19" i="12"/>
  <c r="AV10" i="12"/>
  <c r="AW11" i="12"/>
  <c r="BF20" i="12"/>
  <c r="AV14" i="12"/>
  <c r="AU13" i="12"/>
  <c r="AU25" i="12" s="1"/>
  <c r="BB7" i="12"/>
  <c r="BC9" i="12"/>
  <c r="BC24" i="12"/>
  <c r="BB22" i="12"/>
  <c r="AT26" i="12"/>
  <c r="BC4" i="12"/>
  <c r="BD3" i="12"/>
  <c r="BD12" i="12" s="1"/>
  <c r="BC29" i="12"/>
  <c r="BC31" i="12"/>
  <c r="BC30" i="12"/>
  <c r="BB16" i="12"/>
  <c r="BC18" i="12"/>
  <c r="BD30" i="12" l="1"/>
  <c r="BD32" i="12"/>
  <c r="BD31" i="12"/>
  <c r="BD29" i="12"/>
  <c r="AU26" i="12"/>
  <c r="BD9" i="12"/>
  <c r="BC7" i="12"/>
  <c r="AX11" i="12"/>
  <c r="AW10" i="12"/>
  <c r="AV13" i="12"/>
  <c r="AV25" i="12" s="1"/>
  <c r="AV26" i="12" s="1"/>
  <c r="AW14" i="12"/>
  <c r="BD21" i="12"/>
  <c r="BC19" i="12"/>
  <c r="BD18" i="12"/>
  <c r="BC16" i="12"/>
  <c r="BD24" i="12"/>
  <c r="BC22" i="12"/>
  <c r="BG20" i="12"/>
  <c r="BD4" i="12"/>
  <c r="BE3" i="12"/>
  <c r="BD28" i="12"/>
  <c r="BD15" i="12"/>
  <c r="BD27" i="12"/>
  <c r="EO11" i="2"/>
  <c r="EO7" i="2"/>
  <c r="EO8" i="2"/>
  <c r="EO6" i="2"/>
  <c r="EO10" i="2"/>
  <c r="Y3" i="2"/>
  <c r="EO12" i="2"/>
  <c r="C6" i="22" l="1"/>
  <c r="C6" i="23"/>
  <c r="C5" i="22"/>
  <c r="C5" i="23"/>
  <c r="BE28" i="12"/>
  <c r="BE29" i="12"/>
  <c r="BE30" i="12"/>
  <c r="BE15" i="12"/>
  <c r="AX10" i="12"/>
  <c r="AY11" i="12"/>
  <c r="BE24" i="12"/>
  <c r="BD22" i="12"/>
  <c r="BE21" i="12"/>
  <c r="BD19" i="12"/>
  <c r="BD7" i="12"/>
  <c r="BE9" i="12"/>
  <c r="BF3" i="12"/>
  <c r="BE4" i="12"/>
  <c r="BE31" i="12"/>
  <c r="AX14" i="12"/>
  <c r="AW13" i="12"/>
  <c r="BH20" i="12"/>
  <c r="BE27" i="12"/>
  <c r="BD16" i="12"/>
  <c r="BE18" i="12"/>
  <c r="BE32" i="12"/>
  <c r="BE12" i="12"/>
  <c r="D16" i="12"/>
  <c r="D7" i="12"/>
  <c r="D10" i="12"/>
  <c r="EO19" i="2"/>
  <c r="D13" i="12"/>
  <c r="D19" i="12"/>
  <c r="D22" i="12"/>
  <c r="Z3" i="2"/>
  <c r="Y12" i="2"/>
  <c r="EP12" i="2" s="1"/>
  <c r="Y8" i="2"/>
  <c r="EP8" i="2" s="1"/>
  <c r="Y7" i="2"/>
  <c r="EP7" i="2" s="1"/>
  <c r="Y11" i="2"/>
  <c r="EP11" i="2" s="1"/>
  <c r="Y10" i="2"/>
  <c r="EP10" i="2" s="1"/>
  <c r="Y6" i="2"/>
  <c r="EP6" i="2" s="1"/>
  <c r="D5" i="23" s="1"/>
  <c r="C8" i="23" l="1"/>
  <c r="B5" i="22"/>
  <c r="D6" i="22"/>
  <c r="D6" i="23"/>
  <c r="D8" i="23" s="1"/>
  <c r="D11" i="22"/>
  <c r="D11" i="23"/>
  <c r="C8" i="22"/>
  <c r="B6" i="22"/>
  <c r="D5" i="22"/>
  <c r="D8" i="22" s="1"/>
  <c r="BF32" i="12"/>
  <c r="AW25" i="12"/>
  <c r="AW26" i="12" s="1"/>
  <c r="BF18" i="12"/>
  <c r="BE16" i="12"/>
  <c r="AX13" i="12"/>
  <c r="AY14" i="12"/>
  <c r="BF4" i="12"/>
  <c r="BG3" i="12"/>
  <c r="BF15" i="12"/>
  <c r="BG15" i="12" s="1"/>
  <c r="BF31" i="12"/>
  <c r="BF30" i="12"/>
  <c r="BF21" i="12"/>
  <c r="BE19" i="12"/>
  <c r="BF28" i="12"/>
  <c r="BG28" i="12" s="1"/>
  <c r="BG32" i="12"/>
  <c r="BF27" i="12"/>
  <c r="BF9" i="12"/>
  <c r="BE7" i="12"/>
  <c r="AZ11" i="12"/>
  <c r="AY10" i="12"/>
  <c r="BE22" i="12"/>
  <c r="BF24" i="12"/>
  <c r="AX25" i="12"/>
  <c r="AX26" i="12"/>
  <c r="BF12" i="12"/>
  <c r="BI20" i="12"/>
  <c r="BF29" i="12"/>
  <c r="D25" i="12"/>
  <c r="D26" i="12" s="1"/>
  <c r="D34" i="12" s="1"/>
  <c r="E19" i="12"/>
  <c r="E13" i="12"/>
  <c r="E16" i="12"/>
  <c r="E7" i="12"/>
  <c r="E10" i="12"/>
  <c r="Z34" i="2"/>
  <c r="Z33" i="2"/>
  <c r="Z36" i="2"/>
  <c r="Z35" i="2"/>
  <c r="E22" i="12"/>
  <c r="AA3" i="2"/>
  <c r="Z17" i="2"/>
  <c r="EQ17" i="2" s="1"/>
  <c r="Z12" i="2"/>
  <c r="EQ12" i="2" s="1"/>
  <c r="Z15" i="2"/>
  <c r="EQ15" i="2" s="1"/>
  <c r="E7" i="23" s="1"/>
  <c r="Z10" i="2"/>
  <c r="EQ10" i="2" s="1"/>
  <c r="Z16" i="2"/>
  <c r="EQ16" i="2" s="1"/>
  <c r="Z11" i="2"/>
  <c r="EQ11" i="2" s="1"/>
  <c r="Z8" i="2"/>
  <c r="EQ8" i="2" s="1"/>
  <c r="Z7" i="2"/>
  <c r="EQ7" i="2" s="1"/>
  <c r="Z6" i="2"/>
  <c r="EQ6" i="2" s="1"/>
  <c r="Z18" i="2"/>
  <c r="EQ18" i="2" s="1"/>
  <c r="E39" i="12"/>
  <c r="E11" i="22" l="1"/>
  <c r="E11" i="23"/>
  <c r="E5" i="23"/>
  <c r="E12" i="23"/>
  <c r="D36" i="12"/>
  <c r="C19" i="23"/>
  <c r="C19" i="22"/>
  <c r="E6" i="23"/>
  <c r="E12" i="22"/>
  <c r="E7" i="22"/>
  <c r="E6" i="22"/>
  <c r="E5" i="22"/>
  <c r="BG12" i="12"/>
  <c r="BG18" i="12"/>
  <c r="BF16" i="12"/>
  <c r="BH3" i="12"/>
  <c r="BH15" i="12" s="1"/>
  <c r="BG4" i="12"/>
  <c r="AZ10" i="12"/>
  <c r="BA11" i="12"/>
  <c r="BG21" i="12"/>
  <c r="BF19" i="12"/>
  <c r="AZ14" i="12"/>
  <c r="AY13" i="12"/>
  <c r="AY25" i="12" s="1"/>
  <c r="AY26" i="12" s="1"/>
  <c r="BG29" i="12"/>
  <c r="BF22" i="12"/>
  <c r="BG24" i="12"/>
  <c r="BF7" i="12"/>
  <c r="BG9" i="12"/>
  <c r="BG30" i="12"/>
  <c r="BJ20" i="12"/>
  <c r="BG27" i="12"/>
  <c r="BG31" i="12"/>
  <c r="E25" i="12"/>
  <c r="E26" i="12" s="1"/>
  <c r="F22" i="12"/>
  <c r="F19" i="12"/>
  <c r="F16" i="12"/>
  <c r="F7" i="12"/>
  <c r="F10" i="12"/>
  <c r="AA35" i="2"/>
  <c r="ER35" i="2" s="1"/>
  <c r="EQ35" i="2"/>
  <c r="AA36" i="2"/>
  <c r="ER36" i="2" s="1"/>
  <c r="EQ36" i="2"/>
  <c r="AA33" i="2"/>
  <c r="ER33" i="2" s="1"/>
  <c r="EQ33" i="2"/>
  <c r="AA34" i="2"/>
  <c r="ER34" i="2" s="1"/>
  <c r="EQ34" i="2"/>
  <c r="F13" i="12"/>
  <c r="D44" i="12"/>
  <c r="D43" i="12"/>
  <c r="AA15" i="2"/>
  <c r="ER15" i="2" s="1"/>
  <c r="AA11" i="2"/>
  <c r="ER11" i="2" s="1"/>
  <c r="AA10" i="2"/>
  <c r="ER10" i="2" s="1"/>
  <c r="AA7" i="2"/>
  <c r="ER7" i="2" s="1"/>
  <c r="AA18" i="2"/>
  <c r="ER18" i="2" s="1"/>
  <c r="AA6" i="2"/>
  <c r="ER6" i="2" s="1"/>
  <c r="AA17" i="2"/>
  <c r="ER17" i="2" s="1"/>
  <c r="AB3" i="2"/>
  <c r="AC3" i="2" s="1"/>
  <c r="AD3" i="2" s="1"/>
  <c r="AE3" i="2" s="1"/>
  <c r="AF3" i="2" s="1"/>
  <c r="AG3" i="2" s="1"/>
  <c r="AH3" i="2" s="1"/>
  <c r="AI3" i="2" s="1"/>
  <c r="AJ3" i="2" s="1"/>
  <c r="AK3" i="2" s="1"/>
  <c r="AL3" i="2" s="1"/>
  <c r="AM3" i="2" s="1"/>
  <c r="AN3" i="2" s="1"/>
  <c r="AO3" i="2" s="1"/>
  <c r="AP3" i="2" s="1"/>
  <c r="AQ3" i="2" s="1"/>
  <c r="AR3" i="2" s="1"/>
  <c r="AS3" i="2" s="1"/>
  <c r="AT3" i="2" s="1"/>
  <c r="AU3" i="2" s="1"/>
  <c r="AV3" i="2" s="1"/>
  <c r="AW3" i="2" s="1"/>
  <c r="AX3" i="2" s="1"/>
  <c r="AY3" i="2" s="1"/>
  <c r="AZ3" i="2" s="1"/>
  <c r="BA3" i="2" s="1"/>
  <c r="BB3" i="2" s="1"/>
  <c r="BC3" i="2" s="1"/>
  <c r="BD3" i="2" s="1"/>
  <c r="BE3" i="2" s="1"/>
  <c r="BF3" i="2" s="1"/>
  <c r="BG3" i="2" s="1"/>
  <c r="AA16" i="2"/>
  <c r="ER16" i="2" s="1"/>
  <c r="AA12" i="2"/>
  <c r="ER12" i="2" s="1"/>
  <c r="AA8" i="2"/>
  <c r="ER8" i="2" s="1"/>
  <c r="F39" i="12"/>
  <c r="F40" i="12"/>
  <c r="F11" i="22" l="1"/>
  <c r="F11" i="23"/>
  <c r="F12" i="22"/>
  <c r="F12" i="23"/>
  <c r="F7" i="23"/>
  <c r="C23" i="22"/>
  <c r="E8" i="23"/>
  <c r="C23" i="23"/>
  <c r="F5" i="22"/>
  <c r="F5" i="23"/>
  <c r="E8" i="22"/>
  <c r="F6" i="23"/>
  <c r="F7" i="22"/>
  <c r="X29" i="2"/>
  <c r="X28" i="2"/>
  <c r="X30" i="2"/>
  <c r="EO30" i="2" s="1"/>
  <c r="F6" i="22"/>
  <c r="BH3" i="2"/>
  <c r="BH27" i="12"/>
  <c r="BH28" i="12"/>
  <c r="BH31" i="12"/>
  <c r="BH29" i="12"/>
  <c r="BH32" i="12"/>
  <c r="BH30" i="12"/>
  <c r="BH21" i="12"/>
  <c r="BG19" i="12"/>
  <c r="BK20" i="12"/>
  <c r="BH24" i="12"/>
  <c r="BG22" i="12"/>
  <c r="BB11" i="12"/>
  <c r="BA10" i="12"/>
  <c r="BH18" i="12"/>
  <c r="BG16" i="12"/>
  <c r="BH9" i="12"/>
  <c r="BG7" i="12"/>
  <c r="BA14" i="12"/>
  <c r="AZ13" i="12"/>
  <c r="BH4" i="12"/>
  <c r="BI3" i="12"/>
  <c r="BH12" i="12"/>
  <c r="F25" i="12"/>
  <c r="F26" i="12" s="1"/>
  <c r="E34" i="12"/>
  <c r="G16" i="12"/>
  <c r="G19" i="12"/>
  <c r="G10" i="12"/>
  <c r="G13" i="12"/>
  <c r="G7" i="12"/>
  <c r="ER19" i="2"/>
  <c r="AB34" i="2"/>
  <c r="AB36" i="2"/>
  <c r="AB33" i="2"/>
  <c r="AB35" i="2"/>
  <c r="G22" i="12"/>
  <c r="AB18" i="2"/>
  <c r="ES18" i="2" s="1"/>
  <c r="AB17" i="2"/>
  <c r="ES17" i="2" s="1"/>
  <c r="AB15" i="2"/>
  <c r="ES15" i="2" s="1"/>
  <c r="AB12" i="2"/>
  <c r="ES12" i="2" s="1"/>
  <c r="AB10" i="2"/>
  <c r="ES10" i="2" s="1"/>
  <c r="AB8" i="2"/>
  <c r="ES8" i="2" s="1"/>
  <c r="AB16" i="2"/>
  <c r="ES16" i="2" s="1"/>
  <c r="G12" i="23" s="1"/>
  <c r="AB7" i="2"/>
  <c r="ES7" i="2" s="1"/>
  <c r="AB11" i="2"/>
  <c r="ES11" i="2" s="1"/>
  <c r="AB6" i="2"/>
  <c r="ES6" i="2" s="1"/>
  <c r="G39" i="12"/>
  <c r="G40" i="12"/>
  <c r="EO29" i="2"/>
  <c r="EO28" i="2"/>
  <c r="F8" i="23" l="1"/>
  <c r="C12" i="23"/>
  <c r="G5" i="22"/>
  <c r="G5" i="23"/>
  <c r="G8" i="23" s="1"/>
  <c r="E36" i="12"/>
  <c r="E43" i="12" s="1"/>
  <c r="X26" i="2" s="1"/>
  <c r="EO26" i="2" s="1"/>
  <c r="D19" i="23"/>
  <c r="D19" i="22"/>
  <c r="G7" i="22"/>
  <c r="G7" i="23"/>
  <c r="G6" i="23"/>
  <c r="G11" i="22"/>
  <c r="G11" i="23"/>
  <c r="F8" i="22"/>
  <c r="C12" i="22"/>
  <c r="G12" i="22"/>
  <c r="G6" i="22"/>
  <c r="X25" i="2"/>
  <c r="EO25" i="2" s="1"/>
  <c r="X24" i="2"/>
  <c r="EO24" i="2" s="1"/>
  <c r="BI3" i="2"/>
  <c r="F34" i="12"/>
  <c r="BI4" i="12"/>
  <c r="BJ3" i="12"/>
  <c r="BI31" i="12"/>
  <c r="BJ31" i="12" s="1"/>
  <c r="BI27" i="12"/>
  <c r="BH22" i="12"/>
  <c r="BI24" i="12"/>
  <c r="BI32" i="12"/>
  <c r="BH7" i="12"/>
  <c r="BI9" i="12"/>
  <c r="BI15" i="12"/>
  <c r="BH16" i="12"/>
  <c r="BI18" i="12"/>
  <c r="BL20" i="12"/>
  <c r="AZ25" i="12"/>
  <c r="AZ26" i="12" s="1"/>
  <c r="BB10" i="12"/>
  <c r="BC11" i="12"/>
  <c r="BI21" i="12"/>
  <c r="BH19" i="12"/>
  <c r="BB14" i="12"/>
  <c r="BA13" i="12"/>
  <c r="BA25" i="12" s="1"/>
  <c r="BI12" i="12"/>
  <c r="BJ12" i="12" s="1"/>
  <c r="BI29" i="12"/>
  <c r="BI30" i="12"/>
  <c r="BI28" i="12"/>
  <c r="G25" i="12"/>
  <c r="G26" i="12" s="1"/>
  <c r="H10" i="12"/>
  <c r="E44" i="12"/>
  <c r="H19" i="12"/>
  <c r="H13" i="12"/>
  <c r="G34" i="12"/>
  <c r="H7" i="12"/>
  <c r="AC34" i="2"/>
  <c r="ES34" i="2"/>
  <c r="AC33" i="2"/>
  <c r="ES33" i="2"/>
  <c r="ES19" i="2"/>
  <c r="AC35" i="2"/>
  <c r="ES35" i="2"/>
  <c r="AC36" i="2"/>
  <c r="ES36" i="2"/>
  <c r="AC11" i="2"/>
  <c r="AC15" i="2"/>
  <c r="AC12" i="2"/>
  <c r="AC7" i="2"/>
  <c r="AC16" i="2"/>
  <c r="AC17" i="2"/>
  <c r="AC8" i="2"/>
  <c r="AC6" i="2"/>
  <c r="AC10" i="2"/>
  <c r="AC18" i="2"/>
  <c r="H16" i="12"/>
  <c r="H22" i="12"/>
  <c r="H39" i="12"/>
  <c r="H40" i="12"/>
  <c r="EP19" i="2"/>
  <c r="F36" i="12" l="1"/>
  <c r="E19" i="23"/>
  <c r="E23" i="23" s="1"/>
  <c r="E19" i="22"/>
  <c r="E23" i="22" s="1"/>
  <c r="C11" i="22"/>
  <c r="C11" i="23"/>
  <c r="D23" i="23"/>
  <c r="G8" i="22"/>
  <c r="G36" i="12"/>
  <c r="G44" i="12" s="1"/>
  <c r="F19" i="23"/>
  <c r="F23" i="23" s="1"/>
  <c r="F19" i="22"/>
  <c r="F23" i="22" s="1"/>
  <c r="D23" i="22"/>
  <c r="C14" i="22"/>
  <c r="AA30" i="2"/>
  <c r="ER30" i="2" s="1"/>
  <c r="AA29" i="2"/>
  <c r="ER29" i="2" s="1"/>
  <c r="AA28" i="2"/>
  <c r="ER28" i="2" s="1"/>
  <c r="Y29" i="2"/>
  <c r="Y30" i="2"/>
  <c r="Y28" i="2"/>
  <c r="EP28" i="2" s="1"/>
  <c r="EO37" i="2"/>
  <c r="BJ3" i="2"/>
  <c r="EP30" i="2"/>
  <c r="EP29" i="2"/>
  <c r="BJ30" i="12"/>
  <c r="BJ15" i="12"/>
  <c r="BJ28" i="12"/>
  <c r="BA26" i="12"/>
  <c r="BJ9" i="12"/>
  <c r="BI7" i="12"/>
  <c r="BJ24" i="12"/>
  <c r="BI22" i="12"/>
  <c r="BJ4" i="12"/>
  <c r="BK3" i="12"/>
  <c r="BJ18" i="12"/>
  <c r="BI16" i="12"/>
  <c r="BJ21" i="12"/>
  <c r="BI19" i="12"/>
  <c r="BM20" i="12"/>
  <c r="BB13" i="12"/>
  <c r="BC14" i="12"/>
  <c r="BJ29" i="12"/>
  <c r="BK29" i="12" s="1"/>
  <c r="BD11" i="12"/>
  <c r="BC10" i="12"/>
  <c r="BJ32" i="12"/>
  <c r="BJ27" i="12"/>
  <c r="H25" i="12"/>
  <c r="H26" i="12" s="1"/>
  <c r="I7" i="12"/>
  <c r="I10" i="12"/>
  <c r="I16" i="12"/>
  <c r="I19" i="12"/>
  <c r="H34" i="12"/>
  <c r="I13" i="12"/>
  <c r="G43" i="12"/>
  <c r="AD7" i="2"/>
  <c r="ET7" i="2"/>
  <c r="AD12" i="2"/>
  <c r="ET12" i="2"/>
  <c r="AD17" i="2"/>
  <c r="ET17" i="2"/>
  <c r="AD11" i="2"/>
  <c r="ET11" i="2"/>
  <c r="AD16" i="2"/>
  <c r="ET16" i="2"/>
  <c r="H12" i="23" s="1"/>
  <c r="AD35" i="2"/>
  <c r="ET35" i="2"/>
  <c r="AD33" i="2"/>
  <c r="ET33" i="2"/>
  <c r="AD18" i="2"/>
  <c r="ET18" i="2"/>
  <c r="AD8" i="2"/>
  <c r="ET8" i="2"/>
  <c r="AD36" i="2"/>
  <c r="ET36" i="2"/>
  <c r="AD10" i="2"/>
  <c r="ET10" i="2"/>
  <c r="AD6" i="2"/>
  <c r="ET6" i="2"/>
  <c r="AD15" i="2"/>
  <c r="ET15" i="2"/>
  <c r="H7" i="23" s="1"/>
  <c r="AD34" i="2"/>
  <c r="ET34" i="2"/>
  <c r="I22" i="12"/>
  <c r="I39" i="12"/>
  <c r="I40" i="12"/>
  <c r="H36" i="12" l="1"/>
  <c r="H44" i="12" s="1"/>
  <c r="AB28" i="2" s="1"/>
  <c r="ES28" i="2" s="1"/>
  <c r="G19" i="23"/>
  <c r="G23" i="23" s="1"/>
  <c r="G19" i="22"/>
  <c r="G23" i="22" s="1"/>
  <c r="H6" i="22"/>
  <c r="H6" i="23"/>
  <c r="C14" i="23"/>
  <c r="H5" i="23"/>
  <c r="H11" i="22"/>
  <c r="H11" i="23"/>
  <c r="F44" i="12"/>
  <c r="F43" i="12"/>
  <c r="C16" i="22"/>
  <c r="C41" i="22"/>
  <c r="H12" i="22"/>
  <c r="H7" i="22"/>
  <c r="AB30" i="2"/>
  <c r="H5" i="22"/>
  <c r="Z24" i="2"/>
  <c r="EQ24" i="2" s="1"/>
  <c r="Z26" i="2"/>
  <c r="EQ26" i="2" s="1"/>
  <c r="Z25" i="2"/>
  <c r="EQ25" i="2" s="1"/>
  <c r="BK3" i="2"/>
  <c r="BB25" i="12"/>
  <c r="BB26" i="12" s="1"/>
  <c r="BJ16" i="12"/>
  <c r="BK18" i="12"/>
  <c r="BJ7" i="12"/>
  <c r="BK9" i="12"/>
  <c r="BK4" i="12"/>
  <c r="BL3" i="12"/>
  <c r="BL29" i="12" s="1"/>
  <c r="BK28" i="12"/>
  <c r="BK21" i="12"/>
  <c r="BJ19" i="12"/>
  <c r="BK30" i="12"/>
  <c r="BK15" i="12"/>
  <c r="BK24" i="12"/>
  <c r="BJ22" i="12"/>
  <c r="BK31" i="12"/>
  <c r="BD10" i="12"/>
  <c r="BE11" i="12"/>
  <c r="BD14" i="12"/>
  <c r="BC13" i="12"/>
  <c r="BK27" i="12"/>
  <c r="BK32" i="12"/>
  <c r="BK12" i="12"/>
  <c r="BN20" i="12"/>
  <c r="I25" i="12"/>
  <c r="I26" i="12" s="1"/>
  <c r="J7" i="12"/>
  <c r="H43" i="12"/>
  <c r="J22" i="12"/>
  <c r="J16" i="12"/>
  <c r="J19" i="12"/>
  <c r="I34" i="12"/>
  <c r="J10" i="12"/>
  <c r="J13" i="12"/>
  <c r="AE16" i="2"/>
  <c r="EU16" i="2"/>
  <c r="I12" i="23" s="1"/>
  <c r="ET19" i="2"/>
  <c r="AE33" i="2"/>
  <c r="EU33" i="2"/>
  <c r="AE12" i="2"/>
  <c r="EU12" i="2"/>
  <c r="AE6" i="2"/>
  <c r="EU6" i="2"/>
  <c r="AE8" i="2"/>
  <c r="EU8" i="2"/>
  <c r="AE11" i="2"/>
  <c r="EU11" i="2"/>
  <c r="AE18" i="2"/>
  <c r="EU18" i="2"/>
  <c r="AE34" i="2"/>
  <c r="EU34" i="2"/>
  <c r="AE15" i="2"/>
  <c r="EU15" i="2"/>
  <c r="AE10" i="2"/>
  <c r="EU10" i="2"/>
  <c r="AE36" i="2"/>
  <c r="EU36" i="2"/>
  <c r="AE35" i="2"/>
  <c r="EU35" i="2"/>
  <c r="AE17" i="2"/>
  <c r="EU17" i="2"/>
  <c r="AE7" i="2"/>
  <c r="EU7" i="2"/>
  <c r="EQ19" i="2"/>
  <c r="J40" i="12"/>
  <c r="J39" i="12"/>
  <c r="ES30" i="2"/>
  <c r="I36" i="12" l="1"/>
  <c r="I43" i="12" s="1"/>
  <c r="H19" i="23"/>
  <c r="H23" i="23" s="1"/>
  <c r="H19" i="22"/>
  <c r="C41" i="23"/>
  <c r="C16" i="23"/>
  <c r="I7" i="23"/>
  <c r="I11" i="22"/>
  <c r="I11" i="23"/>
  <c r="BL31" i="12"/>
  <c r="E13" i="22"/>
  <c r="E14" i="22" s="1"/>
  <c r="E41" i="22" s="1"/>
  <c r="E13" i="23"/>
  <c r="E14" i="23" s="1"/>
  <c r="AB29" i="2"/>
  <c r="ES29" i="2" s="1"/>
  <c r="H8" i="23"/>
  <c r="C25" i="22"/>
  <c r="I6" i="22"/>
  <c r="I6" i="23"/>
  <c r="I5" i="23"/>
  <c r="BL32" i="12"/>
  <c r="Y26" i="2"/>
  <c r="EP26" i="2" s="1"/>
  <c r="Y25" i="2"/>
  <c r="EP25" i="2" s="1"/>
  <c r="Y24" i="2"/>
  <c r="EP24" i="2" s="1"/>
  <c r="BL15" i="12"/>
  <c r="Z30" i="2"/>
  <c r="EQ30" i="2" s="1"/>
  <c r="Z28" i="2"/>
  <c r="EQ28" i="2" s="1"/>
  <c r="EQ37" i="2" s="1"/>
  <c r="Z29" i="2"/>
  <c r="EQ29" i="2" s="1"/>
  <c r="E16" i="22"/>
  <c r="E25" i="22" s="1"/>
  <c r="E26" i="22" s="1"/>
  <c r="I7" i="22"/>
  <c r="I12" i="22"/>
  <c r="H8" i="22"/>
  <c r="I5" i="22"/>
  <c r="AA25" i="2"/>
  <c r="ER25" i="2" s="1"/>
  <c r="AA26" i="2"/>
  <c r="ER26" i="2" s="1"/>
  <c r="AA24" i="2"/>
  <c r="ER24" i="2" s="1"/>
  <c r="F13" i="23" s="1"/>
  <c r="F14" i="23" s="1"/>
  <c r="BL3" i="2"/>
  <c r="BC25" i="12"/>
  <c r="BC26" i="12" s="1"/>
  <c r="BL12" i="12"/>
  <c r="BL30" i="12"/>
  <c r="BL24" i="12"/>
  <c r="BK22" i="12"/>
  <c r="BL4" i="12"/>
  <c r="BM3" i="12"/>
  <c r="BM15" i="12" s="1"/>
  <c r="BO20" i="12"/>
  <c r="BF11" i="12"/>
  <c r="BE10" i="12"/>
  <c r="BL9" i="12"/>
  <c r="BK7" i="12"/>
  <c r="BD13" i="12"/>
  <c r="BE14" i="12"/>
  <c r="BM31" i="12"/>
  <c r="BL18" i="12"/>
  <c r="BK16" i="12"/>
  <c r="BL27" i="12"/>
  <c r="BL21" i="12"/>
  <c r="BK19" i="12"/>
  <c r="BL28" i="12"/>
  <c r="J25" i="12"/>
  <c r="J26" i="12" s="1"/>
  <c r="K7" i="12"/>
  <c r="K10" i="12"/>
  <c r="K22" i="12"/>
  <c r="J34" i="12"/>
  <c r="K16" i="12"/>
  <c r="K19" i="12"/>
  <c r="K13" i="12"/>
  <c r="AF7" i="2"/>
  <c r="EV7" i="2"/>
  <c r="AF35" i="2"/>
  <c r="EV35" i="2"/>
  <c r="AF36" i="2"/>
  <c r="EV36" i="2"/>
  <c r="AF34" i="2"/>
  <c r="EV34" i="2"/>
  <c r="AF12" i="2"/>
  <c r="EV12" i="2"/>
  <c r="AF11" i="2"/>
  <c r="EV11" i="2"/>
  <c r="EU19" i="2"/>
  <c r="AF16" i="2"/>
  <c r="EV16" i="2"/>
  <c r="AF17" i="2"/>
  <c r="EV17" i="2"/>
  <c r="AF10" i="2"/>
  <c r="EV10" i="2"/>
  <c r="AF18" i="2"/>
  <c r="EV18" i="2"/>
  <c r="AF6" i="2"/>
  <c r="EV6" i="2"/>
  <c r="AF33" i="2"/>
  <c r="EV33" i="2"/>
  <c r="AF15" i="2"/>
  <c r="EV15" i="2"/>
  <c r="AF8" i="2"/>
  <c r="EV8" i="2"/>
  <c r="K40" i="12"/>
  <c r="K39" i="12"/>
  <c r="I44" i="12"/>
  <c r="J11" i="22" l="1"/>
  <c r="J11" i="23"/>
  <c r="J36" i="12"/>
  <c r="J43" i="12" s="1"/>
  <c r="I19" i="23"/>
  <c r="I23" i="23" s="1"/>
  <c r="I19" i="22"/>
  <c r="I23" i="22" s="1"/>
  <c r="D13" i="22"/>
  <c r="D13" i="23"/>
  <c r="EP37" i="2"/>
  <c r="I8" i="23"/>
  <c r="C26" i="22"/>
  <c r="C27" i="22" s="1"/>
  <c r="F41" i="23"/>
  <c r="F16" i="23"/>
  <c r="F25" i="23" s="1"/>
  <c r="C25" i="23"/>
  <c r="J7" i="23"/>
  <c r="J5" i="23"/>
  <c r="J8" i="23" s="1"/>
  <c r="J6" i="22"/>
  <c r="J6" i="23"/>
  <c r="J12" i="23"/>
  <c r="E41" i="23"/>
  <c r="E16" i="23"/>
  <c r="E25" i="23" s="1"/>
  <c r="E26" i="23" s="1"/>
  <c r="E27" i="23" s="1"/>
  <c r="H23" i="22"/>
  <c r="E27" i="22"/>
  <c r="I8" i="22"/>
  <c r="J7" i="22"/>
  <c r="J12" i="22"/>
  <c r="AC28" i="2"/>
  <c r="AC29" i="2"/>
  <c r="ET29" i="2" s="1"/>
  <c r="AC30" i="2"/>
  <c r="AB25" i="2"/>
  <c r="ES25" i="2" s="1"/>
  <c r="AB24" i="2"/>
  <c r="ES24" i="2" s="1"/>
  <c r="G13" i="23" s="1"/>
  <c r="G14" i="23" s="1"/>
  <c r="AB26" i="2"/>
  <c r="ES26" i="2" s="1"/>
  <c r="AC26" i="2"/>
  <c r="AC24" i="2"/>
  <c r="ET24" i="2" s="1"/>
  <c r="AC25" i="2"/>
  <c r="ET25" i="2" s="1"/>
  <c r="J5" i="22"/>
  <c r="F13" i="22"/>
  <c r="F14" i="22" s="1"/>
  <c r="ER37" i="2"/>
  <c r="BM3" i="2"/>
  <c r="K34" i="12"/>
  <c r="BM29" i="12"/>
  <c r="BM27" i="12"/>
  <c r="BM32" i="12"/>
  <c r="BN32" i="12" s="1"/>
  <c r="BM30" i="12"/>
  <c r="BP20" i="12"/>
  <c r="BM21" i="12"/>
  <c r="BL19" i="12"/>
  <c r="BL16" i="12"/>
  <c r="BM18" i="12"/>
  <c r="BL7" i="12"/>
  <c r="BM9" i="12"/>
  <c r="BN3" i="12"/>
  <c r="BM4" i="12"/>
  <c r="BN31" i="12"/>
  <c r="BM12" i="12"/>
  <c r="BD25" i="12"/>
  <c r="BD26" i="12" s="1"/>
  <c r="BM28" i="12"/>
  <c r="BN28" i="12" s="1"/>
  <c r="BF14" i="12"/>
  <c r="BE13" i="12"/>
  <c r="BF10" i="12"/>
  <c r="BG11" i="12"/>
  <c r="BL22" i="12"/>
  <c r="BM24" i="12"/>
  <c r="K25" i="12"/>
  <c r="K26" i="12" s="1"/>
  <c r="J44" i="12"/>
  <c r="L16" i="12"/>
  <c r="L19" i="12"/>
  <c r="L10" i="12"/>
  <c r="L13" i="12"/>
  <c r="L7" i="12"/>
  <c r="ET30" i="2"/>
  <c r="ET28" i="2"/>
  <c r="ET26" i="2"/>
  <c r="AG10" i="2"/>
  <c r="EW10" i="2"/>
  <c r="AG7" i="2"/>
  <c r="EW7" i="2"/>
  <c r="AG33" i="2"/>
  <c r="EW33" i="2"/>
  <c r="AG8" i="2"/>
  <c r="EW8" i="2"/>
  <c r="EV19" i="2"/>
  <c r="AG36" i="2"/>
  <c r="EW36" i="2"/>
  <c r="AG6" i="2"/>
  <c r="EW6" i="2"/>
  <c r="AG18" i="2"/>
  <c r="EW18" i="2"/>
  <c r="AG17" i="2"/>
  <c r="EW17" i="2"/>
  <c r="AG16" i="2"/>
  <c r="EW16" i="2"/>
  <c r="AG34" i="2"/>
  <c r="EW34" i="2"/>
  <c r="AG15" i="2"/>
  <c r="EW15" i="2"/>
  <c r="AG11" i="2"/>
  <c r="EW11" i="2"/>
  <c r="AG12" i="2"/>
  <c r="EW12" i="2"/>
  <c r="AG35" i="2"/>
  <c r="EW35" i="2"/>
  <c r="L34" i="12"/>
  <c r="L22" i="12"/>
  <c r="L40" i="12"/>
  <c r="L39" i="12"/>
  <c r="H13" i="22" l="1"/>
  <c r="H14" i="22" s="1"/>
  <c r="H16" i="22" s="1"/>
  <c r="H25" i="22" s="1"/>
  <c r="H26" i="22" s="1"/>
  <c r="H27" i="22" s="1"/>
  <c r="H13" i="23"/>
  <c r="H14" i="23" s="1"/>
  <c r="L36" i="12"/>
  <c r="K19" i="23"/>
  <c r="K23" i="23" s="1"/>
  <c r="K19" i="22"/>
  <c r="K23" i="22" s="1"/>
  <c r="K6" i="23"/>
  <c r="G41" i="23"/>
  <c r="G16" i="23"/>
  <c r="G25" i="23" s="1"/>
  <c r="G26" i="23" s="1"/>
  <c r="G27" i="23" s="1"/>
  <c r="C26" i="23"/>
  <c r="F26" i="23"/>
  <c r="F27" i="23"/>
  <c r="D14" i="23"/>
  <c r="K5" i="22"/>
  <c r="K5" i="23"/>
  <c r="D14" i="22"/>
  <c r="K11" i="22"/>
  <c r="K11" i="23"/>
  <c r="K7" i="22"/>
  <c r="K7" i="23"/>
  <c r="K12" i="22"/>
  <c r="K12" i="23"/>
  <c r="K36" i="12"/>
  <c r="J19" i="23"/>
  <c r="J23" i="23" s="1"/>
  <c r="J19" i="22"/>
  <c r="J8" i="22"/>
  <c r="F16" i="22"/>
  <c r="F25" i="22" s="1"/>
  <c r="F26" i="22" s="1"/>
  <c r="F41" i="22"/>
  <c r="G13" i="22"/>
  <c r="G14" i="22" s="1"/>
  <c r="ES37" i="2"/>
  <c r="K6" i="22"/>
  <c r="K8" i="22" s="1"/>
  <c r="EU29" i="2"/>
  <c r="AD30" i="2"/>
  <c r="EU30" i="2" s="1"/>
  <c r="AD28" i="2"/>
  <c r="EU28" i="2" s="1"/>
  <c r="AD29" i="2"/>
  <c r="BN3" i="2"/>
  <c r="BN27" i="12"/>
  <c r="BN30" i="12"/>
  <c r="BN12" i="12"/>
  <c r="BM16" i="12"/>
  <c r="BN18" i="12"/>
  <c r="BN21" i="12"/>
  <c r="BM19" i="12"/>
  <c r="BF13" i="12"/>
  <c r="BF25" i="12" s="1"/>
  <c r="BF26" i="12" s="1"/>
  <c r="BG14" i="12"/>
  <c r="BN24" i="12"/>
  <c r="BM22" i="12"/>
  <c r="BO28" i="12"/>
  <c r="BQ20" i="12"/>
  <c r="BN4" i="12"/>
  <c r="BO3" i="12"/>
  <c r="BO31" i="12" s="1"/>
  <c r="BN15" i="12"/>
  <c r="BO15" i="12" s="1"/>
  <c r="BE25" i="12"/>
  <c r="BE26" i="12" s="1"/>
  <c r="BH11" i="12"/>
  <c r="BG10" i="12"/>
  <c r="BN29" i="12"/>
  <c r="BN9" i="12"/>
  <c r="BM7" i="12"/>
  <c r="L25" i="12"/>
  <c r="L26" i="12" s="1"/>
  <c r="M7" i="12"/>
  <c r="M22" i="12"/>
  <c r="M16" i="12"/>
  <c r="M19" i="12"/>
  <c r="M10" i="12"/>
  <c r="M13" i="12"/>
  <c r="ET37" i="2"/>
  <c r="AH11" i="2"/>
  <c r="EX11" i="2"/>
  <c r="AH16" i="2"/>
  <c r="EX16" i="2"/>
  <c r="L12" i="23" s="1"/>
  <c r="AH18" i="2"/>
  <c r="EX18" i="2"/>
  <c r="AH36" i="2"/>
  <c r="EX36" i="2"/>
  <c r="AH35" i="2"/>
  <c r="EX35" i="2"/>
  <c r="EW19" i="2"/>
  <c r="AH7" i="2"/>
  <c r="EX7" i="2"/>
  <c r="AH17" i="2"/>
  <c r="EX17" i="2"/>
  <c r="AH12" i="2"/>
  <c r="EX12" i="2"/>
  <c r="AH15" i="2"/>
  <c r="EX15" i="2"/>
  <c r="AH6" i="2"/>
  <c r="EX6" i="2"/>
  <c r="AH34" i="2"/>
  <c r="EX34" i="2"/>
  <c r="AH33" i="2"/>
  <c r="EX33" i="2"/>
  <c r="AH8" i="2"/>
  <c r="EX8" i="2"/>
  <c r="AH10" i="2"/>
  <c r="EX10" i="2"/>
  <c r="M34" i="12"/>
  <c r="M39" i="12"/>
  <c r="M40" i="12"/>
  <c r="L44" i="12"/>
  <c r="L43" i="12"/>
  <c r="D16" i="22" l="1"/>
  <c r="D41" i="22"/>
  <c r="J23" i="22"/>
  <c r="M36" i="12"/>
  <c r="M43" i="12" s="1"/>
  <c r="L19" i="23"/>
  <c r="L23" i="23" s="1"/>
  <c r="L19" i="22"/>
  <c r="L23" i="22" s="1"/>
  <c r="H41" i="22"/>
  <c r="K8" i="23"/>
  <c r="D41" i="23"/>
  <c r="D16" i="23"/>
  <c r="C27" i="23"/>
  <c r="L7" i="22"/>
  <c r="L7" i="23"/>
  <c r="L6" i="22"/>
  <c r="L8" i="22" s="1"/>
  <c r="L6" i="23"/>
  <c r="L5" i="22"/>
  <c r="L5" i="23"/>
  <c r="L8" i="23" s="1"/>
  <c r="L11" i="22"/>
  <c r="L11" i="23"/>
  <c r="K43" i="12"/>
  <c r="K44" i="12"/>
  <c r="H41" i="23"/>
  <c r="H16" i="23"/>
  <c r="H25" i="23" s="1"/>
  <c r="F27" i="22"/>
  <c r="G16" i="22"/>
  <c r="G25" i="22" s="1"/>
  <c r="G26" i="22" s="1"/>
  <c r="G27" i="22" s="1"/>
  <c r="G41" i="22"/>
  <c r="L12" i="22"/>
  <c r="AE24" i="2"/>
  <c r="EV24" i="2" s="1"/>
  <c r="AE25" i="2"/>
  <c r="EV25" i="2" s="1"/>
  <c r="AE26" i="2"/>
  <c r="EV26" i="2" s="1"/>
  <c r="AF29" i="2"/>
  <c r="AF30" i="2"/>
  <c r="EW30" i="2" s="1"/>
  <c r="AF28" i="2"/>
  <c r="EW28" i="2" s="1"/>
  <c r="BO3" i="2"/>
  <c r="BO27" i="12"/>
  <c r="BR20" i="12"/>
  <c r="BH10" i="12"/>
  <c r="BI11" i="12"/>
  <c r="BO21" i="12"/>
  <c r="BN19" i="12"/>
  <c r="BO24" i="12"/>
  <c r="BN22" i="12"/>
  <c r="BN16" i="12"/>
  <c r="BO18" i="12"/>
  <c r="BO30" i="12"/>
  <c r="BO32" i="12"/>
  <c r="BG13" i="12"/>
  <c r="BG25" i="12" s="1"/>
  <c r="BG26" i="12" s="1"/>
  <c r="BH14" i="12"/>
  <c r="BO9" i="12"/>
  <c r="BN7" i="12"/>
  <c r="BP3" i="12"/>
  <c r="BP27" i="12" s="1"/>
  <c r="BO4" i="12"/>
  <c r="BO29" i="12"/>
  <c r="BO12" i="12"/>
  <c r="M25" i="12"/>
  <c r="M26" i="12" s="1"/>
  <c r="N16" i="12"/>
  <c r="N19" i="12"/>
  <c r="N10" i="12"/>
  <c r="N13" i="12"/>
  <c r="N7" i="12"/>
  <c r="EW29" i="2"/>
  <c r="EX19" i="2"/>
  <c r="AI16" i="2"/>
  <c r="EY16" i="2"/>
  <c r="AI8" i="2"/>
  <c r="EY8" i="2"/>
  <c r="AI7" i="2"/>
  <c r="EY7" i="2"/>
  <c r="AI10" i="2"/>
  <c r="EY10" i="2"/>
  <c r="AI15" i="2"/>
  <c r="EY15" i="2"/>
  <c r="AI34" i="2"/>
  <c r="EY34" i="2"/>
  <c r="AI6" i="2"/>
  <c r="EY6" i="2"/>
  <c r="AI12" i="2"/>
  <c r="EY12" i="2"/>
  <c r="AI17" i="2"/>
  <c r="EY17" i="2"/>
  <c r="AI35" i="2"/>
  <c r="EY35" i="2"/>
  <c r="AI36" i="2"/>
  <c r="EY36" i="2"/>
  <c r="AI18" i="2"/>
  <c r="EY18" i="2"/>
  <c r="AI33" i="2"/>
  <c r="EY33" i="2"/>
  <c r="AI11" i="2"/>
  <c r="EY11" i="2"/>
  <c r="N34" i="12"/>
  <c r="N22" i="12"/>
  <c r="N39" i="12"/>
  <c r="N40" i="12"/>
  <c r="M44" i="12"/>
  <c r="M6" i="23" l="1"/>
  <c r="J13" i="22"/>
  <c r="J14" i="22" s="1"/>
  <c r="J13" i="23"/>
  <c r="J14" i="23" s="1"/>
  <c r="AE30" i="2"/>
  <c r="EV30" i="2" s="1"/>
  <c r="AE29" i="2"/>
  <c r="EV29" i="2" s="1"/>
  <c r="EV37" i="2" s="1"/>
  <c r="AE28" i="2"/>
  <c r="EV28" i="2" s="1"/>
  <c r="M11" i="22"/>
  <c r="M11" i="23"/>
  <c r="M5" i="23"/>
  <c r="M7" i="23"/>
  <c r="M12" i="23"/>
  <c r="H26" i="23"/>
  <c r="H27" i="23" s="1"/>
  <c r="AD24" i="2"/>
  <c r="EU24" i="2" s="1"/>
  <c r="AD26" i="2"/>
  <c r="EU26" i="2" s="1"/>
  <c r="AD25" i="2"/>
  <c r="EU25" i="2" s="1"/>
  <c r="D25" i="23"/>
  <c r="D25" i="22"/>
  <c r="M19" i="23"/>
  <c r="M23" i="23" s="1"/>
  <c r="M19" i="22"/>
  <c r="M23" i="22" s="1"/>
  <c r="J16" i="22"/>
  <c r="J25" i="22" s="1"/>
  <c r="J26" i="22" s="1"/>
  <c r="J27" i="22" s="1"/>
  <c r="J41" i="22"/>
  <c r="M7" i="22"/>
  <c r="M12" i="22"/>
  <c r="M5" i="22"/>
  <c r="M6" i="22"/>
  <c r="AF24" i="2"/>
  <c r="EW24" i="2" s="1"/>
  <c r="AF26" i="2"/>
  <c r="EW26" i="2" s="1"/>
  <c r="AF25" i="2"/>
  <c r="EW25" i="2" s="1"/>
  <c r="AG30" i="2"/>
  <c r="AG28" i="2"/>
  <c r="EX28" i="2" s="1"/>
  <c r="AG29" i="2"/>
  <c r="EX29" i="2" s="1"/>
  <c r="BP3" i="2"/>
  <c r="BP12" i="12"/>
  <c r="BP29" i="12"/>
  <c r="BP15" i="12"/>
  <c r="BP28" i="12"/>
  <c r="BP32" i="12"/>
  <c r="BP30" i="12"/>
  <c r="BP24" i="12"/>
  <c r="BO22" i="12"/>
  <c r="BS20" i="12"/>
  <c r="BP9" i="12"/>
  <c r="BO7" i="12"/>
  <c r="BP18" i="12"/>
  <c r="BO16" i="12"/>
  <c r="BP21" i="12"/>
  <c r="BO19" i="12"/>
  <c r="BH13" i="12"/>
  <c r="BI14" i="12"/>
  <c r="BJ11" i="12"/>
  <c r="BI10" i="12"/>
  <c r="BP4" i="12"/>
  <c r="BQ3" i="12"/>
  <c r="BH25" i="12"/>
  <c r="BH26" i="12" s="1"/>
  <c r="BP31" i="12"/>
  <c r="N25" i="12"/>
  <c r="N26" i="12" s="1"/>
  <c r="O7" i="12"/>
  <c r="O16" i="12"/>
  <c r="O19" i="12"/>
  <c r="O10" i="12"/>
  <c r="O13" i="12"/>
  <c r="EX30" i="2"/>
  <c r="AJ10" i="2"/>
  <c r="EZ10" i="2"/>
  <c r="EZ35" i="2"/>
  <c r="AJ35" i="2"/>
  <c r="FA35" i="2" s="1"/>
  <c r="EZ33" i="2"/>
  <c r="AJ33" i="2"/>
  <c r="FA33" i="2" s="1"/>
  <c r="EZ16" i="2"/>
  <c r="AJ16" i="2"/>
  <c r="FA16" i="2" s="1"/>
  <c r="O12" i="23" s="1"/>
  <c r="AJ11" i="2"/>
  <c r="EZ11" i="2"/>
  <c r="EZ34" i="2"/>
  <c r="AJ34" i="2"/>
  <c r="FA34" i="2" s="1"/>
  <c r="AJ8" i="2"/>
  <c r="EZ8" i="2"/>
  <c r="EY19" i="2"/>
  <c r="EZ15" i="2"/>
  <c r="N7" i="23" s="1"/>
  <c r="AJ15" i="2"/>
  <c r="FA15" i="2" s="1"/>
  <c r="AJ7" i="2"/>
  <c r="EZ7" i="2"/>
  <c r="AJ12" i="2"/>
  <c r="EZ12" i="2"/>
  <c r="EZ18" i="2"/>
  <c r="AJ18" i="2"/>
  <c r="FA18" i="2" s="1"/>
  <c r="EZ36" i="2"/>
  <c r="AJ36" i="2"/>
  <c r="FA36" i="2" s="1"/>
  <c r="EZ17" i="2"/>
  <c r="AJ17" i="2"/>
  <c r="FA17" i="2" s="1"/>
  <c r="AJ6" i="2"/>
  <c r="EZ6" i="2"/>
  <c r="N5" i="23" s="1"/>
  <c r="O34" i="12"/>
  <c r="O22" i="12"/>
  <c r="O39" i="12"/>
  <c r="O40" i="12"/>
  <c r="N36" i="12"/>
  <c r="N12" i="23" l="1"/>
  <c r="K13" i="22"/>
  <c r="K14" i="22" s="1"/>
  <c r="K13" i="23"/>
  <c r="K14" i="23" s="1"/>
  <c r="D26" i="22"/>
  <c r="D27" i="22" s="1"/>
  <c r="J41" i="23"/>
  <c r="J16" i="23"/>
  <c r="J25" i="23" s="1"/>
  <c r="J26" i="23" s="1"/>
  <c r="J27" i="23" s="1"/>
  <c r="O36" i="12"/>
  <c r="N19" i="23"/>
  <c r="N23" i="23" s="1"/>
  <c r="N19" i="22"/>
  <c r="N23" i="22" s="1"/>
  <c r="N6" i="23"/>
  <c r="N8" i="23" s="1"/>
  <c r="I13" i="22"/>
  <c r="I13" i="23"/>
  <c r="EU37" i="2"/>
  <c r="N11" i="22"/>
  <c r="N11" i="23"/>
  <c r="O7" i="22"/>
  <c r="O7" i="23"/>
  <c r="D26" i="23"/>
  <c r="M8" i="23"/>
  <c r="K16" i="22"/>
  <c r="K25" i="22" s="1"/>
  <c r="K26" i="22" s="1"/>
  <c r="K27" i="22" s="1"/>
  <c r="K41" i="22"/>
  <c r="EW37" i="2"/>
  <c r="N7" i="22"/>
  <c r="O12" i="22"/>
  <c r="N12" i="22"/>
  <c r="N5" i="22"/>
  <c r="M8" i="22"/>
  <c r="N6" i="22"/>
  <c r="BQ3" i="2"/>
  <c r="AK18" i="2"/>
  <c r="FB18" i="2" s="1"/>
  <c r="AK15" i="2"/>
  <c r="AL15" i="2" s="1"/>
  <c r="AK33" i="2"/>
  <c r="FB33" i="2" s="1"/>
  <c r="BQ28" i="12"/>
  <c r="BJ10" i="12"/>
  <c r="BK11" i="12"/>
  <c r="BP7" i="12"/>
  <c r="BQ9" i="12"/>
  <c r="BJ14" i="12"/>
  <c r="BI13" i="12"/>
  <c r="BQ21" i="12"/>
  <c r="BP19" i="12"/>
  <c r="BT20" i="12"/>
  <c r="BR3" i="12"/>
  <c r="BQ4" i="12"/>
  <c r="BQ24" i="12"/>
  <c r="BP22" i="12"/>
  <c r="BP16" i="12"/>
  <c r="BQ18" i="12"/>
  <c r="BQ30" i="12"/>
  <c r="BQ15" i="12"/>
  <c r="BQ12" i="12"/>
  <c r="BQ29" i="12"/>
  <c r="BQ27" i="12"/>
  <c r="BQ31" i="12"/>
  <c r="BQ32" i="12"/>
  <c r="O25" i="12"/>
  <c r="O26" i="12" s="1"/>
  <c r="P7" i="12"/>
  <c r="P22" i="12"/>
  <c r="P19" i="12"/>
  <c r="P10" i="12"/>
  <c r="P13" i="12"/>
  <c r="AK35" i="2"/>
  <c r="AL35" i="2" s="1"/>
  <c r="AK36" i="2"/>
  <c r="FB36" i="2" s="1"/>
  <c r="AK17" i="2"/>
  <c r="FB17" i="2" s="1"/>
  <c r="AK16" i="2"/>
  <c r="AL16" i="2" s="1"/>
  <c r="AK34" i="2"/>
  <c r="AL34" i="2" s="1"/>
  <c r="AK12" i="2"/>
  <c r="FA12" i="2"/>
  <c r="AK11" i="2"/>
  <c r="FA11" i="2"/>
  <c r="EZ19" i="2"/>
  <c r="AK6" i="2"/>
  <c r="FA6" i="2"/>
  <c r="AK8" i="2"/>
  <c r="FA8" i="2"/>
  <c r="AL33" i="2"/>
  <c r="AK7" i="2"/>
  <c r="FA7" i="2"/>
  <c r="AK10" i="2"/>
  <c r="FA10" i="2"/>
  <c r="P34" i="12"/>
  <c r="P16" i="12"/>
  <c r="N43" i="12"/>
  <c r="N44" i="12"/>
  <c r="P40" i="12"/>
  <c r="P39" i="12"/>
  <c r="O43" i="12"/>
  <c r="O44" i="12"/>
  <c r="K41" i="23" l="1"/>
  <c r="K16" i="23"/>
  <c r="K25" i="23" s="1"/>
  <c r="K26" i="23" s="1"/>
  <c r="K27" i="23" s="1"/>
  <c r="O11" i="22"/>
  <c r="O11" i="23"/>
  <c r="I14" i="23"/>
  <c r="O6" i="22"/>
  <c r="O6" i="23"/>
  <c r="P36" i="12"/>
  <c r="O19" i="23"/>
  <c r="O23" i="23" s="1"/>
  <c r="O19" i="22"/>
  <c r="O23" i="22" s="1"/>
  <c r="O5" i="23"/>
  <c r="BR30" i="12"/>
  <c r="D27" i="23"/>
  <c r="I14" i="22"/>
  <c r="AL18" i="2"/>
  <c r="FC18" i="2" s="1"/>
  <c r="AH25" i="2"/>
  <c r="AH24" i="2"/>
  <c r="AH26" i="2"/>
  <c r="EY26" i="2" s="1"/>
  <c r="AH29" i="2"/>
  <c r="AH30" i="2"/>
  <c r="EY30" i="2" s="1"/>
  <c r="AH28" i="2"/>
  <c r="EY28" i="2" s="1"/>
  <c r="AG25" i="2"/>
  <c r="EX25" i="2" s="1"/>
  <c r="AG26" i="2"/>
  <c r="EX26" i="2" s="1"/>
  <c r="AG24" i="2"/>
  <c r="EX24" i="2" s="1"/>
  <c r="L13" i="23" s="1"/>
  <c r="L14" i="23" s="1"/>
  <c r="O5" i="22"/>
  <c r="O8" i="22" s="1"/>
  <c r="AI28" i="2"/>
  <c r="AI29" i="2"/>
  <c r="AI30" i="2"/>
  <c r="EZ30" i="2" s="1"/>
  <c r="N8" i="22"/>
  <c r="FB15" i="2"/>
  <c r="AL36" i="2"/>
  <c r="FC36" i="2" s="1"/>
  <c r="AL17" i="2"/>
  <c r="FC17" i="2" s="1"/>
  <c r="BR3" i="2"/>
  <c r="FB35" i="2"/>
  <c r="BI25" i="12"/>
  <c r="BI26" i="12" s="1"/>
  <c r="BR27" i="12"/>
  <c r="BR4" i="12"/>
  <c r="BS3" i="12"/>
  <c r="BJ13" i="12"/>
  <c r="BJ25" i="12" s="1"/>
  <c r="BK14" i="12"/>
  <c r="BR18" i="12"/>
  <c r="BQ16" i="12"/>
  <c r="BR9" i="12"/>
  <c r="BQ7" i="12"/>
  <c r="BS27" i="12"/>
  <c r="BU20" i="12"/>
  <c r="BR29" i="12"/>
  <c r="BL11" i="12"/>
  <c r="BK10" i="12"/>
  <c r="BR31" i="12"/>
  <c r="BS31" i="12" s="1"/>
  <c r="BR12" i="12"/>
  <c r="BQ22" i="12"/>
  <c r="BR24" i="12"/>
  <c r="BR21" i="12"/>
  <c r="BQ19" i="12"/>
  <c r="BR32" i="12"/>
  <c r="BS32" i="12" s="1"/>
  <c r="BR15" i="12"/>
  <c r="BR28" i="12"/>
  <c r="P25" i="12"/>
  <c r="P26" i="12" s="1"/>
  <c r="Q7" i="12"/>
  <c r="Q22" i="12"/>
  <c r="Q16" i="12"/>
  <c r="Q19" i="12"/>
  <c r="Q10" i="12"/>
  <c r="Q13" i="12"/>
  <c r="FB34" i="2"/>
  <c r="FB16" i="2"/>
  <c r="EY25" i="2"/>
  <c r="EY24" i="2"/>
  <c r="EY29" i="2"/>
  <c r="EZ29" i="2"/>
  <c r="EZ28" i="2"/>
  <c r="AM17" i="2"/>
  <c r="AM18" i="2"/>
  <c r="AM34" i="2"/>
  <c r="FC34" i="2"/>
  <c r="AL12" i="2"/>
  <c r="FB12" i="2"/>
  <c r="AL10" i="2"/>
  <c r="FB10" i="2"/>
  <c r="P6" i="23" s="1"/>
  <c r="AL11" i="2"/>
  <c r="FB11" i="2"/>
  <c r="AM33" i="2"/>
  <c r="FC33" i="2"/>
  <c r="AM36" i="2"/>
  <c r="FA19" i="2"/>
  <c r="AM35" i="2"/>
  <c r="FC35" i="2"/>
  <c r="AL8" i="2"/>
  <c r="FB8" i="2"/>
  <c r="AL7" i="2"/>
  <c r="FB7" i="2"/>
  <c r="AL6" i="2"/>
  <c r="FB6" i="2"/>
  <c r="AM15" i="2"/>
  <c r="FC15" i="2"/>
  <c r="AM16" i="2"/>
  <c r="FC16" i="2"/>
  <c r="Q34" i="12"/>
  <c r="P44" i="12"/>
  <c r="P43" i="12"/>
  <c r="Q40" i="12"/>
  <c r="Q39" i="12"/>
  <c r="O8" i="23" l="1"/>
  <c r="Q36" i="12"/>
  <c r="P19" i="23"/>
  <c r="P23" i="23" s="1"/>
  <c r="P19" i="22"/>
  <c r="P23" i="22" s="1"/>
  <c r="L41" i="23"/>
  <c r="L16" i="23"/>
  <c r="L25" i="23" s="1"/>
  <c r="L26" i="23" s="1"/>
  <c r="L27" i="23" s="1"/>
  <c r="Q7" i="23"/>
  <c r="M13" i="22"/>
  <c r="M14" i="22" s="1"/>
  <c r="M16" i="22" s="1"/>
  <c r="M25" i="22" s="1"/>
  <c r="M26" i="22" s="1"/>
  <c r="M27" i="22" s="1"/>
  <c r="M13" i="23"/>
  <c r="M14" i="23" s="1"/>
  <c r="Q12" i="22"/>
  <c r="Q12" i="23"/>
  <c r="P5" i="23"/>
  <c r="P8" i="23" s="1"/>
  <c r="P11" i="22"/>
  <c r="P11" i="23"/>
  <c r="P12" i="22"/>
  <c r="P12" i="23"/>
  <c r="I16" i="22"/>
  <c r="I41" i="22"/>
  <c r="I41" i="23"/>
  <c r="I16" i="23"/>
  <c r="P7" i="22"/>
  <c r="P7" i="23"/>
  <c r="Q7" i="22"/>
  <c r="L13" i="22"/>
  <c r="L14" i="22" s="1"/>
  <c r="EX37" i="2"/>
  <c r="P6" i="22"/>
  <c r="AI26" i="2"/>
  <c r="EZ26" i="2" s="1"/>
  <c r="AI24" i="2"/>
  <c r="EZ24" i="2" s="1"/>
  <c r="AI25" i="2"/>
  <c r="EZ25" i="2" s="1"/>
  <c r="AJ30" i="2"/>
  <c r="FA30" i="2" s="1"/>
  <c r="AJ29" i="2"/>
  <c r="FA29" i="2" s="1"/>
  <c r="AJ28" i="2"/>
  <c r="FA28" i="2" s="1"/>
  <c r="P5" i="22"/>
  <c r="BS3" i="2"/>
  <c r="BS29" i="12"/>
  <c r="BJ26" i="12"/>
  <c r="BS15" i="12"/>
  <c r="BR16" i="12"/>
  <c r="BS18" i="12"/>
  <c r="BV20" i="12"/>
  <c r="BL14" i="12"/>
  <c r="BK13" i="12"/>
  <c r="BK25" i="12" s="1"/>
  <c r="BS21" i="12"/>
  <c r="BR19" i="12"/>
  <c r="BL10" i="12"/>
  <c r="BM11" i="12"/>
  <c r="BR22" i="12"/>
  <c r="BS24" i="12"/>
  <c r="BT3" i="12"/>
  <c r="BT32" i="12" s="1"/>
  <c r="BS4" i="12"/>
  <c r="BR7" i="12"/>
  <c r="BS9" i="12"/>
  <c r="BS28" i="12"/>
  <c r="BS12" i="12"/>
  <c r="BS30" i="12"/>
  <c r="Q25" i="12"/>
  <c r="Q26" i="12" s="1"/>
  <c r="R10" i="12"/>
  <c r="R13" i="12"/>
  <c r="EY37" i="2"/>
  <c r="AN33" i="2"/>
  <c r="FD33" i="2"/>
  <c r="FC6" i="2"/>
  <c r="AM6" i="2"/>
  <c r="FD6" i="2" s="1"/>
  <c r="AN16" i="2"/>
  <c r="FD16" i="2"/>
  <c r="AN34" i="2"/>
  <c r="FD34" i="2"/>
  <c r="AN18" i="2"/>
  <c r="FD18" i="2"/>
  <c r="FC8" i="2"/>
  <c r="AM8" i="2"/>
  <c r="FD8" i="2" s="1"/>
  <c r="FC10" i="2"/>
  <c r="AM10" i="2"/>
  <c r="FD10" i="2" s="1"/>
  <c r="FC7" i="2"/>
  <c r="AM7" i="2"/>
  <c r="FD7" i="2" s="1"/>
  <c r="AN35" i="2"/>
  <c r="FD35" i="2"/>
  <c r="FB19" i="2"/>
  <c r="AN15" i="2"/>
  <c r="FD15" i="2"/>
  <c r="AN36" i="2"/>
  <c r="FD36" i="2"/>
  <c r="FC11" i="2"/>
  <c r="AM11" i="2"/>
  <c r="FD11" i="2" s="1"/>
  <c r="FC12" i="2"/>
  <c r="AM12" i="2"/>
  <c r="FD12" i="2" s="1"/>
  <c r="AN17" i="2"/>
  <c r="FD17" i="2"/>
  <c r="R34" i="12"/>
  <c r="R16" i="12"/>
  <c r="R19" i="12"/>
  <c r="R22" i="12"/>
  <c r="R7" i="12"/>
  <c r="R40" i="12"/>
  <c r="R39" i="12"/>
  <c r="Q43" i="12"/>
  <c r="Q44" i="12"/>
  <c r="R11" i="22" l="1"/>
  <c r="R11" i="23"/>
  <c r="Q5" i="23"/>
  <c r="I25" i="23"/>
  <c r="Q11" i="22"/>
  <c r="Q11" i="23"/>
  <c r="R6" i="23"/>
  <c r="R12" i="23"/>
  <c r="R7" i="22"/>
  <c r="R7" i="23"/>
  <c r="Q6" i="23"/>
  <c r="M41" i="22"/>
  <c r="R36" i="12"/>
  <c r="Q19" i="23"/>
  <c r="Q23" i="23" s="1"/>
  <c r="Q19" i="22"/>
  <c r="Q23" i="22" s="1"/>
  <c r="R5" i="23"/>
  <c r="N13" i="22"/>
  <c r="N14" i="22" s="1"/>
  <c r="N13" i="23"/>
  <c r="I25" i="22"/>
  <c r="M41" i="23"/>
  <c r="M16" i="23"/>
  <c r="M25" i="23" s="1"/>
  <c r="M26" i="23" s="1"/>
  <c r="M27" i="23" s="1"/>
  <c r="P8" i="22"/>
  <c r="N16" i="22"/>
  <c r="N41" i="22"/>
  <c r="L16" i="22"/>
  <c r="L25" i="22" s="1"/>
  <c r="L26" i="22" s="1"/>
  <c r="L27" i="22" s="1"/>
  <c r="L41" i="22"/>
  <c r="N25" i="22"/>
  <c r="N26" i="22" s="1"/>
  <c r="N27" i="22" s="1"/>
  <c r="R12" i="22"/>
  <c r="Q5" i="22"/>
  <c r="R6" i="22"/>
  <c r="AJ26" i="2"/>
  <c r="FA26" i="2" s="1"/>
  <c r="AJ25" i="2"/>
  <c r="FA25" i="2" s="1"/>
  <c r="AJ24" i="2"/>
  <c r="FA24" i="2" s="1"/>
  <c r="Q6" i="22"/>
  <c r="EZ37" i="2"/>
  <c r="AK29" i="2"/>
  <c r="AK30" i="2"/>
  <c r="FB30" i="2" s="1"/>
  <c r="AK28" i="2"/>
  <c r="FB28" i="2" s="1"/>
  <c r="R5" i="22"/>
  <c r="AN11" i="2"/>
  <c r="AO11" i="2" s="1"/>
  <c r="AN12" i="2"/>
  <c r="FE12" i="2" s="1"/>
  <c r="BT3" i="2"/>
  <c r="AN6" i="2"/>
  <c r="FE6" i="2" s="1"/>
  <c r="BT12" i="12"/>
  <c r="BT28" i="12"/>
  <c r="BT29" i="12"/>
  <c r="BK26" i="12"/>
  <c r="BT24" i="12"/>
  <c r="BS22" i="12"/>
  <c r="BT21" i="12"/>
  <c r="BS19" i="12"/>
  <c r="BT4" i="12"/>
  <c r="BU3" i="12"/>
  <c r="BU32" i="12" s="1"/>
  <c r="BT15" i="12"/>
  <c r="BT18" i="12"/>
  <c r="BS16" i="12"/>
  <c r="BT27" i="12"/>
  <c r="BL13" i="12"/>
  <c r="BM14" i="12"/>
  <c r="BT30" i="12"/>
  <c r="BT9" i="12"/>
  <c r="BS7" i="12"/>
  <c r="BN11" i="12"/>
  <c r="BM10" i="12"/>
  <c r="BW20" i="12"/>
  <c r="BT31" i="12"/>
  <c r="R25" i="12"/>
  <c r="R26" i="12" s="1"/>
  <c r="S22" i="12"/>
  <c r="S19" i="12"/>
  <c r="S10" i="12"/>
  <c r="S13" i="12"/>
  <c r="S7" i="12"/>
  <c r="AN8" i="2"/>
  <c r="FE8" i="2" s="1"/>
  <c r="AN7" i="2"/>
  <c r="AN10" i="2"/>
  <c r="FE10" i="2" s="1"/>
  <c r="FB29" i="2"/>
  <c r="AO15" i="2"/>
  <c r="FE15" i="2"/>
  <c r="AO35" i="2"/>
  <c r="FE35" i="2"/>
  <c r="AO10" i="2"/>
  <c r="FE11" i="2"/>
  <c r="FD19" i="2"/>
  <c r="AO33" i="2"/>
  <c r="FE33" i="2"/>
  <c r="AO17" i="2"/>
  <c r="FE17" i="2"/>
  <c r="AO12" i="2"/>
  <c r="AO7" i="2"/>
  <c r="FE7" i="2"/>
  <c r="AO6" i="2"/>
  <c r="AO18" i="2"/>
  <c r="FE18" i="2"/>
  <c r="AO36" i="2"/>
  <c r="FE36" i="2"/>
  <c r="AO34" i="2"/>
  <c r="FE34" i="2"/>
  <c r="AO16" i="2"/>
  <c r="FE16" i="2"/>
  <c r="FC19" i="2"/>
  <c r="S34" i="12"/>
  <c r="S16" i="12"/>
  <c r="S39" i="12"/>
  <c r="S40" i="12"/>
  <c r="R44" i="12"/>
  <c r="R43" i="12"/>
  <c r="S11" i="22" l="1"/>
  <c r="S11" i="23"/>
  <c r="S12" i="22"/>
  <c r="S12" i="23"/>
  <c r="O13" i="22"/>
  <c r="O14" i="22" s="1"/>
  <c r="O13" i="23"/>
  <c r="O14" i="23" s="1"/>
  <c r="BU30" i="12"/>
  <c r="N14" i="23"/>
  <c r="S6" i="23"/>
  <c r="S5" i="23"/>
  <c r="I26" i="23"/>
  <c r="I27" i="23"/>
  <c r="I26" i="22"/>
  <c r="I27" i="22" s="1"/>
  <c r="S36" i="12"/>
  <c r="R19" i="23"/>
  <c r="R23" i="23" s="1"/>
  <c r="R19" i="22"/>
  <c r="R23" i="22" s="1"/>
  <c r="S7" i="23"/>
  <c r="BU15" i="12"/>
  <c r="R8" i="23"/>
  <c r="Q8" i="23"/>
  <c r="O16" i="22"/>
  <c r="O41" i="22"/>
  <c r="O25" i="22"/>
  <c r="O26" i="22" s="1"/>
  <c r="O27" i="22" s="1"/>
  <c r="R8" i="22"/>
  <c r="FA37" i="2"/>
  <c r="S7" i="22"/>
  <c r="S5" i="22"/>
  <c r="AK24" i="2"/>
  <c r="FB24" i="2" s="1"/>
  <c r="AK25" i="2"/>
  <c r="FB25" i="2" s="1"/>
  <c r="AK26" i="2"/>
  <c r="FB26" i="2" s="1"/>
  <c r="AL29" i="2"/>
  <c r="FC29" i="2" s="1"/>
  <c r="AL30" i="2"/>
  <c r="FC30" i="2" s="1"/>
  <c r="AL28" i="2"/>
  <c r="FC28" i="2" s="1"/>
  <c r="S6" i="22"/>
  <c r="Q8" i="22"/>
  <c r="AO8" i="2"/>
  <c r="FF8" i="2" s="1"/>
  <c r="BU3" i="2"/>
  <c r="BT16" i="12"/>
  <c r="BU18" i="12"/>
  <c r="BL25" i="12"/>
  <c r="BL26" i="12" s="1"/>
  <c r="BU29" i="12"/>
  <c r="BX20" i="12"/>
  <c r="BN14" i="12"/>
  <c r="BM13" i="12"/>
  <c r="BM25" i="12" s="1"/>
  <c r="BM26" i="12" s="1"/>
  <c r="BN10" i="12"/>
  <c r="BO11" i="12"/>
  <c r="BT22" i="12"/>
  <c r="BU24" i="12"/>
  <c r="BU4" i="12"/>
  <c r="BV3" i="12"/>
  <c r="BV30" i="12" s="1"/>
  <c r="BU27" i="12"/>
  <c r="BV27" i="12" s="1"/>
  <c r="BU31" i="12"/>
  <c r="BT7" i="12"/>
  <c r="BU9" i="12"/>
  <c r="BU21" i="12"/>
  <c r="BT19" i="12"/>
  <c r="BU28" i="12"/>
  <c r="BU12" i="12"/>
  <c r="S25" i="12"/>
  <c r="S26" i="12" s="1"/>
  <c r="T7" i="12"/>
  <c r="T16" i="12"/>
  <c r="T19" i="12"/>
  <c r="T10" i="12"/>
  <c r="T13" i="12"/>
  <c r="AP7" i="2"/>
  <c r="FF7" i="2"/>
  <c r="AP17" i="2"/>
  <c r="FF17" i="2"/>
  <c r="AP12" i="2"/>
  <c r="FF12" i="2"/>
  <c r="AP36" i="2"/>
  <c r="FF36" i="2"/>
  <c r="AP34" i="2"/>
  <c r="FF34" i="2"/>
  <c r="AP33" i="2"/>
  <c r="FF33" i="2"/>
  <c r="AP10" i="2"/>
  <c r="FF10" i="2"/>
  <c r="T6" i="23" s="1"/>
  <c r="AP11" i="2"/>
  <c r="FF11" i="2"/>
  <c r="AP18" i="2"/>
  <c r="FF18" i="2"/>
  <c r="AP6" i="2"/>
  <c r="FF6" i="2"/>
  <c r="AP16" i="2"/>
  <c r="FF16" i="2"/>
  <c r="T12" i="23" s="1"/>
  <c r="AP8" i="2"/>
  <c r="FE19" i="2"/>
  <c r="AP35" i="2"/>
  <c r="FF35" i="2"/>
  <c r="AP15" i="2"/>
  <c r="FF15" i="2"/>
  <c r="T34" i="12"/>
  <c r="T22" i="12"/>
  <c r="T40" i="12"/>
  <c r="T39" i="12"/>
  <c r="S44" i="12"/>
  <c r="S43" i="12"/>
  <c r="T36" i="12" l="1"/>
  <c r="S19" i="23"/>
  <c r="S23" i="23" s="1"/>
  <c r="S19" i="22"/>
  <c r="S23" i="22" s="1"/>
  <c r="T11" i="22"/>
  <c r="T11" i="23"/>
  <c r="P13" i="22"/>
  <c r="P14" i="22" s="1"/>
  <c r="P13" i="23"/>
  <c r="P14" i="23" s="1"/>
  <c r="T7" i="22"/>
  <c r="T7" i="23"/>
  <c r="L28" i="23"/>
  <c r="B46" i="23"/>
  <c r="B59" i="23" s="1"/>
  <c r="S8" i="23"/>
  <c r="N41" i="23"/>
  <c r="N16" i="23"/>
  <c r="O41" i="23"/>
  <c r="O16" i="23"/>
  <c r="O25" i="23" s="1"/>
  <c r="T5" i="23"/>
  <c r="T8" i="23" s="1"/>
  <c r="BV28" i="12"/>
  <c r="B46" i="22"/>
  <c r="B59" i="22" s="1"/>
  <c r="L28" i="22"/>
  <c r="P16" i="22"/>
  <c r="P41" i="22"/>
  <c r="FB37" i="2"/>
  <c r="T12" i="22"/>
  <c r="AM29" i="2"/>
  <c r="AM30" i="2"/>
  <c r="AM28" i="2"/>
  <c r="AL24" i="2"/>
  <c r="FC24" i="2" s="1"/>
  <c r="AL26" i="2"/>
  <c r="FC26" i="2" s="1"/>
  <c r="AL25" i="2"/>
  <c r="FC25" i="2" s="1"/>
  <c r="T5" i="22"/>
  <c r="T6" i="22"/>
  <c r="S8" i="22"/>
  <c r="BV3" i="2"/>
  <c r="BV15" i="12"/>
  <c r="BV12" i="12"/>
  <c r="BV31" i="12"/>
  <c r="BV21" i="12"/>
  <c r="BU19" i="12"/>
  <c r="BV18" i="12"/>
  <c r="BU16" i="12"/>
  <c r="BN13" i="12"/>
  <c r="BO14" i="12"/>
  <c r="BU7" i="12"/>
  <c r="BV9" i="12"/>
  <c r="BY20" i="12"/>
  <c r="BP11" i="12"/>
  <c r="BO10" i="12"/>
  <c r="BV24" i="12"/>
  <c r="BU22" i="12"/>
  <c r="BV4" i="12"/>
  <c r="BW3" i="12"/>
  <c r="BW15" i="12" s="1"/>
  <c r="BN25" i="12"/>
  <c r="BN26" i="12" s="1"/>
  <c r="BV29" i="12"/>
  <c r="BV32" i="12"/>
  <c r="T25" i="12"/>
  <c r="T26" i="12" s="1"/>
  <c r="U7" i="12"/>
  <c r="U22" i="12"/>
  <c r="U16" i="12"/>
  <c r="U19" i="12"/>
  <c r="U10" i="12"/>
  <c r="U13" i="12"/>
  <c r="FD30" i="2"/>
  <c r="FD29" i="2"/>
  <c r="FD28" i="2"/>
  <c r="AQ36" i="2"/>
  <c r="FG36" i="2"/>
  <c r="AQ8" i="2"/>
  <c r="FG8" i="2"/>
  <c r="AQ16" i="2"/>
  <c r="FG16" i="2"/>
  <c r="AQ11" i="2"/>
  <c r="FG11" i="2"/>
  <c r="FF19" i="2"/>
  <c r="AQ33" i="2"/>
  <c r="FG33" i="2"/>
  <c r="AQ12" i="2"/>
  <c r="FG12" i="2"/>
  <c r="AQ7" i="2"/>
  <c r="FG7" i="2"/>
  <c r="AQ10" i="2"/>
  <c r="FG10" i="2"/>
  <c r="U6" i="23" s="1"/>
  <c r="AQ6" i="2"/>
  <c r="FG6" i="2"/>
  <c r="AQ17" i="2"/>
  <c r="FG17" i="2"/>
  <c r="AQ35" i="2"/>
  <c r="FG35" i="2"/>
  <c r="AQ18" i="2"/>
  <c r="FG18" i="2"/>
  <c r="AQ15" i="2"/>
  <c r="FG15" i="2"/>
  <c r="AQ34" i="2"/>
  <c r="FG34" i="2"/>
  <c r="U34" i="12"/>
  <c r="U39" i="12"/>
  <c r="U40" i="12"/>
  <c r="T43" i="12"/>
  <c r="T44" i="12"/>
  <c r="U7" i="22" l="1"/>
  <c r="U7" i="23"/>
  <c r="U5" i="22"/>
  <c r="U5" i="23"/>
  <c r="U8" i="23" s="1"/>
  <c r="BW12" i="12"/>
  <c r="B65" i="23"/>
  <c r="B71" i="23"/>
  <c r="P41" i="23"/>
  <c r="P16" i="23"/>
  <c r="P25" i="23" s="1"/>
  <c r="P26" i="23" s="1"/>
  <c r="P27" i="23" s="1"/>
  <c r="U36" i="12"/>
  <c r="T19" i="23"/>
  <c r="T23" i="23" s="1"/>
  <c r="T19" i="22"/>
  <c r="T23" i="22" s="1"/>
  <c r="U12" i="23"/>
  <c r="Q13" i="22"/>
  <c r="Q14" i="22" s="1"/>
  <c r="Q13" i="23"/>
  <c r="Q14" i="23" s="1"/>
  <c r="P25" i="22"/>
  <c r="U11" i="22"/>
  <c r="U11" i="23"/>
  <c r="BW29" i="12"/>
  <c r="N25" i="23"/>
  <c r="B65" i="22"/>
  <c r="B71" i="22"/>
  <c r="O26" i="23"/>
  <c r="O27" i="23" s="1"/>
  <c r="Q16" i="22"/>
  <c r="Q41" i="22"/>
  <c r="Q25" i="22"/>
  <c r="Q26" i="22" s="1"/>
  <c r="Q27" i="22" s="1"/>
  <c r="FC37" i="2"/>
  <c r="U12" i="22"/>
  <c r="U6" i="22"/>
  <c r="U8" i="22" s="1"/>
  <c r="AM25" i="2"/>
  <c r="FD25" i="2" s="1"/>
  <c r="AM26" i="2"/>
  <c r="FD26" i="2" s="1"/>
  <c r="AM24" i="2"/>
  <c r="FD24" i="2" s="1"/>
  <c r="T8" i="22"/>
  <c r="AN29" i="2"/>
  <c r="AN30" i="2"/>
  <c r="FE30" i="2" s="1"/>
  <c r="AN28" i="2"/>
  <c r="FE28" i="2" s="1"/>
  <c r="BW3" i="2"/>
  <c r="BW30" i="12"/>
  <c r="BW24" i="12"/>
  <c r="BV22" i="12"/>
  <c r="BW31" i="12"/>
  <c r="BP14" i="12"/>
  <c r="BO13" i="12"/>
  <c r="BO25" i="12" s="1"/>
  <c r="BZ20" i="12"/>
  <c r="BX3" i="12"/>
  <c r="BW4" i="12"/>
  <c r="BW27" i="12"/>
  <c r="BV7" i="12"/>
  <c r="BW9" i="12"/>
  <c r="BP10" i="12"/>
  <c r="BQ11" i="12"/>
  <c r="BW32" i="12"/>
  <c r="BW28" i="12"/>
  <c r="BV16" i="12"/>
  <c r="BW18" i="12"/>
  <c r="BW21" i="12"/>
  <c r="BV19" i="12"/>
  <c r="U25" i="12"/>
  <c r="U26" i="12" s="1"/>
  <c r="V7" i="12"/>
  <c r="V16" i="12"/>
  <c r="V19" i="12"/>
  <c r="V10" i="12"/>
  <c r="V13" i="12"/>
  <c r="FE29" i="2"/>
  <c r="FH12" i="2"/>
  <c r="AR12" i="2"/>
  <c r="AR15" i="2"/>
  <c r="FH15" i="2"/>
  <c r="FH7" i="2"/>
  <c r="AR7" i="2"/>
  <c r="AR33" i="2"/>
  <c r="FH33" i="2"/>
  <c r="AR16" i="2"/>
  <c r="FH16" i="2"/>
  <c r="FH36" i="2"/>
  <c r="AR36" i="2"/>
  <c r="AR18" i="2"/>
  <c r="FH18" i="2"/>
  <c r="FG19" i="2"/>
  <c r="AR6" i="2"/>
  <c r="FH6" i="2"/>
  <c r="V5" i="23" s="1"/>
  <c r="FH8" i="2"/>
  <c r="AR8" i="2"/>
  <c r="FH10" i="2"/>
  <c r="AR10" i="2"/>
  <c r="AR17" i="2"/>
  <c r="FH17" i="2"/>
  <c r="AR34" i="2"/>
  <c r="FH34" i="2"/>
  <c r="FH35" i="2"/>
  <c r="AR35" i="2"/>
  <c r="FH11" i="2"/>
  <c r="AR11" i="2"/>
  <c r="V34" i="12"/>
  <c r="V22" i="12"/>
  <c r="U43" i="12"/>
  <c r="U44" i="12"/>
  <c r="V40" i="12"/>
  <c r="V39" i="12"/>
  <c r="V36" i="12" l="1"/>
  <c r="U19" i="23"/>
  <c r="U23" i="23" s="1"/>
  <c r="U19" i="22"/>
  <c r="U23" i="22" s="1"/>
  <c r="V12" i="23"/>
  <c r="Q41" i="23"/>
  <c r="Q16" i="23"/>
  <c r="Q25" i="23" s="1"/>
  <c r="V11" i="22"/>
  <c r="V11" i="23"/>
  <c r="V6" i="22"/>
  <c r="V6" i="23"/>
  <c r="V8" i="23" s="1"/>
  <c r="V7" i="23"/>
  <c r="BX32" i="12"/>
  <c r="R13" i="22"/>
  <c r="R14" i="22" s="1"/>
  <c r="R13" i="23"/>
  <c r="R14" i="23" s="1"/>
  <c r="N26" i="23"/>
  <c r="N27" i="23" s="1"/>
  <c r="P26" i="22"/>
  <c r="P27" i="22" s="1"/>
  <c r="R16" i="22"/>
  <c r="R41" i="22"/>
  <c r="R25" i="22"/>
  <c r="R26" i="22" s="1"/>
  <c r="R27" i="22" s="1"/>
  <c r="FD37" i="2"/>
  <c r="V12" i="22"/>
  <c r="V7" i="22"/>
  <c r="AN25" i="2"/>
  <c r="FE25" i="2" s="1"/>
  <c r="AN24" i="2"/>
  <c r="FE24" i="2" s="1"/>
  <c r="AN26" i="2"/>
  <c r="FE26" i="2" s="1"/>
  <c r="AO30" i="2"/>
  <c r="FF30" i="2" s="1"/>
  <c r="AO28" i="2"/>
  <c r="AO29" i="2"/>
  <c r="V5" i="22"/>
  <c r="BX3" i="2"/>
  <c r="BO26" i="12"/>
  <c r="BP13" i="12"/>
  <c r="BQ14" i="12"/>
  <c r="BX4" i="12"/>
  <c r="BY3" i="12"/>
  <c r="BX31" i="12"/>
  <c r="BY31" i="12" s="1"/>
  <c r="BX21" i="12"/>
  <c r="BW19" i="12"/>
  <c r="BP25" i="12"/>
  <c r="BP26" i="12"/>
  <c r="BX9" i="12"/>
  <c r="BW7" i="12"/>
  <c r="CA20" i="12"/>
  <c r="BW22" i="12"/>
  <c r="BX24" i="12"/>
  <c r="BX30" i="12"/>
  <c r="BY30" i="12" s="1"/>
  <c r="BX29" i="12"/>
  <c r="BY29" i="12" s="1"/>
  <c r="BY32" i="12"/>
  <c r="BX18" i="12"/>
  <c r="BW16" i="12"/>
  <c r="BR11" i="12"/>
  <c r="BQ10" i="12"/>
  <c r="BX28" i="12"/>
  <c r="BY28" i="12" s="1"/>
  <c r="BX27" i="12"/>
  <c r="BY27" i="12" s="1"/>
  <c r="BX12" i="12"/>
  <c r="BX15" i="12"/>
  <c r="V25" i="12"/>
  <c r="V26" i="12" s="1"/>
  <c r="W7" i="12"/>
  <c r="W22" i="12"/>
  <c r="W19" i="12"/>
  <c r="W10" i="12"/>
  <c r="W13" i="12"/>
  <c r="FF29" i="2"/>
  <c r="FF28" i="2"/>
  <c r="FE37" i="2"/>
  <c r="FH19" i="2"/>
  <c r="AS6" i="2"/>
  <c r="FI6" i="2"/>
  <c r="AS33" i="2"/>
  <c r="FI33" i="2"/>
  <c r="AS15" i="2"/>
  <c r="FI15" i="2"/>
  <c r="FI11" i="2"/>
  <c r="AS11" i="2"/>
  <c r="AS17" i="2"/>
  <c r="FI17" i="2"/>
  <c r="FI7" i="2"/>
  <c r="AS7" i="2"/>
  <c r="FI12" i="2"/>
  <c r="AS12" i="2"/>
  <c r="FI10" i="2"/>
  <c r="AS10" i="2"/>
  <c r="FI8" i="2"/>
  <c r="AS8" i="2"/>
  <c r="FI36" i="2"/>
  <c r="AS36" i="2"/>
  <c r="AS18" i="2"/>
  <c r="FI18" i="2"/>
  <c r="FI35" i="2"/>
  <c r="AS35" i="2"/>
  <c r="AS34" i="2"/>
  <c r="FI34" i="2"/>
  <c r="AS16" i="2"/>
  <c r="FI16" i="2"/>
  <c r="W34" i="12"/>
  <c r="W16" i="12"/>
  <c r="W39" i="12"/>
  <c r="W40" i="12"/>
  <c r="V44" i="12"/>
  <c r="V43" i="12"/>
  <c r="R41" i="23" l="1"/>
  <c r="R16" i="23"/>
  <c r="R25" i="23" s="1"/>
  <c r="W12" i="22"/>
  <c r="W12" i="23"/>
  <c r="W6" i="23"/>
  <c r="W36" i="12"/>
  <c r="V19" i="23"/>
  <c r="V23" i="23" s="1"/>
  <c r="V19" i="22"/>
  <c r="V23" i="22" s="1"/>
  <c r="W7" i="22"/>
  <c r="W7" i="23"/>
  <c r="W5" i="22"/>
  <c r="W5" i="23"/>
  <c r="W8" i="23" s="1"/>
  <c r="S13" i="22"/>
  <c r="S14" i="22" s="1"/>
  <c r="S41" i="22" s="1"/>
  <c r="S13" i="23"/>
  <c r="S14" i="23" s="1"/>
  <c r="Q26" i="23"/>
  <c r="Q27" i="23" s="1"/>
  <c r="W11" i="22"/>
  <c r="W11" i="23"/>
  <c r="S16" i="22"/>
  <c r="S25" i="22" s="1"/>
  <c r="S26" i="22" s="1"/>
  <c r="S27" i="22" s="1"/>
  <c r="V8" i="22"/>
  <c r="AO26" i="2"/>
  <c r="FF26" i="2" s="1"/>
  <c r="AO24" i="2"/>
  <c r="FF24" i="2" s="1"/>
  <c r="AO25" i="2"/>
  <c r="FF25" i="2" s="1"/>
  <c r="AP30" i="2"/>
  <c r="AP29" i="2"/>
  <c r="AP28" i="2"/>
  <c r="FG28" i="2" s="1"/>
  <c r="W6" i="22"/>
  <c r="W8" i="22" s="1"/>
  <c r="BY3" i="2"/>
  <c r="BY15" i="12"/>
  <c r="BY12" i="12"/>
  <c r="BY18" i="12"/>
  <c r="BX16" i="12"/>
  <c r="BX22" i="12"/>
  <c r="BY24" i="12"/>
  <c r="BR14" i="12"/>
  <c r="BQ13" i="12"/>
  <c r="BQ25" i="12" s="1"/>
  <c r="BQ26" i="12" s="1"/>
  <c r="CB20" i="12"/>
  <c r="BY21" i="12"/>
  <c r="BX19" i="12"/>
  <c r="BR10" i="12"/>
  <c r="BS11" i="12"/>
  <c r="BX7" i="12"/>
  <c r="BY9" i="12"/>
  <c r="BZ3" i="12"/>
  <c r="BY4" i="12"/>
  <c r="W25" i="12"/>
  <c r="W26" i="12" s="1"/>
  <c r="X7" i="12"/>
  <c r="X22" i="12"/>
  <c r="X16" i="12"/>
  <c r="X19" i="12"/>
  <c r="X10" i="12"/>
  <c r="X13" i="12"/>
  <c r="FG30" i="2"/>
  <c r="FG29" i="2"/>
  <c r="AT36" i="2"/>
  <c r="FJ36" i="2"/>
  <c r="AT16" i="2"/>
  <c r="FJ16" i="2"/>
  <c r="AT12" i="2"/>
  <c r="FJ12" i="2"/>
  <c r="AT17" i="2"/>
  <c r="FJ17" i="2"/>
  <c r="AT33" i="2"/>
  <c r="FJ33" i="2"/>
  <c r="AT34" i="2"/>
  <c r="FJ34" i="2"/>
  <c r="AT15" i="2"/>
  <c r="FJ15" i="2"/>
  <c r="AT10" i="2"/>
  <c r="FJ10" i="2"/>
  <c r="AT11" i="2"/>
  <c r="FJ11" i="2"/>
  <c r="FI19" i="2"/>
  <c r="AT7" i="2"/>
  <c r="FJ7" i="2"/>
  <c r="AT6" i="2"/>
  <c r="FJ6" i="2"/>
  <c r="AT8" i="2"/>
  <c r="FJ8" i="2"/>
  <c r="AT18" i="2"/>
  <c r="FJ18" i="2"/>
  <c r="AT35" i="2"/>
  <c r="FJ35" i="2"/>
  <c r="X34" i="12"/>
  <c r="W43" i="12"/>
  <c r="W44" i="12"/>
  <c r="X40" i="12"/>
  <c r="X39" i="12"/>
  <c r="X6" i="23" l="1"/>
  <c r="X12" i="22"/>
  <c r="X12" i="23"/>
  <c r="T13" i="22"/>
  <c r="T14" i="22" s="1"/>
  <c r="T13" i="23"/>
  <c r="T14" i="23" s="1"/>
  <c r="R27" i="23"/>
  <c r="R26" i="23"/>
  <c r="X5" i="22"/>
  <c r="X5" i="23"/>
  <c r="X36" i="12"/>
  <c r="W19" i="23"/>
  <c r="W23" i="23" s="1"/>
  <c r="W19" i="22"/>
  <c r="W23" i="22" s="1"/>
  <c r="X7" i="23"/>
  <c r="X11" i="22"/>
  <c r="X11" i="23"/>
  <c r="S41" i="23"/>
  <c r="S16" i="23"/>
  <c r="S25" i="23" s="1"/>
  <c r="T16" i="22"/>
  <c r="T25" i="22" s="1"/>
  <c r="T26" i="22" s="1"/>
  <c r="T27" i="22" s="1"/>
  <c r="T41" i="22"/>
  <c r="X7" i="22"/>
  <c r="X6" i="22"/>
  <c r="FF37" i="2"/>
  <c r="AQ29" i="2"/>
  <c r="FH29" i="2" s="1"/>
  <c r="AQ28" i="2"/>
  <c r="FH28" i="2" s="1"/>
  <c r="AQ30" i="2"/>
  <c r="FH30" i="2" s="1"/>
  <c r="AP26" i="2"/>
  <c r="FG26" i="2" s="1"/>
  <c r="AP25" i="2"/>
  <c r="FG25" i="2" s="1"/>
  <c r="AP24" i="2"/>
  <c r="FG24" i="2" s="1"/>
  <c r="BZ3" i="2"/>
  <c r="BZ4" i="12"/>
  <c r="CA3" i="12"/>
  <c r="BZ28" i="12"/>
  <c r="CA28" i="12" s="1"/>
  <c r="BZ12" i="12"/>
  <c r="CA12" i="12" s="1"/>
  <c r="BR13" i="12"/>
  <c r="BR25" i="12" s="1"/>
  <c r="BR26" i="12" s="1"/>
  <c r="BS14" i="12"/>
  <c r="BZ24" i="12"/>
  <c r="BY22" i="12"/>
  <c r="BZ15" i="12"/>
  <c r="CA15" i="12" s="1"/>
  <c r="CC20" i="12"/>
  <c r="BZ32" i="12"/>
  <c r="CA32" i="12" s="1"/>
  <c r="BZ9" i="12"/>
  <c r="BY7" i="12"/>
  <c r="BZ31" i="12"/>
  <c r="CA31" i="12" s="1"/>
  <c r="BZ21" i="12"/>
  <c r="BY19" i="12"/>
  <c r="BZ27" i="12"/>
  <c r="CA27" i="12" s="1"/>
  <c r="BT11" i="12"/>
  <c r="BS10" i="12"/>
  <c r="BZ30" i="12"/>
  <c r="CA30" i="12" s="1"/>
  <c r="BZ29" i="12"/>
  <c r="CA29" i="12" s="1"/>
  <c r="BZ18" i="12"/>
  <c r="BY16" i="12"/>
  <c r="X25" i="12"/>
  <c r="X26" i="12" s="1"/>
  <c r="Y19" i="12"/>
  <c r="Y13" i="12"/>
  <c r="Y16" i="12"/>
  <c r="Y7" i="12"/>
  <c r="Y10" i="12"/>
  <c r="AU16" i="2"/>
  <c r="FK16" i="2"/>
  <c r="AU8" i="2"/>
  <c r="FK8" i="2"/>
  <c r="FJ19" i="2"/>
  <c r="AU15" i="2"/>
  <c r="FK15" i="2"/>
  <c r="AU17" i="2"/>
  <c r="FK17" i="2"/>
  <c r="AU36" i="2"/>
  <c r="FK36" i="2"/>
  <c r="AU10" i="2"/>
  <c r="FK10" i="2"/>
  <c r="AU6" i="2"/>
  <c r="FK6" i="2"/>
  <c r="Y5" i="23" s="1"/>
  <c r="AU7" i="2"/>
  <c r="FK7" i="2"/>
  <c r="AU11" i="2"/>
  <c r="FK11" i="2"/>
  <c r="AU34" i="2"/>
  <c r="FK34" i="2"/>
  <c r="AU12" i="2"/>
  <c r="FK12" i="2"/>
  <c r="AU33" i="2"/>
  <c r="FK33" i="2"/>
  <c r="AU35" i="2"/>
  <c r="FK35" i="2"/>
  <c r="AU18" i="2"/>
  <c r="FK18" i="2"/>
  <c r="Y34" i="12"/>
  <c r="Y22" i="12"/>
  <c r="X44" i="12"/>
  <c r="X43" i="12"/>
  <c r="Y39" i="12"/>
  <c r="Y40" i="12"/>
  <c r="Y11" i="22" l="1"/>
  <c r="Y11" i="23"/>
  <c r="Y8" i="23"/>
  <c r="Y7" i="23"/>
  <c r="Y12" i="23"/>
  <c r="U13" i="22"/>
  <c r="U14" i="22" s="1"/>
  <c r="U13" i="23"/>
  <c r="U14" i="23" s="1"/>
  <c r="S26" i="23"/>
  <c r="S27" i="23"/>
  <c r="T41" i="23"/>
  <c r="T16" i="23"/>
  <c r="T25" i="23" s="1"/>
  <c r="T26" i="23" s="1"/>
  <c r="T27" i="23" s="1"/>
  <c r="Y36" i="12"/>
  <c r="X19" i="23"/>
  <c r="X23" i="23" s="1"/>
  <c r="X19" i="22"/>
  <c r="X23" i="22" s="1"/>
  <c r="Y6" i="23"/>
  <c r="FG37" i="2"/>
  <c r="X8" i="23"/>
  <c r="U16" i="22"/>
  <c r="U25" i="22" s="1"/>
  <c r="U41" i="22"/>
  <c r="X8" i="22"/>
  <c r="U26" i="22"/>
  <c r="U27" i="22" s="1"/>
  <c r="Y12" i="22"/>
  <c r="Y7" i="22"/>
  <c r="AR29" i="2"/>
  <c r="FI29" i="2" s="1"/>
  <c r="AR28" i="2"/>
  <c r="FI28" i="2" s="1"/>
  <c r="AR30" i="2"/>
  <c r="FI30" i="2" s="1"/>
  <c r="Y6" i="22"/>
  <c r="AQ24" i="2"/>
  <c r="FH24" i="2" s="1"/>
  <c r="AQ25" i="2"/>
  <c r="FH25" i="2" s="1"/>
  <c r="FH37" i="2" s="1"/>
  <c r="AQ26" i="2"/>
  <c r="FH26" i="2" s="1"/>
  <c r="Y5" i="22"/>
  <c r="CA3" i="2"/>
  <c r="BZ16" i="12"/>
  <c r="CA18" i="12"/>
  <c r="BT10" i="12"/>
  <c r="BU11" i="12"/>
  <c r="BZ7" i="12"/>
  <c r="CA9" i="12"/>
  <c r="BZ22" i="12"/>
  <c r="CA24" i="12"/>
  <c r="CB27" i="12"/>
  <c r="CB32" i="12"/>
  <c r="BT14" i="12"/>
  <c r="BS13" i="12"/>
  <c r="CD20" i="12"/>
  <c r="CB28" i="12"/>
  <c r="CA21" i="12"/>
  <c r="BZ19" i="12"/>
  <c r="CB12" i="12"/>
  <c r="CA4" i="12"/>
  <c r="CB3" i="12"/>
  <c r="CB31" i="12"/>
  <c r="CB15" i="12"/>
  <c r="Y25" i="12"/>
  <c r="Y26" i="12" s="1"/>
  <c r="Z13" i="12"/>
  <c r="Z16" i="12"/>
  <c r="Z7" i="12"/>
  <c r="Z10" i="12"/>
  <c r="FL18" i="2"/>
  <c r="AV18" i="2"/>
  <c r="FM18" i="2" s="1"/>
  <c r="AV7" i="2"/>
  <c r="FL7" i="2"/>
  <c r="AV10" i="2"/>
  <c r="FL10" i="2"/>
  <c r="FL15" i="2"/>
  <c r="AV15" i="2"/>
  <c r="FM15" i="2" s="1"/>
  <c r="FL17" i="2"/>
  <c r="AV17" i="2"/>
  <c r="FM17" i="2" s="1"/>
  <c r="FL33" i="2"/>
  <c r="AV33" i="2"/>
  <c r="FM33" i="2" s="1"/>
  <c r="AV12" i="2"/>
  <c r="FL12" i="2"/>
  <c r="FK19" i="2"/>
  <c r="AV8" i="2"/>
  <c r="FL8" i="2"/>
  <c r="AV11" i="2"/>
  <c r="FL11" i="2"/>
  <c r="AV6" i="2"/>
  <c r="FL6" i="2"/>
  <c r="FL36" i="2"/>
  <c r="AV36" i="2"/>
  <c r="FM36" i="2" s="1"/>
  <c r="FL35" i="2"/>
  <c r="AV35" i="2"/>
  <c r="FM35" i="2" s="1"/>
  <c r="FL34" i="2"/>
  <c r="AV34" i="2"/>
  <c r="FM34" i="2" s="1"/>
  <c r="FL16" i="2"/>
  <c r="AV16" i="2"/>
  <c r="FM16" i="2" s="1"/>
  <c r="Z39" i="12"/>
  <c r="Z22" i="12"/>
  <c r="Z34" i="12"/>
  <c r="Z19" i="12"/>
  <c r="Z40" i="12"/>
  <c r="Y44" i="12"/>
  <c r="Y43" i="12"/>
  <c r="Z5" i="22" l="1"/>
  <c r="Z5" i="23"/>
  <c r="Z36" i="12"/>
  <c r="Y19" i="23"/>
  <c r="Y23" i="23" s="1"/>
  <c r="Y19" i="22"/>
  <c r="Y23" i="22" s="1"/>
  <c r="Z12" i="22"/>
  <c r="Z12" i="23"/>
  <c r="AA7" i="23"/>
  <c r="V13" i="22"/>
  <c r="V14" i="22" s="1"/>
  <c r="V13" i="23"/>
  <c r="V14" i="23" s="1"/>
  <c r="AA12" i="22"/>
  <c r="AA12" i="23"/>
  <c r="Z7" i="23"/>
  <c r="U41" i="23"/>
  <c r="U16" i="23"/>
  <c r="U25" i="23" s="1"/>
  <c r="Z11" i="22"/>
  <c r="Z11" i="23"/>
  <c r="Z6" i="23"/>
  <c r="V16" i="22"/>
  <c r="V25" i="22" s="1"/>
  <c r="V41" i="22"/>
  <c r="V26" i="22"/>
  <c r="V27" i="22" s="1"/>
  <c r="AA7" i="22"/>
  <c r="Z7" i="22"/>
  <c r="Y8" i="22"/>
  <c r="AR24" i="2"/>
  <c r="FI24" i="2" s="1"/>
  <c r="FI37" i="2" s="1"/>
  <c r="AR26" i="2"/>
  <c r="FI26" i="2" s="1"/>
  <c r="AR25" i="2"/>
  <c r="FI25" i="2" s="1"/>
  <c r="Z6" i="22"/>
  <c r="AS29" i="2"/>
  <c r="AS30" i="2"/>
  <c r="FJ30" i="2" s="1"/>
  <c r="AS28" i="2"/>
  <c r="CB3" i="2"/>
  <c r="AW33" i="2"/>
  <c r="FN33" i="2" s="1"/>
  <c r="BT13" i="12"/>
  <c r="BU14" i="12"/>
  <c r="CB9" i="12"/>
  <c r="CA7" i="12"/>
  <c r="CB21" i="12"/>
  <c r="CA19" i="12"/>
  <c r="BS25" i="12"/>
  <c r="BS26" i="12" s="1"/>
  <c r="CC28" i="12"/>
  <c r="BV11" i="12"/>
  <c r="BU10" i="12"/>
  <c r="CB4" i="12"/>
  <c r="CC3" i="12"/>
  <c r="CC32" i="12" s="1"/>
  <c r="CB30" i="12"/>
  <c r="CC30" i="12" s="1"/>
  <c r="BT25" i="12"/>
  <c r="BT26" i="12"/>
  <c r="CB18" i="12"/>
  <c r="CA16" i="12"/>
  <c r="CE20" i="12"/>
  <c r="CB24" i="12"/>
  <c r="CA22" i="12"/>
  <c r="CB29" i="12"/>
  <c r="CC29" i="12" s="1"/>
  <c r="Z25" i="12"/>
  <c r="Z26" i="12" s="1"/>
  <c r="AA13" i="12"/>
  <c r="AA16" i="12"/>
  <c r="AA7" i="12"/>
  <c r="AA10" i="12"/>
  <c r="AW18" i="2"/>
  <c r="AX18" i="2" s="1"/>
  <c r="AW34" i="2"/>
  <c r="AX34" i="2" s="1"/>
  <c r="AW35" i="2"/>
  <c r="FN35" i="2" s="1"/>
  <c r="AW15" i="2"/>
  <c r="AX15" i="2" s="1"/>
  <c r="AW36" i="2"/>
  <c r="AX36" i="2" s="1"/>
  <c r="AW16" i="2"/>
  <c r="AX16" i="2" s="1"/>
  <c r="AW17" i="2"/>
  <c r="AX17" i="2" s="1"/>
  <c r="FJ29" i="2"/>
  <c r="FJ28" i="2"/>
  <c r="AW7" i="2"/>
  <c r="FM7" i="2"/>
  <c r="AW6" i="2"/>
  <c r="FM6" i="2"/>
  <c r="AA5" i="23" s="1"/>
  <c r="AW8" i="2"/>
  <c r="FM8" i="2"/>
  <c r="AX33" i="2"/>
  <c r="AW10" i="2"/>
  <c r="FM10" i="2"/>
  <c r="FN34" i="2"/>
  <c r="AW12" i="2"/>
  <c r="FM12" i="2"/>
  <c r="AW11" i="2"/>
  <c r="FM11" i="2"/>
  <c r="FL19" i="2"/>
  <c r="Z44" i="12"/>
  <c r="Z43" i="12"/>
  <c r="AA40" i="12"/>
  <c r="AA39" i="12"/>
  <c r="AA34" i="12"/>
  <c r="AA22" i="12"/>
  <c r="AA19" i="12"/>
  <c r="Z19" i="23" l="1"/>
  <c r="Z23" i="23" s="1"/>
  <c r="Z19" i="22"/>
  <c r="Z23" i="22" s="1"/>
  <c r="V41" i="23"/>
  <c r="V16" i="23"/>
  <c r="V25" i="23" s="1"/>
  <c r="FN36" i="2"/>
  <c r="AA6" i="23"/>
  <c r="AA11" i="22"/>
  <c r="AA11" i="23"/>
  <c r="U26" i="23"/>
  <c r="U27" i="23" s="1"/>
  <c r="Z8" i="23"/>
  <c r="W13" i="22"/>
  <c r="W14" i="22" s="1"/>
  <c r="W13" i="23"/>
  <c r="W14" i="23" s="1"/>
  <c r="AA8" i="23"/>
  <c r="CC27" i="12"/>
  <c r="W16" i="22"/>
  <c r="W41" i="22"/>
  <c r="W25" i="22"/>
  <c r="W26" i="22" s="1"/>
  <c r="W27" i="22" s="1"/>
  <c r="Z8" i="22"/>
  <c r="FN15" i="2"/>
  <c r="AT29" i="2"/>
  <c r="FK29" i="2" s="1"/>
  <c r="AT30" i="2"/>
  <c r="AT28" i="2"/>
  <c r="FK28" i="2" s="1"/>
  <c r="AA5" i="22"/>
  <c r="AA6" i="22"/>
  <c r="AS25" i="2"/>
  <c r="FJ25" i="2" s="1"/>
  <c r="AS26" i="2"/>
  <c r="FJ26" i="2" s="1"/>
  <c r="AS24" i="2"/>
  <c r="FJ24" i="2" s="1"/>
  <c r="FN16" i="2"/>
  <c r="FN18" i="2"/>
  <c r="CC3" i="2"/>
  <c r="AX35" i="2"/>
  <c r="FO35" i="2" s="1"/>
  <c r="CF20" i="12"/>
  <c r="CG20" i="12" s="1"/>
  <c r="CC18" i="12"/>
  <c r="CB16" i="12"/>
  <c r="BV10" i="12"/>
  <c r="BW11" i="12"/>
  <c r="CB7" i="12"/>
  <c r="CC9" i="12"/>
  <c r="BV14" i="12"/>
  <c r="BU13" i="12"/>
  <c r="CD3" i="12"/>
  <c r="CD28" i="12" s="1"/>
  <c r="CC4" i="12"/>
  <c r="CC31" i="12"/>
  <c r="CC21" i="12"/>
  <c r="CB19" i="12"/>
  <c r="CC12" i="12"/>
  <c r="CC24" i="12"/>
  <c r="CB22" i="12"/>
  <c r="CC15" i="12"/>
  <c r="AA25" i="12"/>
  <c r="AA26" i="12" s="1"/>
  <c r="AB19" i="12"/>
  <c r="AB13" i="12"/>
  <c r="AB16" i="12"/>
  <c r="AB7" i="12"/>
  <c r="AB10" i="12"/>
  <c r="FN17" i="2"/>
  <c r="AA36" i="12"/>
  <c r="AA44" i="12" s="1"/>
  <c r="FK30" i="2"/>
  <c r="FJ37" i="2"/>
  <c r="AX8" i="2"/>
  <c r="FN8" i="2"/>
  <c r="FM19" i="2"/>
  <c r="AY18" i="2"/>
  <c r="FO18" i="2"/>
  <c r="AX12" i="2"/>
  <c r="FN12" i="2"/>
  <c r="AX10" i="2"/>
  <c r="FN10" i="2"/>
  <c r="AX6" i="2"/>
  <c r="FN6" i="2"/>
  <c r="AB5" i="23" s="1"/>
  <c r="AX7" i="2"/>
  <c r="FN7" i="2"/>
  <c r="AY36" i="2"/>
  <c r="FO36" i="2"/>
  <c r="AX11" i="2"/>
  <c r="FN11" i="2"/>
  <c r="AY15" i="2"/>
  <c r="FO15" i="2"/>
  <c r="AY16" i="2"/>
  <c r="FO16" i="2"/>
  <c r="AY34" i="2"/>
  <c r="FO34" i="2"/>
  <c r="AY33" i="2"/>
  <c r="FO33" i="2"/>
  <c r="AY17" i="2"/>
  <c r="FO17" i="2"/>
  <c r="AY35" i="2"/>
  <c r="AB40" i="12"/>
  <c r="AB39" i="12"/>
  <c r="AB34" i="12"/>
  <c r="AB22" i="12"/>
  <c r="AB36" i="12" l="1"/>
  <c r="AA19" i="23"/>
  <c r="AA23" i="23" s="1"/>
  <c r="AA19" i="22"/>
  <c r="AA23" i="22" s="1"/>
  <c r="AC7" i="22"/>
  <c r="AC7" i="23"/>
  <c r="AB11" i="22"/>
  <c r="AB11" i="23"/>
  <c r="AC12" i="23"/>
  <c r="AB6" i="22"/>
  <c r="AB6" i="23"/>
  <c r="AB8" i="23" s="1"/>
  <c r="AB12" i="23"/>
  <c r="W41" i="23"/>
  <c r="W16" i="23"/>
  <c r="W25" i="23" s="1"/>
  <c r="X13" i="22"/>
  <c r="X14" i="22" s="1"/>
  <c r="X13" i="23"/>
  <c r="X14" i="23" s="1"/>
  <c r="AB7" i="23"/>
  <c r="V26" i="23"/>
  <c r="V27" i="23" s="1"/>
  <c r="X16" i="22"/>
  <c r="X25" i="22" s="1"/>
  <c r="X26" i="22" s="1"/>
  <c r="X27" i="22" s="1"/>
  <c r="X41" i="22"/>
  <c r="AB12" i="22"/>
  <c r="AC12" i="22"/>
  <c r="AB7" i="22"/>
  <c r="AU29" i="2"/>
  <c r="AU28" i="2"/>
  <c r="FL28" i="2" s="1"/>
  <c r="AU30" i="2"/>
  <c r="AA8" i="22"/>
  <c r="AB5" i="22"/>
  <c r="CD3" i="2"/>
  <c r="CD30" i="12"/>
  <c r="CD31" i="12"/>
  <c r="BU25" i="12"/>
  <c r="BU26" i="12" s="1"/>
  <c r="CH20" i="12"/>
  <c r="CD9" i="12"/>
  <c r="CC7" i="12"/>
  <c r="BX11" i="12"/>
  <c r="BW10" i="12"/>
  <c r="BV13" i="12"/>
  <c r="BW14" i="12"/>
  <c r="CD18" i="12"/>
  <c r="CC16" i="12"/>
  <c r="CD24" i="12"/>
  <c r="CC22" i="12"/>
  <c r="CD4" i="12"/>
  <c r="CE3" i="12"/>
  <c r="CD32" i="12"/>
  <c r="CE32" i="12" s="1"/>
  <c r="CD21" i="12"/>
  <c r="CC19" i="12"/>
  <c r="CD15" i="12"/>
  <c r="CD12" i="12"/>
  <c r="CD29" i="12"/>
  <c r="CE29" i="12" s="1"/>
  <c r="CD27" i="12"/>
  <c r="CE27" i="12" s="1"/>
  <c r="AB25" i="12"/>
  <c r="AB26" i="12" s="1"/>
  <c r="AC16" i="12"/>
  <c r="AC7" i="12"/>
  <c r="AC10" i="12"/>
  <c r="AA43" i="12"/>
  <c r="FL30" i="2"/>
  <c r="FL29" i="2"/>
  <c r="AZ17" i="2"/>
  <c r="FP17" i="2"/>
  <c r="AZ36" i="2"/>
  <c r="FP36" i="2"/>
  <c r="FO10" i="2"/>
  <c r="AY10" i="2"/>
  <c r="FP10" i="2" s="1"/>
  <c r="AZ18" i="2"/>
  <c r="FP18" i="2"/>
  <c r="FO8" i="2"/>
  <c r="AY8" i="2"/>
  <c r="FP8" i="2" s="1"/>
  <c r="AZ33" i="2"/>
  <c r="FP33" i="2"/>
  <c r="FO11" i="2"/>
  <c r="AY11" i="2"/>
  <c r="FP11" i="2" s="1"/>
  <c r="AZ35" i="2"/>
  <c r="FP35" i="2"/>
  <c r="FO12" i="2"/>
  <c r="AY12" i="2"/>
  <c r="FP12" i="2" s="1"/>
  <c r="AZ34" i="2"/>
  <c r="FP34" i="2"/>
  <c r="AZ15" i="2"/>
  <c r="FP15" i="2"/>
  <c r="AD7" i="23" s="1"/>
  <c r="FN19" i="2"/>
  <c r="AZ16" i="2"/>
  <c r="FP16" i="2"/>
  <c r="FO7" i="2"/>
  <c r="AY7" i="2"/>
  <c r="FP7" i="2" s="1"/>
  <c r="FO6" i="2"/>
  <c r="AY6" i="2"/>
  <c r="FP6" i="2" s="1"/>
  <c r="AB44" i="12"/>
  <c r="AB43" i="12"/>
  <c r="AC40" i="12"/>
  <c r="AC39" i="12"/>
  <c r="AC34" i="12"/>
  <c r="AC22" i="12"/>
  <c r="AC19" i="12"/>
  <c r="AC13" i="12"/>
  <c r="C46" i="22" l="1"/>
  <c r="C59" i="22" s="1"/>
  <c r="X28" i="22"/>
  <c r="AC36" i="12"/>
  <c r="AB19" i="23"/>
  <c r="AB23" i="23" s="1"/>
  <c r="AB19" i="22"/>
  <c r="AB23" i="22" s="1"/>
  <c r="AC5" i="22"/>
  <c r="AC5" i="23"/>
  <c r="W26" i="23"/>
  <c r="W27" i="23"/>
  <c r="AD11" i="22"/>
  <c r="AD11" i="23"/>
  <c r="AD6" i="23"/>
  <c r="X41" i="23"/>
  <c r="X16" i="23"/>
  <c r="X25" i="23" s="1"/>
  <c r="AD5" i="22"/>
  <c r="AD5" i="23"/>
  <c r="AD8" i="23" s="1"/>
  <c r="AD12" i="22"/>
  <c r="AD12" i="23"/>
  <c r="AC11" i="22"/>
  <c r="AC11" i="23"/>
  <c r="AC6" i="23"/>
  <c r="AB8" i="22"/>
  <c r="AD7" i="22"/>
  <c r="AU26" i="2"/>
  <c r="AU24" i="2"/>
  <c r="FL24" i="2" s="1"/>
  <c r="AU25" i="2"/>
  <c r="FL25" i="2" s="1"/>
  <c r="AD6" i="22"/>
  <c r="AD8" i="22" s="1"/>
  <c r="FL26" i="2"/>
  <c r="AT25" i="2"/>
  <c r="FK25" i="2" s="1"/>
  <c r="AT24" i="2"/>
  <c r="FK24" i="2" s="1"/>
  <c r="Y13" i="23" s="1"/>
  <c r="Y14" i="23" s="1"/>
  <c r="AT26" i="2"/>
  <c r="FK26" i="2" s="1"/>
  <c r="AC6" i="22"/>
  <c r="AC8" i="22" s="1"/>
  <c r="AV30" i="2"/>
  <c r="AV29" i="2"/>
  <c r="AV28" i="2"/>
  <c r="FM28" i="2" s="1"/>
  <c r="AZ11" i="2"/>
  <c r="CE3" i="2"/>
  <c r="CI20" i="12"/>
  <c r="BV25" i="12"/>
  <c r="BV26" i="12" s="1"/>
  <c r="CF3" i="12"/>
  <c r="CE4" i="12"/>
  <c r="CE18" i="12"/>
  <c r="CD16" i="12"/>
  <c r="BX14" i="12"/>
  <c r="BW13" i="12"/>
  <c r="BW25" i="12" s="1"/>
  <c r="CE30" i="12"/>
  <c r="CE15" i="12"/>
  <c r="CD22" i="12"/>
  <c r="CE24" i="12"/>
  <c r="CD7" i="12"/>
  <c r="CE9" i="12"/>
  <c r="CE12" i="12"/>
  <c r="CF12" i="12" s="1"/>
  <c r="CE21" i="12"/>
  <c r="CD19" i="12"/>
  <c r="CE31" i="12"/>
  <c r="BX10" i="12"/>
  <c r="BY11" i="12"/>
  <c r="CE28" i="12"/>
  <c r="CF28" i="12" s="1"/>
  <c r="AC25" i="12"/>
  <c r="AC26" i="12" s="1"/>
  <c r="AD13" i="12"/>
  <c r="AD16" i="12"/>
  <c r="AD7" i="12"/>
  <c r="AD10" i="12"/>
  <c r="AZ12" i="2"/>
  <c r="FQ12" i="2" s="1"/>
  <c r="AZ7" i="2"/>
  <c r="BA7" i="2" s="1"/>
  <c r="AZ10" i="2"/>
  <c r="FQ10" i="2" s="1"/>
  <c r="AZ8" i="2"/>
  <c r="BA8" i="2" s="1"/>
  <c r="AZ6" i="2"/>
  <c r="FL37" i="2"/>
  <c r="FM30" i="2"/>
  <c r="FM29" i="2"/>
  <c r="BA34" i="2"/>
  <c r="FQ34" i="2"/>
  <c r="BA36" i="2"/>
  <c r="FQ36" i="2"/>
  <c r="BA35" i="2"/>
  <c r="FQ35" i="2"/>
  <c r="BA18" i="2"/>
  <c r="FQ18" i="2"/>
  <c r="FP19" i="2"/>
  <c r="BA11" i="2"/>
  <c r="FQ11" i="2"/>
  <c r="BA33" i="2"/>
  <c r="FQ33" i="2"/>
  <c r="BA6" i="2"/>
  <c r="FQ6" i="2"/>
  <c r="FO19" i="2"/>
  <c r="BA16" i="2"/>
  <c r="FQ16" i="2"/>
  <c r="BA15" i="2"/>
  <c r="FQ15" i="2"/>
  <c r="BA12" i="2"/>
  <c r="BA17" i="2"/>
  <c r="FQ17" i="2"/>
  <c r="AC44" i="12"/>
  <c r="AC43" i="12"/>
  <c r="AD40" i="12"/>
  <c r="AD39" i="12"/>
  <c r="AD34" i="12"/>
  <c r="AD22" i="12"/>
  <c r="AD19" i="12"/>
  <c r="AE6" i="23" l="1"/>
  <c r="Y41" i="23"/>
  <c r="Y16" i="23"/>
  <c r="Y25" i="23" s="1"/>
  <c r="Y26" i="23" s="1"/>
  <c r="Y27" i="23" s="1"/>
  <c r="X26" i="23"/>
  <c r="X27" i="23" s="1"/>
  <c r="AC8" i="23"/>
  <c r="AE12" i="23"/>
  <c r="Z13" i="22"/>
  <c r="Z14" i="22" s="1"/>
  <c r="Z13" i="23"/>
  <c r="Z14" i="23" s="1"/>
  <c r="AE11" i="22"/>
  <c r="AE11" i="23"/>
  <c r="AD36" i="12"/>
  <c r="AC19" i="23"/>
  <c r="AC23" i="23" s="1"/>
  <c r="AC19" i="22"/>
  <c r="AC23" i="22" s="1"/>
  <c r="AE7" i="22"/>
  <c r="AE7" i="23"/>
  <c r="CF15" i="12"/>
  <c r="C65" i="22"/>
  <c r="Z16" i="22"/>
  <c r="Z25" i="22" s="1"/>
  <c r="Z41" i="22"/>
  <c r="Z26" i="22"/>
  <c r="Z27" i="22" s="1"/>
  <c r="AE12" i="22"/>
  <c r="AW30" i="2"/>
  <c r="FN30" i="2" s="1"/>
  <c r="AW29" i="2"/>
  <c r="AW28" i="2"/>
  <c r="FN28" i="2" s="1"/>
  <c r="Y13" i="22"/>
  <c r="Y14" i="22" s="1"/>
  <c r="FK37" i="2"/>
  <c r="AV26" i="2"/>
  <c r="FM26" i="2" s="1"/>
  <c r="AV25" i="2"/>
  <c r="FM25" i="2" s="1"/>
  <c r="AV24" i="2"/>
  <c r="FM24" i="2" s="1"/>
  <c r="AE6" i="22"/>
  <c r="BA10" i="2"/>
  <c r="CF3" i="2"/>
  <c r="FQ8" i="2"/>
  <c r="FQ7" i="2"/>
  <c r="CF4" i="12"/>
  <c r="CG3" i="12"/>
  <c r="CG28" i="12" s="1"/>
  <c r="CF31" i="12"/>
  <c r="CJ20" i="12"/>
  <c r="CF21" i="12"/>
  <c r="CE19" i="12"/>
  <c r="CF24" i="12"/>
  <c r="CE22" i="12"/>
  <c r="BX13" i="12"/>
  <c r="BX25" i="12" s="1"/>
  <c r="BY14" i="12"/>
  <c r="CE16" i="12"/>
  <c r="CF18" i="12"/>
  <c r="BZ11" i="12"/>
  <c r="BY10" i="12"/>
  <c r="BW26" i="12"/>
  <c r="CF27" i="12"/>
  <c r="CF9" i="12"/>
  <c r="CE7" i="12"/>
  <c r="CF30" i="12"/>
  <c r="CG30" i="12" s="1"/>
  <c r="CF29" i="12"/>
  <c r="CF32" i="12"/>
  <c r="AD25" i="12"/>
  <c r="AD26" i="12" s="1"/>
  <c r="AE13" i="12"/>
  <c r="AE16" i="12"/>
  <c r="AE7" i="12"/>
  <c r="AE10" i="12"/>
  <c r="FN29" i="2"/>
  <c r="FM37" i="2"/>
  <c r="BB15" i="2"/>
  <c r="FR15" i="2"/>
  <c r="BB7" i="2"/>
  <c r="FR7" i="2"/>
  <c r="BB16" i="2"/>
  <c r="FR16" i="2"/>
  <c r="FQ19" i="2"/>
  <c r="BB35" i="2"/>
  <c r="FR35" i="2"/>
  <c r="BB36" i="2"/>
  <c r="FR36" i="2"/>
  <c r="BB10" i="2"/>
  <c r="FR10" i="2"/>
  <c r="BB6" i="2"/>
  <c r="FR6" i="2"/>
  <c r="BB33" i="2"/>
  <c r="FR33" i="2"/>
  <c r="BB18" i="2"/>
  <c r="FR18" i="2"/>
  <c r="BB34" i="2"/>
  <c r="FR34" i="2"/>
  <c r="BB17" i="2"/>
  <c r="FR17" i="2"/>
  <c r="BB12" i="2"/>
  <c r="FR12" i="2"/>
  <c r="BB8" i="2"/>
  <c r="FR8" i="2"/>
  <c r="BB11" i="2"/>
  <c r="FR11" i="2"/>
  <c r="AE40" i="12"/>
  <c r="AE39" i="12"/>
  <c r="AE34" i="12"/>
  <c r="AE22" i="12"/>
  <c r="AE19" i="12"/>
  <c r="AD44" i="12"/>
  <c r="AD43" i="12"/>
  <c r="C46" i="23" l="1"/>
  <c r="C59" i="23" s="1"/>
  <c r="C65" i="23" s="1"/>
  <c r="X28" i="23"/>
  <c r="AF11" i="22"/>
  <c r="AF11" i="23"/>
  <c r="AF6" i="23"/>
  <c r="CG15" i="12"/>
  <c r="AA13" i="22"/>
  <c r="AA14" i="22" s="1"/>
  <c r="AA16" i="22" s="1"/>
  <c r="AA25" i="22" s="1"/>
  <c r="AA26" i="22" s="1"/>
  <c r="AA27" i="22" s="1"/>
  <c r="AA13" i="23"/>
  <c r="AA14" i="23" s="1"/>
  <c r="AE36" i="12"/>
  <c r="AD19" i="23"/>
  <c r="AD23" i="23" s="1"/>
  <c r="AD19" i="22"/>
  <c r="AD23" i="22" s="1"/>
  <c r="AF5" i="23"/>
  <c r="Z41" i="23"/>
  <c r="Z16" i="23"/>
  <c r="Z25" i="23" s="1"/>
  <c r="AF12" i="23"/>
  <c r="AF7" i="23"/>
  <c r="AE5" i="22"/>
  <c r="AE5" i="23"/>
  <c r="AE8" i="23" s="1"/>
  <c r="Y16" i="22"/>
  <c r="Y25" i="22" s="1"/>
  <c r="Y26" i="22" s="1"/>
  <c r="Y27" i="22" s="1"/>
  <c r="Y41" i="22"/>
  <c r="AA41" i="22"/>
  <c r="AE8" i="22"/>
  <c r="AF7" i="22"/>
  <c r="AF12" i="22"/>
  <c r="AF5" i="22"/>
  <c r="AF6" i="22"/>
  <c r="AW24" i="2"/>
  <c r="FN24" i="2" s="1"/>
  <c r="AW25" i="2"/>
  <c r="FN25" i="2" s="1"/>
  <c r="AW26" i="2"/>
  <c r="FN26" i="2" s="1"/>
  <c r="AX29" i="2"/>
  <c r="AX28" i="2"/>
  <c r="AX30" i="2"/>
  <c r="FO30" i="2" s="1"/>
  <c r="CG3" i="2"/>
  <c r="CG27" i="12"/>
  <c r="CG32" i="12"/>
  <c r="CG31" i="12"/>
  <c r="CH31" i="12" s="1"/>
  <c r="CF22" i="12"/>
  <c r="CG24" i="12"/>
  <c r="CF7" i="12"/>
  <c r="CG9" i="12"/>
  <c r="CF16" i="12"/>
  <c r="CG18" i="12"/>
  <c r="CH15" i="12"/>
  <c r="CF19" i="12"/>
  <c r="CG21" i="12"/>
  <c r="CH3" i="12"/>
  <c r="CG4" i="12"/>
  <c r="CH32" i="12"/>
  <c r="CK20" i="12"/>
  <c r="CG29" i="12"/>
  <c r="BX26" i="12"/>
  <c r="CG12" i="12"/>
  <c r="CH12" i="12" s="1"/>
  <c r="BZ10" i="12"/>
  <c r="CA11" i="12"/>
  <c r="BZ14" i="12"/>
  <c r="BY13" i="12"/>
  <c r="BY25" i="12" s="1"/>
  <c r="AE25" i="12"/>
  <c r="AE26" i="12" s="1"/>
  <c r="AF22" i="12"/>
  <c r="AF13" i="12"/>
  <c r="AF16" i="12"/>
  <c r="AF7" i="12"/>
  <c r="AF10" i="12"/>
  <c r="FN37" i="2"/>
  <c r="FO29" i="2"/>
  <c r="FO28" i="2"/>
  <c r="BC12" i="2"/>
  <c r="FS12" i="2"/>
  <c r="BC16" i="2"/>
  <c r="FS16" i="2"/>
  <c r="BC7" i="2"/>
  <c r="FS7" i="2"/>
  <c r="BC11" i="2"/>
  <c r="FS11" i="2"/>
  <c r="BC8" i="2"/>
  <c r="FS8" i="2"/>
  <c r="BC17" i="2"/>
  <c r="FS17" i="2"/>
  <c r="BC34" i="2"/>
  <c r="FS34" i="2"/>
  <c r="BC36" i="2"/>
  <c r="FS36" i="2"/>
  <c r="FR19" i="2"/>
  <c r="BC10" i="2"/>
  <c r="FS10" i="2"/>
  <c r="BC33" i="2"/>
  <c r="FS33" i="2"/>
  <c r="BC35" i="2"/>
  <c r="FS35" i="2"/>
  <c r="BC18" i="2"/>
  <c r="FS18" i="2"/>
  <c r="BC6" i="2"/>
  <c r="FS6" i="2"/>
  <c r="BC15" i="2"/>
  <c r="FS15" i="2"/>
  <c r="AG7" i="23" s="1"/>
  <c r="AF39" i="12"/>
  <c r="AF40" i="12"/>
  <c r="AF34" i="12"/>
  <c r="AF19" i="12"/>
  <c r="AE44" i="12"/>
  <c r="AE43" i="12"/>
  <c r="AG11" i="22" l="1"/>
  <c r="AG11" i="23"/>
  <c r="Z26" i="23"/>
  <c r="Z27" i="23"/>
  <c r="AF36" i="12"/>
  <c r="AE19" i="23"/>
  <c r="AE23" i="23" s="1"/>
  <c r="AE19" i="22"/>
  <c r="AE23" i="22" s="1"/>
  <c r="AG12" i="23"/>
  <c r="AF8" i="23"/>
  <c r="AA41" i="23"/>
  <c r="AA16" i="23"/>
  <c r="AA25" i="23" s="1"/>
  <c r="AA26" i="23" s="1"/>
  <c r="AA27" i="23" s="1"/>
  <c r="AG5" i="22"/>
  <c r="AG5" i="23"/>
  <c r="AG8" i="23" s="1"/>
  <c r="AG6" i="22"/>
  <c r="AG6" i="23"/>
  <c r="CH27" i="12"/>
  <c r="CH28" i="12"/>
  <c r="AB13" i="22"/>
  <c r="AB14" i="22" s="1"/>
  <c r="AB16" i="22" s="1"/>
  <c r="AB25" i="22" s="1"/>
  <c r="AB13" i="23"/>
  <c r="AB14" i="23" s="1"/>
  <c r="AG12" i="22"/>
  <c r="AG7" i="22"/>
  <c r="AG8" i="22" s="1"/>
  <c r="AX24" i="2"/>
  <c r="FO24" i="2" s="1"/>
  <c r="AX26" i="2"/>
  <c r="FO26" i="2" s="1"/>
  <c r="AX25" i="2"/>
  <c r="FO25" i="2" s="1"/>
  <c r="AY29" i="2"/>
  <c r="AY30" i="2"/>
  <c r="FP30" i="2" s="1"/>
  <c r="AY28" i="2"/>
  <c r="FP28" i="2" s="1"/>
  <c r="AF8" i="22"/>
  <c r="CH3" i="2"/>
  <c r="CL20" i="12"/>
  <c r="CG16" i="12"/>
  <c r="CH18" i="12"/>
  <c r="CH24" i="12"/>
  <c r="CG22" i="12"/>
  <c r="CI3" i="12"/>
  <c r="CI27" i="12" s="1"/>
  <c r="CH4" i="12"/>
  <c r="CH29" i="12"/>
  <c r="CH21" i="12"/>
  <c r="CG19" i="12"/>
  <c r="CG7" i="12"/>
  <c r="CH9" i="12"/>
  <c r="CH30" i="12"/>
  <c r="CI30" i="12" s="1"/>
  <c r="BZ13" i="12"/>
  <c r="CA14" i="12"/>
  <c r="CB11" i="12"/>
  <c r="CA10" i="12"/>
  <c r="BY26" i="12"/>
  <c r="AF25" i="12"/>
  <c r="AF26" i="12" s="1"/>
  <c r="AG13" i="12"/>
  <c r="AG16" i="12"/>
  <c r="AG7" i="12"/>
  <c r="AG10" i="12"/>
  <c r="FP29" i="2"/>
  <c r="BD34" i="2"/>
  <c r="FT34" i="2"/>
  <c r="BD33" i="2"/>
  <c r="FT33" i="2"/>
  <c r="BD11" i="2"/>
  <c r="FT11" i="2"/>
  <c r="BD18" i="2"/>
  <c r="FT18" i="2"/>
  <c r="BD12" i="2"/>
  <c r="FT12" i="2"/>
  <c r="FS19" i="2"/>
  <c r="BD10" i="2"/>
  <c r="FT10" i="2"/>
  <c r="BD36" i="2"/>
  <c r="FT36" i="2"/>
  <c r="BD17" i="2"/>
  <c r="FT17" i="2"/>
  <c r="BD7" i="2"/>
  <c r="FT7" i="2"/>
  <c r="BD15" i="2"/>
  <c r="FT15" i="2"/>
  <c r="BD6" i="2"/>
  <c r="FT6" i="2"/>
  <c r="BD35" i="2"/>
  <c r="FT35" i="2"/>
  <c r="BD8" i="2"/>
  <c r="FT8" i="2"/>
  <c r="BD16" i="2"/>
  <c r="FT16" i="2"/>
  <c r="AH12" i="23" s="1"/>
  <c r="AG40" i="12"/>
  <c r="AG39" i="12"/>
  <c r="AG34" i="12"/>
  <c r="AG22" i="12"/>
  <c r="AG19" i="12"/>
  <c r="AF44" i="12"/>
  <c r="AF43" i="12"/>
  <c r="AB26" i="22" l="1"/>
  <c r="AB27" i="22" s="1"/>
  <c r="AG36" i="12"/>
  <c r="AF19" i="23"/>
  <c r="AF23" i="23" s="1"/>
  <c r="AF19" i="22"/>
  <c r="AF23" i="22" s="1"/>
  <c r="AC13" i="22"/>
  <c r="AC14" i="22" s="1"/>
  <c r="AC13" i="23"/>
  <c r="AC14" i="23" s="1"/>
  <c r="AH5" i="23"/>
  <c r="AB41" i="22"/>
  <c r="AH7" i="22"/>
  <c r="AH7" i="23"/>
  <c r="AH11" i="22"/>
  <c r="AH11" i="23"/>
  <c r="AH6" i="22"/>
  <c r="AH6" i="23"/>
  <c r="CI12" i="12"/>
  <c r="AB41" i="23"/>
  <c r="AB16" i="23"/>
  <c r="AB25" i="23" s="1"/>
  <c r="AB26" i="23" s="1"/>
  <c r="AB27" i="23" s="1"/>
  <c r="AC16" i="22"/>
  <c r="AC25" i="22" s="1"/>
  <c r="AC26" i="22" s="1"/>
  <c r="AC41" i="22"/>
  <c r="FO37" i="2"/>
  <c r="AH12" i="22"/>
  <c r="AH5" i="22"/>
  <c r="AY25" i="2"/>
  <c r="FP25" i="2" s="1"/>
  <c r="AY26" i="2"/>
  <c r="FP26" i="2" s="1"/>
  <c r="AY24" i="2"/>
  <c r="FP24" i="2" s="1"/>
  <c r="AZ29" i="2"/>
  <c r="FQ29" i="2" s="1"/>
  <c r="AZ28" i="2"/>
  <c r="FQ28" i="2" s="1"/>
  <c r="AZ30" i="2"/>
  <c r="CI3" i="2"/>
  <c r="CI15" i="12"/>
  <c r="CI32" i="12"/>
  <c r="CI31" i="12"/>
  <c r="CI29" i="12"/>
  <c r="CI24" i="12"/>
  <c r="CH22" i="12"/>
  <c r="CI9" i="12"/>
  <c r="CH7" i="12"/>
  <c r="CI18" i="12"/>
  <c r="CH16" i="12"/>
  <c r="CI21" i="12"/>
  <c r="CH19" i="12"/>
  <c r="CI4" i="12"/>
  <c r="CJ3" i="12"/>
  <c r="CJ15" i="12" s="1"/>
  <c r="CI28" i="12"/>
  <c r="CM20" i="12"/>
  <c r="CB10" i="12"/>
  <c r="CC11" i="12"/>
  <c r="CB14" i="12"/>
  <c r="CA13" i="12"/>
  <c r="CA25" i="12" s="1"/>
  <c r="CA26" i="12" s="1"/>
  <c r="BZ25" i="12"/>
  <c r="BZ26" i="12" s="1"/>
  <c r="AG25" i="12"/>
  <c r="AG26" i="12" s="1"/>
  <c r="AH22" i="12"/>
  <c r="AH13" i="12"/>
  <c r="AH16" i="12"/>
  <c r="AH7" i="12"/>
  <c r="AH10" i="12"/>
  <c r="FQ30" i="2"/>
  <c r="BE15" i="2"/>
  <c r="FU15" i="2"/>
  <c r="BE10" i="2"/>
  <c r="FU10" i="2"/>
  <c r="BE11" i="2"/>
  <c r="FU11" i="2"/>
  <c r="BE7" i="2"/>
  <c r="FU7" i="2"/>
  <c r="BE36" i="2"/>
  <c r="FU36" i="2"/>
  <c r="BE33" i="2"/>
  <c r="FU33" i="2"/>
  <c r="BE16" i="2"/>
  <c r="FU16" i="2"/>
  <c r="FT19" i="2"/>
  <c r="BE12" i="2"/>
  <c r="FU12" i="2"/>
  <c r="BE18" i="2"/>
  <c r="FU18" i="2"/>
  <c r="BE17" i="2"/>
  <c r="FU17" i="2"/>
  <c r="BE35" i="2"/>
  <c r="FU35" i="2"/>
  <c r="BE6" i="2"/>
  <c r="FU6" i="2"/>
  <c r="BE34" i="2"/>
  <c r="FU34" i="2"/>
  <c r="BE8" i="2"/>
  <c r="FU8" i="2"/>
  <c r="AH40" i="12"/>
  <c r="AH39" i="12"/>
  <c r="AH34" i="12"/>
  <c r="AH19" i="12"/>
  <c r="AG44" i="12"/>
  <c r="AG43" i="12"/>
  <c r="AI11" i="22" l="1"/>
  <c r="AI11" i="23"/>
  <c r="CJ28" i="12"/>
  <c r="AD13" i="22"/>
  <c r="AD14" i="22" s="1"/>
  <c r="AD13" i="23"/>
  <c r="AD14" i="23" s="1"/>
  <c r="AH8" i="23"/>
  <c r="AI12" i="23"/>
  <c r="AI7" i="23"/>
  <c r="CJ29" i="12"/>
  <c r="AC41" i="23"/>
  <c r="AC16" i="23"/>
  <c r="AC25" i="23" s="1"/>
  <c r="AC26" i="23" s="1"/>
  <c r="AC27" i="23" s="1"/>
  <c r="AC27" i="22"/>
  <c r="AI5" i="23"/>
  <c r="AH36" i="12"/>
  <c r="AG19" i="23"/>
  <c r="AG23" i="23" s="1"/>
  <c r="AG19" i="22"/>
  <c r="AG23" i="22" s="1"/>
  <c r="AI6" i="23"/>
  <c r="AH8" i="22"/>
  <c r="AD16" i="22"/>
  <c r="AD41" i="22"/>
  <c r="AD25" i="22"/>
  <c r="AD26" i="22" s="1"/>
  <c r="AD27" i="22" s="1"/>
  <c r="FP37" i="2"/>
  <c r="AI7" i="22"/>
  <c r="AI12" i="22"/>
  <c r="BA28" i="2"/>
  <c r="FR28" i="2" s="1"/>
  <c r="BA29" i="2"/>
  <c r="FR29" i="2" s="1"/>
  <c r="BA30" i="2"/>
  <c r="AI6" i="22"/>
  <c r="AZ25" i="2"/>
  <c r="FQ25" i="2" s="1"/>
  <c r="AZ24" i="2"/>
  <c r="FQ24" i="2" s="1"/>
  <c r="AZ26" i="2"/>
  <c r="FQ26" i="2" s="1"/>
  <c r="AI5" i="22"/>
  <c r="CJ3" i="2"/>
  <c r="CJ27" i="12"/>
  <c r="CI7" i="12"/>
  <c r="CJ9" i="12"/>
  <c r="CK3" i="12"/>
  <c r="CK29" i="12" s="1"/>
  <c r="CJ4" i="12"/>
  <c r="CJ12" i="12"/>
  <c r="CJ32" i="12"/>
  <c r="CJ31" i="12"/>
  <c r="CI22" i="12"/>
  <c r="CJ24" i="12"/>
  <c r="CN20" i="12"/>
  <c r="CJ21" i="12"/>
  <c r="CI19" i="12"/>
  <c r="CI16" i="12"/>
  <c r="CJ18" i="12"/>
  <c r="CJ30" i="12"/>
  <c r="CK30" i="12" s="1"/>
  <c r="CB13" i="12"/>
  <c r="CB25" i="12" s="1"/>
  <c r="CC14" i="12"/>
  <c r="CD11" i="12"/>
  <c r="CC10" i="12"/>
  <c r="AH25" i="12"/>
  <c r="AH26" i="12" s="1"/>
  <c r="AI19" i="12"/>
  <c r="AI13" i="12"/>
  <c r="AI16" i="12"/>
  <c r="AI7" i="12"/>
  <c r="AI10" i="12"/>
  <c r="FR30" i="2"/>
  <c r="BF35" i="2"/>
  <c r="FV35" i="2"/>
  <c r="BF33" i="2"/>
  <c r="FV33" i="2"/>
  <c r="BF17" i="2"/>
  <c r="FV17" i="2"/>
  <c r="BF12" i="2"/>
  <c r="FV12" i="2"/>
  <c r="BF11" i="2"/>
  <c r="FV11" i="2"/>
  <c r="BF7" i="2"/>
  <c r="FV7" i="2"/>
  <c r="BF36" i="2"/>
  <c r="FV36" i="2"/>
  <c r="BF6" i="2"/>
  <c r="FV6" i="2"/>
  <c r="BF16" i="2"/>
  <c r="FV16" i="2"/>
  <c r="BF8" i="2"/>
  <c r="FV8" i="2"/>
  <c r="FU19" i="2"/>
  <c r="BF10" i="2"/>
  <c r="FV10" i="2"/>
  <c r="AJ6" i="23" s="1"/>
  <c r="BF34" i="2"/>
  <c r="FV34" i="2"/>
  <c r="BF18" i="2"/>
  <c r="FV18" i="2"/>
  <c r="BF15" i="2"/>
  <c r="FV15" i="2"/>
  <c r="AI40" i="12"/>
  <c r="AI39" i="12"/>
  <c r="AI34" i="12"/>
  <c r="AI22" i="12"/>
  <c r="AH44" i="12"/>
  <c r="AH43" i="12"/>
  <c r="CK27" i="12" l="1"/>
  <c r="AD41" i="23"/>
  <c r="AD16" i="23"/>
  <c r="AD25" i="23" s="1"/>
  <c r="AJ12" i="23"/>
  <c r="AE13" i="22"/>
  <c r="AE14" i="22" s="1"/>
  <c r="AE13" i="23"/>
  <c r="AE14" i="23" s="1"/>
  <c r="AJ7" i="22"/>
  <c r="AJ7" i="23"/>
  <c r="AI36" i="12"/>
  <c r="AH19" i="23"/>
  <c r="AH23" i="23" s="1"/>
  <c r="AH19" i="22"/>
  <c r="AH23" i="22" s="1"/>
  <c r="AJ5" i="22"/>
  <c r="AJ5" i="23"/>
  <c r="AJ8" i="23" s="1"/>
  <c r="AJ11" i="22"/>
  <c r="AJ11" i="23"/>
  <c r="AI8" i="23"/>
  <c r="AE16" i="22"/>
  <c r="AE41" i="22"/>
  <c r="AE25" i="22"/>
  <c r="AE26" i="22" s="1"/>
  <c r="AE27" i="22" s="1"/>
  <c r="AJ12" i="22"/>
  <c r="FQ37" i="2"/>
  <c r="BB30" i="2"/>
  <c r="FS30" i="2" s="1"/>
  <c r="BB29" i="2"/>
  <c r="FS29" i="2" s="1"/>
  <c r="BB28" i="2"/>
  <c r="FS28" i="2" s="1"/>
  <c r="AI8" i="22"/>
  <c r="BA26" i="2"/>
  <c r="FR26" i="2" s="1"/>
  <c r="BA24" i="2"/>
  <c r="FR24" i="2" s="1"/>
  <c r="BA25" i="2"/>
  <c r="FR25" i="2" s="1"/>
  <c r="FR37" i="2" s="1"/>
  <c r="AJ6" i="22"/>
  <c r="AJ8" i="22" s="1"/>
  <c r="FW7" i="2"/>
  <c r="BG7" i="2"/>
  <c r="FW17" i="2"/>
  <c r="BG17" i="2"/>
  <c r="FX17" i="2" s="1"/>
  <c r="BH17" i="2"/>
  <c r="FW10" i="2"/>
  <c r="BG10" i="2"/>
  <c r="FW6" i="2"/>
  <c r="BG6" i="2"/>
  <c r="FW11" i="2"/>
  <c r="BG11" i="2"/>
  <c r="FW33" i="2"/>
  <c r="BG33" i="2"/>
  <c r="FX33" i="2" s="1"/>
  <c r="BH33" i="2"/>
  <c r="CK3" i="2"/>
  <c r="FW18" i="2"/>
  <c r="BG18" i="2"/>
  <c r="FX18" i="2" s="1"/>
  <c r="BH18" i="2"/>
  <c r="FW15" i="2"/>
  <c r="BG15" i="2"/>
  <c r="FX15" i="2" s="1"/>
  <c r="BH15" i="2"/>
  <c r="FW36" i="2"/>
  <c r="BG36" i="2"/>
  <c r="FX36" i="2" s="1"/>
  <c r="BH36" i="2"/>
  <c r="FW35" i="2"/>
  <c r="BG35" i="2"/>
  <c r="FX35" i="2" s="1"/>
  <c r="BH35" i="2"/>
  <c r="FW16" i="2"/>
  <c r="BG16" i="2"/>
  <c r="FX16" i="2" s="1"/>
  <c r="AL12" i="23" s="1"/>
  <c r="BH16" i="2"/>
  <c r="FW8" i="2"/>
  <c r="BG8" i="2"/>
  <c r="FW12" i="2"/>
  <c r="BG12" i="2"/>
  <c r="FW34" i="2"/>
  <c r="BG34" i="2"/>
  <c r="FX34" i="2" s="1"/>
  <c r="BH34" i="2"/>
  <c r="CB26" i="12"/>
  <c r="CK31" i="12"/>
  <c r="CK32" i="12"/>
  <c r="CK12" i="12"/>
  <c r="CK24" i="12"/>
  <c r="CJ22" i="12"/>
  <c r="CK9" i="12"/>
  <c r="CJ7" i="12"/>
  <c r="CK18" i="12"/>
  <c r="CJ16" i="12"/>
  <c r="CK21" i="12"/>
  <c r="CJ19" i="12"/>
  <c r="CL3" i="12"/>
  <c r="CK4" i="12"/>
  <c r="CK28" i="12"/>
  <c r="CL30" i="12"/>
  <c r="CO20" i="12"/>
  <c r="CK15" i="12"/>
  <c r="CE11" i="12"/>
  <c r="CD10" i="12"/>
  <c r="CD14" i="12"/>
  <c r="CC13" i="12"/>
  <c r="AI25" i="12"/>
  <c r="AI26" i="12" s="1"/>
  <c r="AJ16" i="12"/>
  <c r="AJ19" i="12"/>
  <c r="AJ10" i="12"/>
  <c r="AJ13" i="12"/>
  <c r="AJ7" i="12"/>
  <c r="FV19" i="2"/>
  <c r="AI44" i="12"/>
  <c r="AI43" i="12"/>
  <c r="AJ40" i="12"/>
  <c r="AJ39" i="12"/>
  <c r="AJ34" i="12"/>
  <c r="AJ22" i="12"/>
  <c r="AJ36" i="12" l="1"/>
  <c r="AI19" i="23"/>
  <c r="AI23" i="23" s="1"/>
  <c r="AI19" i="22"/>
  <c r="AI23" i="22" s="1"/>
  <c r="AK7" i="23"/>
  <c r="AE41" i="23"/>
  <c r="AE16" i="23"/>
  <c r="AE25" i="23" s="1"/>
  <c r="AD26" i="23"/>
  <c r="AD27" i="23" s="1"/>
  <c r="AK6" i="22"/>
  <c r="AK6" i="23"/>
  <c r="AF13" i="22"/>
  <c r="AF14" i="22" s="1"/>
  <c r="AF16" i="22" s="1"/>
  <c r="AF25" i="22" s="1"/>
  <c r="AF26" i="22" s="1"/>
  <c r="AF27" i="22" s="1"/>
  <c r="AF13" i="23"/>
  <c r="AF14" i="23" s="1"/>
  <c r="AK11" i="22"/>
  <c r="AK11" i="23"/>
  <c r="CL28" i="12"/>
  <c r="CL32" i="12"/>
  <c r="AK12" i="22"/>
  <c r="AK12" i="23"/>
  <c r="AL7" i="23"/>
  <c r="AK5" i="23"/>
  <c r="AF41" i="22"/>
  <c r="AL7" i="22"/>
  <c r="AK7" i="22"/>
  <c r="AL12" i="22"/>
  <c r="BB26" i="2"/>
  <c r="FS26" i="2" s="1"/>
  <c r="BB25" i="2"/>
  <c r="FS25" i="2" s="1"/>
  <c r="BB24" i="2"/>
  <c r="FS24" i="2" s="1"/>
  <c r="AK5" i="22"/>
  <c r="BC30" i="2"/>
  <c r="FT30" i="2" s="1"/>
  <c r="BC28" i="2"/>
  <c r="FT28" i="2" s="1"/>
  <c r="BC29" i="2"/>
  <c r="BH12" i="2"/>
  <c r="FX12" i="2"/>
  <c r="BI35" i="2"/>
  <c r="FY35" i="2"/>
  <c r="BI15" i="2"/>
  <c r="FY15" i="2"/>
  <c r="AM7" i="23" s="1"/>
  <c r="BH6" i="2"/>
  <c r="FX6" i="2"/>
  <c r="BH8" i="2"/>
  <c r="FX8" i="2"/>
  <c r="BI33" i="2"/>
  <c r="FY33" i="2"/>
  <c r="BH7" i="2"/>
  <c r="FX7" i="2"/>
  <c r="BI34" i="2"/>
  <c r="FY34" i="2"/>
  <c r="BH10" i="2"/>
  <c r="FX10" i="2"/>
  <c r="BI16" i="2"/>
  <c r="FY16" i="2"/>
  <c r="BI36" i="2"/>
  <c r="FY36" i="2"/>
  <c r="BI18" i="2"/>
  <c r="FY18" i="2"/>
  <c r="BH11" i="2"/>
  <c r="FX11" i="2"/>
  <c r="BI17" i="2"/>
  <c r="FY17" i="2"/>
  <c r="FW19" i="2"/>
  <c r="CL3" i="2"/>
  <c r="CL31" i="12"/>
  <c r="CL15" i="12"/>
  <c r="CL29" i="12"/>
  <c r="CL9" i="12"/>
  <c r="CK7" i="12"/>
  <c r="CL21" i="12"/>
  <c r="CK19" i="12"/>
  <c r="CP20" i="12"/>
  <c r="CL24" i="12"/>
  <c r="CK22" i="12"/>
  <c r="CL18" i="12"/>
  <c r="CK16" i="12"/>
  <c r="CM3" i="12"/>
  <c r="CL4" i="12"/>
  <c r="CL12" i="12"/>
  <c r="CL27" i="12"/>
  <c r="CD13" i="12"/>
  <c r="CE14" i="12"/>
  <c r="CF11" i="12"/>
  <c r="CE10" i="12"/>
  <c r="CC25" i="12"/>
  <c r="CC26" i="12" s="1"/>
  <c r="AJ25" i="12"/>
  <c r="AJ26" i="12" s="1"/>
  <c r="AK40" i="12"/>
  <c r="AK39" i="12"/>
  <c r="AK16" i="12"/>
  <c r="FT29" i="2"/>
  <c r="AK34" i="12"/>
  <c r="AJ44" i="12"/>
  <c r="AJ43" i="12"/>
  <c r="AL6" i="22" l="1"/>
  <c r="AL6" i="23"/>
  <c r="AL11" i="22"/>
  <c r="AL11" i="23"/>
  <c r="AE26" i="23"/>
  <c r="AE27" i="23" s="1"/>
  <c r="AJ19" i="23"/>
  <c r="AJ23" i="23" s="1"/>
  <c r="AJ19" i="22"/>
  <c r="AJ23" i="22" s="1"/>
  <c r="AM12" i="22"/>
  <c r="AM12" i="23"/>
  <c r="AL5" i="23"/>
  <c r="AG13" i="22"/>
  <c r="AG14" i="22" s="1"/>
  <c r="AG16" i="22" s="1"/>
  <c r="AG25" i="22" s="1"/>
  <c r="AG26" i="22" s="1"/>
  <c r="AG27" i="22" s="1"/>
  <c r="AG13" i="23"/>
  <c r="AG14" i="23" s="1"/>
  <c r="AF41" i="23"/>
  <c r="AF16" i="23"/>
  <c r="AF25" i="23" s="1"/>
  <c r="FS37" i="2"/>
  <c r="AK8" i="23"/>
  <c r="AG41" i="22"/>
  <c r="AK8" i="22"/>
  <c r="AM7" i="22"/>
  <c r="BD30" i="2"/>
  <c r="BD28" i="2"/>
  <c r="BD29" i="2"/>
  <c r="BC24" i="2"/>
  <c r="FT24" i="2" s="1"/>
  <c r="BC25" i="2"/>
  <c r="FT25" i="2" s="1"/>
  <c r="BC26" i="2"/>
  <c r="FT26" i="2" s="1"/>
  <c r="AL5" i="22"/>
  <c r="AL8" i="22" s="1"/>
  <c r="BJ18" i="2"/>
  <c r="FZ18" i="2"/>
  <c r="BI10" i="2"/>
  <c r="FY10" i="2"/>
  <c r="BJ34" i="2"/>
  <c r="FZ34" i="2"/>
  <c r="BJ17" i="2"/>
  <c r="FZ17" i="2"/>
  <c r="BI8" i="2"/>
  <c r="FY8" i="2"/>
  <c r="BJ35" i="2"/>
  <c r="FZ35" i="2"/>
  <c r="BJ36" i="2"/>
  <c r="FZ36" i="2"/>
  <c r="BI7" i="2"/>
  <c r="FY7" i="2"/>
  <c r="FX19" i="2"/>
  <c r="BI11" i="2"/>
  <c r="FY11" i="2"/>
  <c r="BI6" i="2"/>
  <c r="FY6" i="2"/>
  <c r="AM5" i="23" s="1"/>
  <c r="BJ16" i="2"/>
  <c r="FZ16" i="2"/>
  <c r="AN12" i="23" s="1"/>
  <c r="BJ33" i="2"/>
  <c r="FZ33" i="2"/>
  <c r="BJ15" i="2"/>
  <c r="FZ15" i="2"/>
  <c r="AN7" i="23" s="1"/>
  <c r="BI12" i="2"/>
  <c r="FY12" i="2"/>
  <c r="CM3" i="2"/>
  <c r="CM12" i="12"/>
  <c r="CL16" i="12"/>
  <c r="CM18" i="12"/>
  <c r="CM21" i="12"/>
  <c r="CL19" i="12"/>
  <c r="CF10" i="12"/>
  <c r="CG11" i="12"/>
  <c r="CN3" i="12"/>
  <c r="CM4" i="12"/>
  <c r="CQ20" i="12"/>
  <c r="CM32" i="12"/>
  <c r="CN32" i="12" s="1"/>
  <c r="CM15" i="12"/>
  <c r="CN15" i="12" s="1"/>
  <c r="CM31" i="12"/>
  <c r="CL22" i="12"/>
  <c r="CM24" i="12"/>
  <c r="CM9" i="12"/>
  <c r="CL7" i="12"/>
  <c r="CM30" i="12"/>
  <c r="CN30" i="12" s="1"/>
  <c r="CM27" i="12"/>
  <c r="CM28" i="12"/>
  <c r="CM29" i="12"/>
  <c r="CN29" i="12" s="1"/>
  <c r="CF14" i="12"/>
  <c r="CE13" i="12"/>
  <c r="CE25" i="12" s="1"/>
  <c r="CE26" i="12" s="1"/>
  <c r="CD25" i="12"/>
  <c r="CD26" i="12" s="1"/>
  <c r="AL19" i="12"/>
  <c r="AL13" i="12"/>
  <c r="AL16" i="12"/>
  <c r="AL10" i="12"/>
  <c r="AL40" i="12"/>
  <c r="AM40" i="12" s="1"/>
  <c r="AN40" i="12" s="1"/>
  <c r="AO40" i="12" s="1"/>
  <c r="AP40" i="12" s="1"/>
  <c r="AL39" i="12"/>
  <c r="AM39" i="12" s="1"/>
  <c r="AN39" i="12" s="1"/>
  <c r="AO39" i="12" s="1"/>
  <c r="AP39" i="12" s="1"/>
  <c r="AL7" i="12"/>
  <c r="FU30" i="2"/>
  <c r="FU29" i="2"/>
  <c r="FU28" i="2"/>
  <c r="AK36" i="12"/>
  <c r="AL34" i="12"/>
  <c r="AK10" i="12"/>
  <c r="AK19" i="12"/>
  <c r="AK22" i="12"/>
  <c r="AL22" i="12"/>
  <c r="AK13" i="12"/>
  <c r="AK7" i="12"/>
  <c r="AM6" i="22" l="1"/>
  <c r="AM6" i="23"/>
  <c r="AG41" i="23"/>
  <c r="AG16" i="23"/>
  <c r="AG25" i="23" s="1"/>
  <c r="AM34" i="12"/>
  <c r="AK19" i="23"/>
  <c r="AK23" i="23" s="1"/>
  <c r="AK19" i="22"/>
  <c r="AK23" i="22" s="1"/>
  <c r="FT37" i="2"/>
  <c r="AM11" i="22"/>
  <c r="AM11" i="23"/>
  <c r="AM8" i="23"/>
  <c r="AH13" i="22"/>
  <c r="AH14" i="22" s="1"/>
  <c r="AH41" i="22" s="1"/>
  <c r="AH13" i="23"/>
  <c r="AH14" i="23" s="1"/>
  <c r="AF26" i="23"/>
  <c r="AF27" i="23"/>
  <c r="AL8" i="23"/>
  <c r="AH16" i="22"/>
  <c r="AH25" i="22" s="1"/>
  <c r="AH26" i="22" s="1"/>
  <c r="AN12" i="22"/>
  <c r="AN7" i="22"/>
  <c r="AM5" i="22"/>
  <c r="AM8" i="22" s="1"/>
  <c r="BK15" i="2"/>
  <c r="GA15" i="2"/>
  <c r="AO7" i="23" s="1"/>
  <c r="BK16" i="2"/>
  <c r="GA16" i="2"/>
  <c r="BK35" i="2"/>
  <c r="GA35" i="2"/>
  <c r="BK34" i="2"/>
  <c r="GA34" i="2"/>
  <c r="BK33" i="2"/>
  <c r="GA33" i="2"/>
  <c r="FY19" i="2"/>
  <c r="FZ6" i="2"/>
  <c r="BK6" i="2"/>
  <c r="BJ6" i="2"/>
  <c r="GA6" i="2" s="1"/>
  <c r="FZ7" i="2"/>
  <c r="BK7" i="2"/>
  <c r="BJ7" i="2"/>
  <c r="GA7" i="2" s="1"/>
  <c r="FZ8" i="2"/>
  <c r="BJ8" i="2"/>
  <c r="GA8" i="2" s="1"/>
  <c r="BK8" i="2"/>
  <c r="FZ10" i="2"/>
  <c r="AN6" i="23" s="1"/>
  <c r="BJ10" i="2"/>
  <c r="GA10" i="2" s="1"/>
  <c r="AO6" i="23" s="1"/>
  <c r="BK10" i="2"/>
  <c r="FZ12" i="2"/>
  <c r="BJ12" i="2"/>
  <c r="GA12" i="2" s="1"/>
  <c r="BK12" i="2"/>
  <c r="FZ11" i="2"/>
  <c r="BJ11" i="2"/>
  <c r="GA11" i="2" s="1"/>
  <c r="BK11" i="2"/>
  <c r="BK36" i="2"/>
  <c r="GA36" i="2"/>
  <c r="BK17" i="2"/>
  <c r="GA17" i="2"/>
  <c r="BK18" i="2"/>
  <c r="GA18" i="2"/>
  <c r="CN3" i="2"/>
  <c r="CN18" i="12"/>
  <c r="CM16" i="12"/>
  <c r="CF13" i="12"/>
  <c r="CG14" i="12"/>
  <c r="CO3" i="12"/>
  <c r="CO29" i="12" s="1"/>
  <c r="CN4" i="12"/>
  <c r="CN9" i="12"/>
  <c r="CM7" i="12"/>
  <c r="CG10" i="12"/>
  <c r="CH11" i="12"/>
  <c r="CM22" i="12"/>
  <c r="CN24" i="12"/>
  <c r="CN28" i="12"/>
  <c r="CN27" i="12"/>
  <c r="CN31" i="12"/>
  <c r="CR20" i="12"/>
  <c r="CN21" i="12"/>
  <c r="CM19" i="12"/>
  <c r="CN12" i="12"/>
  <c r="CF25" i="12"/>
  <c r="CF26" i="12" s="1"/>
  <c r="AM36" i="12"/>
  <c r="AN34" i="12"/>
  <c r="AQ39" i="12"/>
  <c r="AR39" i="12"/>
  <c r="AS39" i="12" s="1"/>
  <c r="AT39" i="12" s="1"/>
  <c r="AU39" i="12" s="1"/>
  <c r="AV39" i="12" s="1"/>
  <c r="AW39" i="12" s="1"/>
  <c r="AX39" i="12" s="1"/>
  <c r="AY39" i="12" s="1"/>
  <c r="AZ39" i="12" s="1"/>
  <c r="BA39" i="12" s="1"/>
  <c r="BB39" i="12" s="1"/>
  <c r="AQ40" i="12"/>
  <c r="AR40" i="12"/>
  <c r="AS40" i="12" s="1"/>
  <c r="AT40" i="12" s="1"/>
  <c r="AU40" i="12" s="1"/>
  <c r="AV40" i="12" s="1"/>
  <c r="AW40" i="12" s="1"/>
  <c r="AX40" i="12" s="1"/>
  <c r="AY40" i="12" s="1"/>
  <c r="AZ40" i="12" s="1"/>
  <c r="BA40" i="12" s="1"/>
  <c r="BB40" i="12" s="1"/>
  <c r="AL25" i="12"/>
  <c r="AL26" i="12"/>
  <c r="AK25" i="12"/>
  <c r="AK26" i="12" s="1"/>
  <c r="AL36" i="12"/>
  <c r="AL44" i="12" s="1"/>
  <c r="AK43" i="12"/>
  <c r="AK44" i="12"/>
  <c r="AO11" i="22" l="1"/>
  <c r="AO11" i="23"/>
  <c r="AH27" i="22"/>
  <c r="AL19" i="23"/>
  <c r="AL23" i="23" s="1"/>
  <c r="AL19" i="22"/>
  <c r="AL23" i="22" s="1"/>
  <c r="AO5" i="22"/>
  <c r="AO5" i="23"/>
  <c r="AO8" i="23" s="1"/>
  <c r="AH41" i="23"/>
  <c r="AH16" i="23"/>
  <c r="AH25" i="23" s="1"/>
  <c r="AH26" i="23" s="1"/>
  <c r="AH27" i="23" s="1"/>
  <c r="AN11" i="22"/>
  <c r="AN11" i="23"/>
  <c r="AN5" i="23"/>
  <c r="AN8" i="23" s="1"/>
  <c r="AO12" i="23"/>
  <c r="AG26" i="23"/>
  <c r="AG27" i="23"/>
  <c r="AM19" i="23"/>
  <c r="AM23" i="23" s="1"/>
  <c r="AM19" i="22"/>
  <c r="AM23" i="22" s="1"/>
  <c r="AO12" i="22"/>
  <c r="AO7" i="22"/>
  <c r="AN5" i="22"/>
  <c r="AN8" i="22" s="1"/>
  <c r="BD24" i="2"/>
  <c r="FU24" i="2" s="1"/>
  <c r="AI13" i="23" s="1"/>
  <c r="AI14" i="23" s="1"/>
  <c r="BD26" i="2"/>
  <c r="FU26" i="2" s="1"/>
  <c r="BD25" i="2"/>
  <c r="FU25" i="2" s="1"/>
  <c r="BF29" i="2"/>
  <c r="BF28" i="2"/>
  <c r="BF30" i="2"/>
  <c r="BE29" i="2"/>
  <c r="BE28" i="2"/>
  <c r="FV28" i="2" s="1"/>
  <c r="BE30" i="2"/>
  <c r="FV30" i="2" s="1"/>
  <c r="AO6" i="22"/>
  <c r="AN6" i="22"/>
  <c r="BL17" i="2"/>
  <c r="GB17" i="2"/>
  <c r="BL12" i="2"/>
  <c r="GB12" i="2"/>
  <c r="BL8" i="2"/>
  <c r="GB8" i="2"/>
  <c r="GA19" i="2"/>
  <c r="BL33" i="2"/>
  <c r="GB33" i="2"/>
  <c r="BL36" i="2"/>
  <c r="GB36" i="2"/>
  <c r="BL6" i="2"/>
  <c r="GB6" i="2"/>
  <c r="BL11" i="2"/>
  <c r="GB11" i="2"/>
  <c r="FZ19" i="2"/>
  <c r="BL34" i="2"/>
  <c r="GB34" i="2"/>
  <c r="BL16" i="2"/>
  <c r="GB16" i="2"/>
  <c r="BL18" i="2"/>
  <c r="GB18" i="2"/>
  <c r="BL10" i="2"/>
  <c r="GB10" i="2"/>
  <c r="AP6" i="23" s="1"/>
  <c r="BL7" i="2"/>
  <c r="GB7" i="2"/>
  <c r="BL35" i="2"/>
  <c r="GB35" i="2"/>
  <c r="BL15" i="2"/>
  <c r="GB15" i="2"/>
  <c r="CO3" i="2"/>
  <c r="CO31" i="12"/>
  <c r="CO27" i="12"/>
  <c r="CO12" i="12"/>
  <c r="CO28" i="12"/>
  <c r="CI11" i="12"/>
  <c r="CH10" i="12"/>
  <c r="CO4" i="12"/>
  <c r="CP3" i="12"/>
  <c r="CO18" i="12"/>
  <c r="CN16" i="12"/>
  <c r="CO21" i="12"/>
  <c r="CN19" i="12"/>
  <c r="CO15" i="12"/>
  <c r="CP31" i="12"/>
  <c r="CH14" i="12"/>
  <c r="CG13" i="12"/>
  <c r="CO32" i="12"/>
  <c r="CP32" i="12" s="1"/>
  <c r="CO24" i="12"/>
  <c r="CN22" i="12"/>
  <c r="CS20" i="12"/>
  <c r="CO9" i="12"/>
  <c r="CN7" i="12"/>
  <c r="CO30" i="12"/>
  <c r="BC39" i="12"/>
  <c r="BD39" i="12"/>
  <c r="BE39" i="12" s="1"/>
  <c r="BF39" i="12" s="1"/>
  <c r="BG39" i="12" s="1"/>
  <c r="BH39" i="12" s="1"/>
  <c r="BI39" i="12" s="1"/>
  <c r="BJ39" i="12" s="1"/>
  <c r="BK39" i="12" s="1"/>
  <c r="BL39" i="12" s="1"/>
  <c r="BM39" i="12" s="1"/>
  <c r="BN39" i="12" s="1"/>
  <c r="AN36" i="12"/>
  <c r="AO34" i="12"/>
  <c r="AM44" i="12"/>
  <c r="AM43" i="12"/>
  <c r="BC40" i="12"/>
  <c r="BD40" i="12"/>
  <c r="BE40" i="12" s="1"/>
  <c r="BF40" i="12" s="1"/>
  <c r="BG40" i="12" s="1"/>
  <c r="BH40" i="12" s="1"/>
  <c r="BI40" i="12" s="1"/>
  <c r="BJ40" i="12" s="1"/>
  <c r="BK40" i="12" s="1"/>
  <c r="BL40" i="12" s="1"/>
  <c r="BM40" i="12" s="1"/>
  <c r="BN40" i="12" s="1"/>
  <c r="AL43" i="12"/>
  <c r="FW30" i="2"/>
  <c r="FW29" i="2"/>
  <c r="FW28" i="2"/>
  <c r="FV29" i="2"/>
  <c r="AP12" i="23" l="1"/>
  <c r="AP11" i="22"/>
  <c r="AP11" i="23"/>
  <c r="AP5" i="23"/>
  <c r="AN19" i="23"/>
  <c r="AN23" i="23" s="1"/>
  <c r="AN19" i="22"/>
  <c r="AN23" i="22" s="1"/>
  <c r="AP7" i="22"/>
  <c r="AP7" i="23"/>
  <c r="AI41" i="23"/>
  <c r="AI16" i="23"/>
  <c r="AI25" i="23" s="1"/>
  <c r="AI26" i="23" s="1"/>
  <c r="AI27" i="23" s="1"/>
  <c r="AO8" i="22"/>
  <c r="AP12" i="22"/>
  <c r="AP5" i="22"/>
  <c r="AP6" i="22"/>
  <c r="AI13" i="22"/>
  <c r="AI14" i="22" s="1"/>
  <c r="FU37" i="2"/>
  <c r="BF25" i="2"/>
  <c r="FW25" i="2" s="1"/>
  <c r="BF24" i="2"/>
  <c r="FW24" i="2" s="1"/>
  <c r="BF26" i="2"/>
  <c r="FW26" i="2" s="1"/>
  <c r="BG29" i="2"/>
  <c r="FX29" i="2" s="1"/>
  <c r="BG28" i="2"/>
  <c r="FX28" i="2" s="1"/>
  <c r="BG30" i="2"/>
  <c r="FX30" i="2" s="1"/>
  <c r="BE25" i="2"/>
  <c r="FV25" i="2" s="1"/>
  <c r="BE26" i="2"/>
  <c r="FV26" i="2" s="1"/>
  <c r="BE24" i="2"/>
  <c r="FV24" i="2" s="1"/>
  <c r="BM7" i="2"/>
  <c r="GC7" i="2"/>
  <c r="BM16" i="2"/>
  <c r="GC16" i="2"/>
  <c r="BM11" i="2"/>
  <c r="GC11" i="2"/>
  <c r="BM33" i="2"/>
  <c r="GC33" i="2"/>
  <c r="GB19" i="2"/>
  <c r="BM15" i="2"/>
  <c r="GC15" i="2"/>
  <c r="BM10" i="2"/>
  <c r="GC10" i="2"/>
  <c r="AQ6" i="23" s="1"/>
  <c r="BM34" i="2"/>
  <c r="GC34" i="2"/>
  <c r="BM6" i="2"/>
  <c r="GC6" i="2"/>
  <c r="AQ5" i="23" s="1"/>
  <c r="BM12" i="2"/>
  <c r="GC12" i="2"/>
  <c r="BM35" i="2"/>
  <c r="GC35" i="2"/>
  <c r="BM18" i="2"/>
  <c r="GC18" i="2"/>
  <c r="BM36" i="2"/>
  <c r="GC36" i="2"/>
  <c r="BM8" i="2"/>
  <c r="GC8" i="2"/>
  <c r="BM17" i="2"/>
  <c r="GC17" i="2"/>
  <c r="CP3" i="2"/>
  <c r="CP15" i="12"/>
  <c r="CP9" i="12"/>
  <c r="CO7" i="12"/>
  <c r="CP4" i="12"/>
  <c r="CQ3" i="12"/>
  <c r="CI14" i="12"/>
  <c r="CH13" i="12"/>
  <c r="CH25" i="12" s="1"/>
  <c r="CH26" i="12" s="1"/>
  <c r="CP21" i="12"/>
  <c r="CO19" i="12"/>
  <c r="CG25" i="12"/>
  <c r="CG26" i="12" s="1"/>
  <c r="CO16" i="12"/>
  <c r="CP18" i="12"/>
  <c r="CT20" i="12"/>
  <c r="CP28" i="12"/>
  <c r="CI10" i="12"/>
  <c r="CJ11" i="12"/>
  <c r="CP30" i="12"/>
  <c r="CO22" i="12"/>
  <c r="CP24" i="12"/>
  <c r="CP29" i="12"/>
  <c r="CP12" i="12"/>
  <c r="CP27" i="12"/>
  <c r="AO36" i="12"/>
  <c r="AP34" i="12"/>
  <c r="BO40" i="12"/>
  <c r="BP40" i="12"/>
  <c r="BQ40" i="12" s="1"/>
  <c r="BR40" i="12" s="1"/>
  <c r="BS40" i="12" s="1"/>
  <c r="BT40" i="12" s="1"/>
  <c r="BU40" i="12" s="1"/>
  <c r="BV40" i="12" s="1"/>
  <c r="BW40" i="12" s="1"/>
  <c r="BX40" i="12" s="1"/>
  <c r="BY40" i="12" s="1"/>
  <c r="BZ40" i="12" s="1"/>
  <c r="AN43" i="12"/>
  <c r="AN44" i="12"/>
  <c r="BO39" i="12"/>
  <c r="BP39" i="12"/>
  <c r="BQ39" i="12" s="1"/>
  <c r="BR39" i="12" s="1"/>
  <c r="BS39" i="12" s="1"/>
  <c r="BT39" i="12" s="1"/>
  <c r="BU39" i="12" s="1"/>
  <c r="BV39" i="12" s="1"/>
  <c r="BW39" i="12" s="1"/>
  <c r="BX39" i="12" s="1"/>
  <c r="BY39" i="12" s="1"/>
  <c r="BZ39" i="12" s="1"/>
  <c r="FW37" i="2"/>
  <c r="FV37" i="2"/>
  <c r="AO19" i="23" l="1"/>
  <c r="AO23" i="23" s="1"/>
  <c r="AO19" i="22"/>
  <c r="AO23" i="22" s="1"/>
  <c r="AK13" i="22"/>
  <c r="AK14" i="22" s="1"/>
  <c r="AK13" i="23"/>
  <c r="AK14" i="23" s="1"/>
  <c r="AQ12" i="23"/>
  <c r="AJ13" i="22"/>
  <c r="AJ14" i="22" s="1"/>
  <c r="AJ16" i="22" s="1"/>
  <c r="AJ25" i="22" s="1"/>
  <c r="AJ26" i="22" s="1"/>
  <c r="AJ27" i="22" s="1"/>
  <c r="AJ13" i="23"/>
  <c r="AJ14" i="23" s="1"/>
  <c r="AQ11" i="22"/>
  <c r="AQ11" i="23"/>
  <c r="AQ7" i="22"/>
  <c r="AQ7" i="23"/>
  <c r="AQ8" i="23" s="1"/>
  <c r="AP8" i="23"/>
  <c r="AK16" i="22"/>
  <c r="AK25" i="22" s="1"/>
  <c r="AK41" i="22"/>
  <c r="AJ41" i="22"/>
  <c r="AI16" i="22"/>
  <c r="AI25" i="22" s="1"/>
  <c r="AI26" i="22" s="1"/>
  <c r="AI27" i="22" s="1"/>
  <c r="AI41" i="22"/>
  <c r="AK26" i="22"/>
  <c r="AK27" i="22" s="1"/>
  <c r="AQ12" i="22"/>
  <c r="AQ6" i="22"/>
  <c r="AQ5" i="22"/>
  <c r="BH28" i="2"/>
  <c r="FY28" i="2" s="1"/>
  <c r="BH29" i="2"/>
  <c r="FY29" i="2" s="1"/>
  <c r="BH30" i="2"/>
  <c r="FY30" i="2" s="1"/>
  <c r="BG25" i="2"/>
  <c r="FX25" i="2" s="1"/>
  <c r="BG26" i="2"/>
  <c r="FX26" i="2" s="1"/>
  <c r="BG24" i="2"/>
  <c r="FX24" i="2" s="1"/>
  <c r="AL13" i="23" s="1"/>
  <c r="AL14" i="23" s="1"/>
  <c r="AP8" i="22"/>
  <c r="BN6" i="2"/>
  <c r="GD6" i="2"/>
  <c r="BN15" i="2"/>
  <c r="GD15" i="2"/>
  <c r="BN8" i="2"/>
  <c r="GD8" i="2"/>
  <c r="BN35" i="2"/>
  <c r="GD35" i="2"/>
  <c r="BN16" i="2"/>
  <c r="GD16" i="2"/>
  <c r="BN34" i="2"/>
  <c r="GD34" i="2"/>
  <c r="BN36" i="2"/>
  <c r="GD36" i="2"/>
  <c r="BN33" i="2"/>
  <c r="GD33" i="2"/>
  <c r="BN7" i="2"/>
  <c r="GD7" i="2"/>
  <c r="BN12" i="2"/>
  <c r="GD12" i="2"/>
  <c r="BN10" i="2"/>
  <c r="GD10" i="2"/>
  <c r="BN17" i="2"/>
  <c r="GD17" i="2"/>
  <c r="BN18" i="2"/>
  <c r="GD18" i="2"/>
  <c r="GC19" i="2"/>
  <c r="BN11" i="2"/>
  <c r="GD11" i="2"/>
  <c r="CQ3" i="2"/>
  <c r="CQ24" i="12"/>
  <c r="CP22" i="12"/>
  <c r="CU20" i="12"/>
  <c r="CR3" i="12"/>
  <c r="CQ4" i="12"/>
  <c r="CQ15" i="12"/>
  <c r="CQ18" i="12"/>
  <c r="CP16" i="12"/>
  <c r="CQ27" i="12"/>
  <c r="CK11" i="12"/>
  <c r="CJ10" i="12"/>
  <c r="CQ30" i="12"/>
  <c r="CR30" i="12" s="1"/>
  <c r="CQ12" i="12"/>
  <c r="CQ31" i="12"/>
  <c r="CI13" i="12"/>
  <c r="CJ14" i="12"/>
  <c r="CQ9" i="12"/>
  <c r="CP7" i="12"/>
  <c r="CQ29" i="12"/>
  <c r="CQ28" i="12"/>
  <c r="CQ21" i="12"/>
  <c r="CP19" i="12"/>
  <c r="CQ32" i="12"/>
  <c r="CR32" i="12" s="1"/>
  <c r="CA40" i="12"/>
  <c r="CB40" i="12"/>
  <c r="CC40" i="12" s="1"/>
  <c r="CD40" i="12" s="1"/>
  <c r="CE40" i="12" s="1"/>
  <c r="CF40" i="12" s="1"/>
  <c r="CG40" i="12" s="1"/>
  <c r="CH40" i="12" s="1"/>
  <c r="CI40" i="12" s="1"/>
  <c r="CJ40" i="12" s="1"/>
  <c r="CK40" i="12" s="1"/>
  <c r="CL40" i="12" s="1"/>
  <c r="CA39" i="12"/>
  <c r="CB39" i="12"/>
  <c r="CC39" i="12" s="1"/>
  <c r="CD39" i="12" s="1"/>
  <c r="CE39" i="12" s="1"/>
  <c r="CF39" i="12" s="1"/>
  <c r="CG39" i="12" s="1"/>
  <c r="CH39" i="12" s="1"/>
  <c r="CI39" i="12" s="1"/>
  <c r="CJ39" i="12" s="1"/>
  <c r="CK39" i="12" s="1"/>
  <c r="CL39" i="12" s="1"/>
  <c r="AP36" i="12"/>
  <c r="AQ34" i="12"/>
  <c r="AO44" i="12"/>
  <c r="AO43" i="12"/>
  <c r="AJ28" i="22" l="1"/>
  <c r="D46" i="22"/>
  <c r="D59" i="22" s="1"/>
  <c r="AP19" i="23"/>
  <c r="AP23" i="23" s="1"/>
  <c r="AP19" i="22"/>
  <c r="AP23" i="22" s="1"/>
  <c r="AL41" i="23"/>
  <c r="AL16" i="23"/>
  <c r="AL25" i="23" s="1"/>
  <c r="AR6" i="23"/>
  <c r="AR12" i="23"/>
  <c r="AR5" i="23"/>
  <c r="CR15" i="12"/>
  <c r="AR11" i="22"/>
  <c r="AR11" i="23"/>
  <c r="AR7" i="23"/>
  <c r="AJ41" i="23"/>
  <c r="AJ16" i="23"/>
  <c r="AJ25" i="23" s="1"/>
  <c r="AK41" i="23"/>
  <c r="AK16" i="23"/>
  <c r="AK25" i="23" s="1"/>
  <c r="AR12" i="22"/>
  <c r="AR7" i="22"/>
  <c r="BH24" i="2"/>
  <c r="FY24" i="2" s="1"/>
  <c r="AM13" i="23" s="1"/>
  <c r="AM14" i="23" s="1"/>
  <c r="BH26" i="2"/>
  <c r="FY26" i="2" s="1"/>
  <c r="BH25" i="2"/>
  <c r="FY25" i="2" s="1"/>
  <c r="AR5" i="22"/>
  <c r="BI30" i="2"/>
  <c r="FZ30" i="2" s="1"/>
  <c r="BI29" i="2"/>
  <c r="FZ29" i="2" s="1"/>
  <c r="BI28" i="2"/>
  <c r="FZ28" i="2" s="1"/>
  <c r="AR6" i="22"/>
  <c r="AL13" i="22"/>
  <c r="AL14" i="22" s="1"/>
  <c r="FX37" i="2"/>
  <c r="AQ8" i="22"/>
  <c r="BO10" i="2"/>
  <c r="GE10" i="2"/>
  <c r="BO33" i="2"/>
  <c r="GE33" i="2"/>
  <c r="BO34" i="2"/>
  <c r="GE34" i="2"/>
  <c r="BO8" i="2"/>
  <c r="GE8" i="2"/>
  <c r="BO18" i="2"/>
  <c r="GE18" i="2"/>
  <c r="BO12" i="2"/>
  <c r="GE12" i="2"/>
  <c r="BO36" i="2"/>
  <c r="GE36" i="2"/>
  <c r="BO16" i="2"/>
  <c r="GE16" i="2"/>
  <c r="BO15" i="2"/>
  <c r="GE15" i="2"/>
  <c r="GD19" i="2"/>
  <c r="BO11" i="2"/>
  <c r="GE11" i="2"/>
  <c r="BO17" i="2"/>
  <c r="GE17" i="2"/>
  <c r="BO7" i="2"/>
  <c r="GE7" i="2"/>
  <c r="BO35" i="2"/>
  <c r="GE35" i="2"/>
  <c r="BO6" i="2"/>
  <c r="GE6" i="2"/>
  <c r="CR3" i="2"/>
  <c r="CR28" i="12"/>
  <c r="CR31" i="12"/>
  <c r="CR27" i="12"/>
  <c r="CR29" i="12"/>
  <c r="CI25" i="12"/>
  <c r="CI26" i="12" s="1"/>
  <c r="CR12" i="12"/>
  <c r="CM39" i="12"/>
  <c r="CN39" i="12"/>
  <c r="CO39" i="12" s="1"/>
  <c r="CP39" i="12" s="1"/>
  <c r="CQ39" i="12" s="1"/>
  <c r="CR21" i="12"/>
  <c r="CQ19" i="12"/>
  <c r="CR18" i="12"/>
  <c r="CQ16" i="12"/>
  <c r="CR24" i="12"/>
  <c r="CQ22" i="12"/>
  <c r="CK14" i="12"/>
  <c r="CJ13" i="12"/>
  <c r="CJ25" i="12" s="1"/>
  <c r="CV20" i="12"/>
  <c r="CL11" i="12"/>
  <c r="CK10" i="12"/>
  <c r="CS3" i="12"/>
  <c r="CS30" i="12" s="1"/>
  <c r="CR4" i="12"/>
  <c r="CM40" i="12"/>
  <c r="CN40" i="12"/>
  <c r="CO40" i="12" s="1"/>
  <c r="CP40" i="12" s="1"/>
  <c r="CQ40" i="12" s="1"/>
  <c r="CR9" i="12"/>
  <c r="CQ7" i="12"/>
  <c r="AQ36" i="12"/>
  <c r="AR34" i="12"/>
  <c r="AP44" i="12"/>
  <c r="AP43" i="12"/>
  <c r="AS5" i="22" l="1"/>
  <c r="AS5" i="23"/>
  <c r="AJ26" i="23"/>
  <c r="AJ27" i="23"/>
  <c r="CS12" i="12"/>
  <c r="AS12" i="22"/>
  <c r="AS12" i="23"/>
  <c r="AS11" i="22"/>
  <c r="AS11" i="23"/>
  <c r="AL26" i="23"/>
  <c r="AL27" i="23"/>
  <c r="D65" i="22"/>
  <c r="AK26" i="23"/>
  <c r="AK27" i="23" s="1"/>
  <c r="AR8" i="23"/>
  <c r="AQ19" i="23"/>
  <c r="AQ23" i="23" s="1"/>
  <c r="AQ19" i="22"/>
  <c r="AQ23" i="22" s="1"/>
  <c r="AS7" i="23"/>
  <c r="AS6" i="23"/>
  <c r="AM41" i="23"/>
  <c r="AM16" i="23"/>
  <c r="AM25" i="23" s="1"/>
  <c r="AL16" i="22"/>
  <c r="AL25" i="22" s="1"/>
  <c r="AL41" i="22"/>
  <c r="AR8" i="22"/>
  <c r="AL26" i="22"/>
  <c r="AL27" i="22" s="1"/>
  <c r="AS7" i="22"/>
  <c r="BJ29" i="2"/>
  <c r="GA29" i="2" s="1"/>
  <c r="BJ30" i="2"/>
  <c r="GA30" i="2" s="1"/>
  <c r="BJ28" i="2"/>
  <c r="GA28" i="2" s="1"/>
  <c r="AS6" i="22"/>
  <c r="BI26" i="2"/>
  <c r="FZ26" i="2" s="1"/>
  <c r="BI25" i="2"/>
  <c r="FZ25" i="2" s="1"/>
  <c r="BI24" i="2"/>
  <c r="FZ24" i="2" s="1"/>
  <c r="AN13" i="23" s="1"/>
  <c r="AN14" i="23" s="1"/>
  <c r="AM13" i="22"/>
  <c r="AM14" i="22" s="1"/>
  <c r="FY37" i="2"/>
  <c r="BP11" i="2"/>
  <c r="GF11" i="2"/>
  <c r="BP16" i="2"/>
  <c r="GF16" i="2"/>
  <c r="BP18" i="2"/>
  <c r="GF18" i="2"/>
  <c r="BP33" i="2"/>
  <c r="GF33" i="2"/>
  <c r="BP7" i="2"/>
  <c r="GF7" i="2"/>
  <c r="BP36" i="2"/>
  <c r="GF36" i="2"/>
  <c r="BP8" i="2"/>
  <c r="GF8" i="2"/>
  <c r="BP10" i="2"/>
  <c r="GF10" i="2"/>
  <c r="GE19" i="2"/>
  <c r="BP35" i="2"/>
  <c r="GF35" i="2"/>
  <c r="BP6" i="2"/>
  <c r="GF6" i="2"/>
  <c r="BP17" i="2"/>
  <c r="GF17" i="2"/>
  <c r="BP15" i="2"/>
  <c r="GF15" i="2"/>
  <c r="AT7" i="23" s="1"/>
  <c r="BP12" i="2"/>
  <c r="GF12" i="2"/>
  <c r="BP34" i="2"/>
  <c r="GF34" i="2"/>
  <c r="CS3" i="2"/>
  <c r="CS31" i="12"/>
  <c r="CS29" i="12"/>
  <c r="CS32" i="12"/>
  <c r="CJ26" i="12"/>
  <c r="CS27" i="12"/>
  <c r="CR40" i="12"/>
  <c r="CR39" i="12"/>
  <c r="CW20" i="12"/>
  <c r="CR22" i="12"/>
  <c r="CS24" i="12"/>
  <c r="CR16" i="12"/>
  <c r="CS18" i="12"/>
  <c r="CT3" i="12"/>
  <c r="CT12" i="12" s="1"/>
  <c r="CS4" i="12"/>
  <c r="CS15" i="12"/>
  <c r="CS21" i="12"/>
  <c r="CR19" i="12"/>
  <c r="CR7" i="12"/>
  <c r="CS9" i="12"/>
  <c r="CL14" i="12"/>
  <c r="CK13" i="12"/>
  <c r="CK25" i="12" s="1"/>
  <c r="CK26" i="12" s="1"/>
  <c r="CT30" i="12"/>
  <c r="CL10" i="12"/>
  <c r="CM11" i="12"/>
  <c r="CS28" i="12"/>
  <c r="AR36" i="12"/>
  <c r="AS34" i="12"/>
  <c r="AQ43" i="12"/>
  <c r="AQ44" i="12"/>
  <c r="AN41" i="23" l="1"/>
  <c r="AN16" i="23"/>
  <c r="AN25" i="23" s="1"/>
  <c r="AJ28" i="23"/>
  <c r="D46" i="23"/>
  <c r="D59" i="23" s="1"/>
  <c r="D65" i="23" s="1"/>
  <c r="AT5" i="22"/>
  <c r="AT5" i="23"/>
  <c r="AT8" i="23" s="1"/>
  <c r="AM26" i="23"/>
  <c r="AM27" i="23" s="1"/>
  <c r="AR19" i="23"/>
  <c r="AR23" i="23" s="1"/>
  <c r="AR19" i="22"/>
  <c r="AR23" i="22" s="1"/>
  <c r="CT29" i="12"/>
  <c r="AT6" i="22"/>
  <c r="AT6" i="23"/>
  <c r="AT12" i="22"/>
  <c r="AT12" i="23"/>
  <c r="AS8" i="23"/>
  <c r="AT11" i="22"/>
  <c r="AT11" i="23"/>
  <c r="AM16" i="22"/>
  <c r="AM25" i="22" s="1"/>
  <c r="AM41" i="22"/>
  <c r="AS8" i="22"/>
  <c r="AM26" i="22"/>
  <c r="AM27" i="22" s="1"/>
  <c r="AT7" i="22"/>
  <c r="AT8" i="22" s="1"/>
  <c r="BJ25" i="2"/>
  <c r="GA25" i="2" s="1"/>
  <c r="BJ24" i="2"/>
  <c r="GA24" i="2" s="1"/>
  <c r="AO13" i="23" s="1"/>
  <c r="AO14" i="23" s="1"/>
  <c r="BJ26" i="2"/>
  <c r="GA26" i="2" s="1"/>
  <c r="AN13" i="22"/>
  <c r="AN14" i="22" s="1"/>
  <c r="FZ37" i="2"/>
  <c r="BK28" i="2"/>
  <c r="GB28" i="2" s="1"/>
  <c r="BK30" i="2"/>
  <c r="GB30" i="2" s="1"/>
  <c r="BK29" i="2"/>
  <c r="GB29" i="2" s="1"/>
  <c r="GF19" i="2"/>
  <c r="BQ6" i="2"/>
  <c r="GG6" i="2"/>
  <c r="BQ10" i="2"/>
  <c r="GG10" i="2"/>
  <c r="BQ7" i="2"/>
  <c r="GG7" i="2"/>
  <c r="BQ16" i="2"/>
  <c r="GG16" i="2"/>
  <c r="BQ35" i="2"/>
  <c r="GG35" i="2"/>
  <c r="BQ8" i="2"/>
  <c r="GG8" i="2"/>
  <c r="BQ33" i="2"/>
  <c r="GG33" i="2"/>
  <c r="BQ11" i="2"/>
  <c r="GG11" i="2"/>
  <c r="BQ15" i="2"/>
  <c r="GG15" i="2"/>
  <c r="AU7" i="23" s="1"/>
  <c r="BQ12" i="2"/>
  <c r="GG12" i="2"/>
  <c r="BQ34" i="2"/>
  <c r="GG34" i="2"/>
  <c r="BQ17" i="2"/>
  <c r="GG17" i="2"/>
  <c r="BQ36" i="2"/>
  <c r="GG36" i="2"/>
  <c r="BQ18" i="2"/>
  <c r="GG18" i="2"/>
  <c r="CT3" i="2"/>
  <c r="CT27" i="12"/>
  <c r="CT28" i="12"/>
  <c r="CT15" i="12"/>
  <c r="CT31" i="12"/>
  <c r="CT32" i="12"/>
  <c r="CT21" i="12"/>
  <c r="CS19" i="12"/>
  <c r="CX20" i="12"/>
  <c r="CY20" i="12" s="1"/>
  <c r="CS16" i="12"/>
  <c r="CT18" i="12"/>
  <c r="CN11" i="12"/>
  <c r="CM10" i="12"/>
  <c r="CS40" i="12"/>
  <c r="CS39" i="12"/>
  <c r="CL13" i="12"/>
  <c r="CM14" i="12"/>
  <c r="CS7" i="12"/>
  <c r="CT9" i="12"/>
  <c r="CU3" i="12"/>
  <c r="CT4" i="12"/>
  <c r="CT24" i="12"/>
  <c r="CS22" i="12"/>
  <c r="AS36" i="12"/>
  <c r="AT34" i="12"/>
  <c r="AR44" i="12"/>
  <c r="AR43" i="12"/>
  <c r="AU5" i="23" l="1"/>
  <c r="AU8" i="23" s="1"/>
  <c r="AS19" i="23"/>
  <c r="AS23" i="23" s="1"/>
  <c r="AS19" i="22"/>
  <c r="AS23" i="22" s="1"/>
  <c r="AO41" i="23"/>
  <c r="AO16" i="23"/>
  <c r="AO25" i="23" s="1"/>
  <c r="AN27" i="23"/>
  <c r="AN26" i="23"/>
  <c r="AU11" i="22"/>
  <c r="AU11" i="23"/>
  <c r="AU12" i="22"/>
  <c r="AU12" i="23"/>
  <c r="AU6" i="23"/>
  <c r="AN16" i="22"/>
  <c r="AN25" i="22" s="1"/>
  <c r="AN26" i="22" s="1"/>
  <c r="AN27" i="22" s="1"/>
  <c r="AN41" i="22"/>
  <c r="AU7" i="22"/>
  <c r="AU6" i="22"/>
  <c r="BL30" i="2"/>
  <c r="GC30" i="2" s="1"/>
  <c r="BL29" i="2"/>
  <c r="GC29" i="2" s="1"/>
  <c r="BL28" i="2"/>
  <c r="GC28" i="2" s="1"/>
  <c r="AO13" i="22"/>
  <c r="AO14" i="22" s="1"/>
  <c r="GA37" i="2"/>
  <c r="BK25" i="2"/>
  <c r="GB25" i="2" s="1"/>
  <c r="BK24" i="2"/>
  <c r="GB24" i="2" s="1"/>
  <c r="AP13" i="23" s="1"/>
  <c r="AP14" i="23" s="1"/>
  <c r="BK26" i="2"/>
  <c r="GB26" i="2" s="1"/>
  <c r="AU5" i="22"/>
  <c r="BR12" i="2"/>
  <c r="GH12" i="2"/>
  <c r="BR33" i="2"/>
  <c r="GH33" i="2"/>
  <c r="BR10" i="2"/>
  <c r="GH10" i="2"/>
  <c r="GG19" i="2"/>
  <c r="BR15" i="2"/>
  <c r="GH15" i="2"/>
  <c r="BR8" i="2"/>
  <c r="GH8" i="2"/>
  <c r="BR16" i="2"/>
  <c r="GH16" i="2"/>
  <c r="BR6" i="2"/>
  <c r="GH6" i="2"/>
  <c r="AV5" i="23" s="1"/>
  <c r="BR17" i="2"/>
  <c r="GH17" i="2"/>
  <c r="BR36" i="2"/>
  <c r="GH36" i="2"/>
  <c r="BR18" i="2"/>
  <c r="GH18" i="2"/>
  <c r="BR34" i="2"/>
  <c r="GH34" i="2"/>
  <c r="BR11" i="2"/>
  <c r="GH11" i="2"/>
  <c r="BR35" i="2"/>
  <c r="GH35" i="2"/>
  <c r="BR7" i="2"/>
  <c r="GH7" i="2"/>
  <c r="CU3" i="2"/>
  <c r="CU32" i="12"/>
  <c r="CU15" i="12"/>
  <c r="CU12" i="12"/>
  <c r="CZ20" i="12"/>
  <c r="CU31" i="12"/>
  <c r="CU21" i="12"/>
  <c r="CT19" i="12"/>
  <c r="CT40" i="12"/>
  <c r="CT39" i="12"/>
  <c r="CU27" i="12"/>
  <c r="CM13" i="12"/>
  <c r="CM25" i="12" s="1"/>
  <c r="CM26" i="12" s="1"/>
  <c r="CN14" i="12"/>
  <c r="CU9" i="12"/>
  <c r="CT7" i="12"/>
  <c r="CU29" i="12"/>
  <c r="CO11" i="12"/>
  <c r="CN10" i="12"/>
  <c r="CL25" i="12"/>
  <c r="CL26" i="12" s="1"/>
  <c r="CU24" i="12"/>
  <c r="CT22" i="12"/>
  <c r="CU4" i="12"/>
  <c r="CV3" i="12"/>
  <c r="CV12" i="12" s="1"/>
  <c r="CU30" i="12"/>
  <c r="CU28" i="12"/>
  <c r="CU18" i="12"/>
  <c r="CT16" i="12"/>
  <c r="AT36" i="12"/>
  <c r="AU34" i="12"/>
  <c r="AS43" i="12"/>
  <c r="AS44" i="12"/>
  <c r="AV6" i="23" l="1"/>
  <c r="AV8" i="23" s="1"/>
  <c r="AV11" i="22"/>
  <c r="AV11" i="23"/>
  <c r="AP41" i="23"/>
  <c r="AP16" i="23"/>
  <c r="AP25" i="23" s="1"/>
  <c r="AT19" i="23"/>
  <c r="AT23" i="23" s="1"/>
  <c r="AT19" i="22"/>
  <c r="AT23" i="22" s="1"/>
  <c r="CV30" i="12"/>
  <c r="AV12" i="23"/>
  <c r="AV7" i="22"/>
  <c r="AV7" i="23"/>
  <c r="AO27" i="23"/>
  <c r="AO26" i="23"/>
  <c r="AO16" i="22"/>
  <c r="AO25" i="22" s="1"/>
  <c r="AO26" i="22" s="1"/>
  <c r="AO27" i="22" s="1"/>
  <c r="AO41" i="22"/>
  <c r="AU8" i="22"/>
  <c r="AV12" i="22"/>
  <c r="BL26" i="2"/>
  <c r="GC26" i="2" s="1"/>
  <c r="BL25" i="2"/>
  <c r="GC25" i="2" s="1"/>
  <c r="BL24" i="2"/>
  <c r="GC24" i="2" s="1"/>
  <c r="AQ13" i="23" s="1"/>
  <c r="AQ14" i="23" s="1"/>
  <c r="AV5" i="22"/>
  <c r="AP13" i="22"/>
  <c r="AP14" i="22" s="1"/>
  <c r="GB37" i="2"/>
  <c r="BM29" i="2"/>
  <c r="GD29" i="2" s="1"/>
  <c r="BM28" i="2"/>
  <c r="GD28" i="2" s="1"/>
  <c r="BM30" i="2"/>
  <c r="GD30" i="2" s="1"/>
  <c r="AV6" i="22"/>
  <c r="GI35" i="2"/>
  <c r="BS35" i="2"/>
  <c r="GJ35" i="2" s="1"/>
  <c r="BT35" i="2"/>
  <c r="GH19" i="2"/>
  <c r="GI18" i="2"/>
  <c r="BS18" i="2"/>
  <c r="GJ18" i="2" s="1"/>
  <c r="BT18" i="2"/>
  <c r="BS6" i="2"/>
  <c r="GI6" i="2"/>
  <c r="GI15" i="2"/>
  <c r="BS15" i="2"/>
  <c r="GJ15" i="2" s="1"/>
  <c r="BT15" i="2"/>
  <c r="GI33" i="2"/>
  <c r="BT33" i="2"/>
  <c r="BS33" i="2"/>
  <c r="GJ33" i="2" s="1"/>
  <c r="BS11" i="2"/>
  <c r="GI11" i="2"/>
  <c r="GI36" i="2"/>
  <c r="BS36" i="2"/>
  <c r="GJ36" i="2" s="1"/>
  <c r="BT36" i="2"/>
  <c r="GI16" i="2"/>
  <c r="BS16" i="2"/>
  <c r="GJ16" i="2" s="1"/>
  <c r="BT16" i="2"/>
  <c r="BS12" i="2"/>
  <c r="GI12" i="2"/>
  <c r="BS7" i="2"/>
  <c r="GI7" i="2"/>
  <c r="GI34" i="2"/>
  <c r="BS34" i="2"/>
  <c r="GJ34" i="2" s="1"/>
  <c r="BT34" i="2"/>
  <c r="GI17" i="2"/>
  <c r="BS17" i="2"/>
  <c r="GJ17" i="2" s="1"/>
  <c r="BT17" i="2"/>
  <c r="BS8" i="2"/>
  <c r="GI8" i="2"/>
  <c r="BS10" i="2"/>
  <c r="GI10" i="2"/>
  <c r="AW6" i="23" s="1"/>
  <c r="CV3" i="2"/>
  <c r="CV27" i="12"/>
  <c r="DA20" i="12"/>
  <c r="CV29" i="12"/>
  <c r="CV28" i="12"/>
  <c r="CV21" i="12"/>
  <c r="CU19" i="12"/>
  <c r="CU16" i="12"/>
  <c r="CV18" i="12"/>
  <c r="CU22" i="12"/>
  <c r="CV24" i="12"/>
  <c r="CU7" i="12"/>
  <c r="CV9" i="12"/>
  <c r="CW3" i="12"/>
  <c r="CW12" i="12" s="1"/>
  <c r="CV4" i="12"/>
  <c r="CO10" i="12"/>
  <c r="CP11" i="12"/>
  <c r="CV15" i="12"/>
  <c r="CV31" i="12"/>
  <c r="CU40" i="12"/>
  <c r="CU39" i="12"/>
  <c r="CO14" i="12"/>
  <c r="CN13" i="12"/>
  <c r="CV32" i="12"/>
  <c r="AU36" i="12"/>
  <c r="AV34" i="12"/>
  <c r="AT43" i="12"/>
  <c r="AT44" i="12"/>
  <c r="CW30" i="12" l="1"/>
  <c r="AX12" i="22"/>
  <c r="AX12" i="23"/>
  <c r="AW7" i="23"/>
  <c r="AP27" i="23"/>
  <c r="AP26" i="23"/>
  <c r="CW28" i="12"/>
  <c r="AW11" i="22"/>
  <c r="AW11" i="23"/>
  <c r="AW12" i="23"/>
  <c r="AW5" i="23"/>
  <c r="AW8" i="23" s="1"/>
  <c r="AQ41" i="23"/>
  <c r="AQ16" i="23"/>
  <c r="AQ25" i="23" s="1"/>
  <c r="AQ26" i="23" s="1"/>
  <c r="AQ27" i="23" s="1"/>
  <c r="AU19" i="23"/>
  <c r="AU23" i="23" s="1"/>
  <c r="AU19" i="22"/>
  <c r="AU23" i="22" s="1"/>
  <c r="AX7" i="22"/>
  <c r="AX7" i="23"/>
  <c r="AP16" i="22"/>
  <c r="AP41" i="22"/>
  <c r="AP25" i="22"/>
  <c r="AP26" i="22" s="1"/>
  <c r="AP27" i="22" s="1"/>
  <c r="AW7" i="22"/>
  <c r="AW12" i="22"/>
  <c r="BN28" i="2"/>
  <c r="GE28" i="2" s="1"/>
  <c r="BN30" i="2"/>
  <c r="GE30" i="2" s="1"/>
  <c r="BN29" i="2"/>
  <c r="GE29" i="2" s="1"/>
  <c r="AV8" i="22"/>
  <c r="BM25" i="2"/>
  <c r="GD25" i="2" s="1"/>
  <c r="BM26" i="2"/>
  <c r="GD26" i="2" s="1"/>
  <c r="BM24" i="2"/>
  <c r="GD24" i="2" s="1"/>
  <c r="AR13" i="23" s="1"/>
  <c r="AR14" i="23" s="1"/>
  <c r="AW5" i="22"/>
  <c r="AQ13" i="22"/>
  <c r="AQ14" i="22" s="1"/>
  <c r="GC37" i="2"/>
  <c r="AW6" i="22"/>
  <c r="BU17" i="2"/>
  <c r="GK17" i="2"/>
  <c r="GI19" i="2"/>
  <c r="BT7" i="2"/>
  <c r="GJ7" i="2"/>
  <c r="BU36" i="2"/>
  <c r="GK36" i="2"/>
  <c r="BU33" i="2"/>
  <c r="GK33" i="2"/>
  <c r="BT6" i="2"/>
  <c r="GJ6" i="2"/>
  <c r="BU18" i="2"/>
  <c r="GK18" i="2"/>
  <c r="BT10" i="2"/>
  <c r="GJ10" i="2"/>
  <c r="BU34" i="2"/>
  <c r="GK34" i="2"/>
  <c r="BT12" i="2"/>
  <c r="GJ12" i="2"/>
  <c r="BU15" i="2"/>
  <c r="GK15" i="2"/>
  <c r="BU35" i="2"/>
  <c r="GK35" i="2"/>
  <c r="BU16" i="2"/>
  <c r="GK16" i="2"/>
  <c r="BT8" i="2"/>
  <c r="GJ8" i="2"/>
  <c r="BT11" i="2"/>
  <c r="GJ11" i="2"/>
  <c r="CW3" i="2"/>
  <c r="CX3" i="2" s="1"/>
  <c r="DB20" i="12"/>
  <c r="CW21" i="12"/>
  <c r="CV19" i="12"/>
  <c r="CV40" i="12"/>
  <c r="CV39" i="12"/>
  <c r="CW24" i="12"/>
  <c r="CV22" i="12"/>
  <c r="CN25" i="12"/>
  <c r="CN26" i="12" s="1"/>
  <c r="CW31" i="12"/>
  <c r="CW9" i="12"/>
  <c r="CV7" i="12"/>
  <c r="CX3" i="12"/>
  <c r="CW4" i="12"/>
  <c r="CW18" i="12"/>
  <c r="CV16" i="12"/>
  <c r="CW27" i="12"/>
  <c r="CX28" i="12"/>
  <c r="CW32" i="12"/>
  <c r="CW15" i="12"/>
  <c r="CO13" i="12"/>
  <c r="CO25" i="12" s="1"/>
  <c r="CO26" i="12" s="1"/>
  <c r="CP14" i="12"/>
  <c r="CQ11" i="12"/>
  <c r="CP10" i="12"/>
  <c r="CW29" i="12"/>
  <c r="AV36" i="12"/>
  <c r="AW34" i="12"/>
  <c r="AU44" i="12"/>
  <c r="AU43" i="12"/>
  <c r="AR41" i="23" l="1"/>
  <c r="AR16" i="23"/>
  <c r="AR25" i="23" s="1"/>
  <c r="AX11" i="22"/>
  <c r="AX11" i="23"/>
  <c r="AX6" i="22"/>
  <c r="AX6" i="23"/>
  <c r="AX5" i="22"/>
  <c r="AX5" i="23"/>
  <c r="AX8" i="23" s="1"/>
  <c r="AV19" i="23"/>
  <c r="AV23" i="23" s="1"/>
  <c r="AV19" i="22"/>
  <c r="AV23" i="22" s="1"/>
  <c r="AY12" i="22"/>
  <c r="AY12" i="23"/>
  <c r="AY7" i="22"/>
  <c r="AY7" i="23"/>
  <c r="AQ16" i="22"/>
  <c r="AQ41" i="22"/>
  <c r="AX8" i="22"/>
  <c r="AQ25" i="22"/>
  <c r="AQ26" i="22" s="1"/>
  <c r="AQ27" i="22" s="1"/>
  <c r="BO30" i="2"/>
  <c r="GF30" i="2" s="1"/>
  <c r="BO28" i="2"/>
  <c r="GF28" i="2" s="1"/>
  <c r="BO29" i="2"/>
  <c r="GF29" i="2" s="1"/>
  <c r="AW8" i="22"/>
  <c r="BN24" i="2"/>
  <c r="GE24" i="2" s="1"/>
  <c r="AS13" i="23" s="1"/>
  <c r="AS14" i="23" s="1"/>
  <c r="BN26" i="2"/>
  <c r="GE26" i="2" s="1"/>
  <c r="BN25" i="2"/>
  <c r="GE25" i="2" s="1"/>
  <c r="AR13" i="22"/>
  <c r="AR14" i="22" s="1"/>
  <c r="GD37" i="2"/>
  <c r="BV16" i="2"/>
  <c r="GL16" i="2"/>
  <c r="BU12" i="2"/>
  <c r="GK12" i="2"/>
  <c r="BV18" i="2"/>
  <c r="GL18" i="2"/>
  <c r="BV33" i="2"/>
  <c r="GL33" i="2"/>
  <c r="BV35" i="2"/>
  <c r="GL35" i="2"/>
  <c r="BV34" i="2"/>
  <c r="GL34" i="2"/>
  <c r="BV36" i="2"/>
  <c r="GL36" i="2"/>
  <c r="BU11" i="2"/>
  <c r="GK11" i="2"/>
  <c r="GJ19" i="2"/>
  <c r="BU8" i="2"/>
  <c r="GK8" i="2"/>
  <c r="BV15" i="2"/>
  <c r="GL15" i="2"/>
  <c r="BU10" i="2"/>
  <c r="GK10" i="2"/>
  <c r="AY6" i="23" s="1"/>
  <c r="BU6" i="2"/>
  <c r="GK6" i="2"/>
  <c r="BU7" i="2"/>
  <c r="GK7" i="2"/>
  <c r="BV17" i="2"/>
  <c r="GL17" i="2"/>
  <c r="CY3" i="2"/>
  <c r="CX31" i="12"/>
  <c r="CX27" i="12"/>
  <c r="CX4" i="12"/>
  <c r="CY3" i="12"/>
  <c r="DC20" i="12"/>
  <c r="CW40" i="12"/>
  <c r="CW39" i="12"/>
  <c r="CX21" i="12"/>
  <c r="CW19" i="12"/>
  <c r="CQ14" i="12"/>
  <c r="CP13" i="12"/>
  <c r="CP25" i="12" s="1"/>
  <c r="CP26" i="12" s="1"/>
  <c r="CX15" i="12"/>
  <c r="CX12" i="12"/>
  <c r="CX24" i="12"/>
  <c r="CW22" i="12"/>
  <c r="CX30" i="12"/>
  <c r="CY30" i="12" s="1"/>
  <c r="CX9" i="12"/>
  <c r="CW7" i="12"/>
  <c r="CR11" i="12"/>
  <c r="CQ10" i="12"/>
  <c r="CX29" i="12"/>
  <c r="CX32" i="12"/>
  <c r="CY32" i="12" s="1"/>
  <c r="CX18" i="12"/>
  <c r="CW16" i="12"/>
  <c r="AW36" i="12"/>
  <c r="AX34" i="12"/>
  <c r="AV44" i="12"/>
  <c r="AV43" i="12"/>
  <c r="AZ12" i="23" l="1"/>
  <c r="CX39" i="12"/>
  <c r="AY5" i="23"/>
  <c r="AY8" i="23" s="1"/>
  <c r="AZ7" i="23"/>
  <c r="AR26" i="23"/>
  <c r="AR27" i="23" s="1"/>
  <c r="AW19" i="23"/>
  <c r="AW23" i="23" s="1"/>
  <c r="AW19" i="22"/>
  <c r="AW23" i="22" s="1"/>
  <c r="CX40" i="12"/>
  <c r="AY11" i="22"/>
  <c r="AY11" i="23"/>
  <c r="AS41" i="23"/>
  <c r="AS16" i="23"/>
  <c r="AS25" i="23" s="1"/>
  <c r="AR16" i="22"/>
  <c r="AR25" i="22" s="1"/>
  <c r="AR26" i="22" s="1"/>
  <c r="AR27" i="22" s="1"/>
  <c r="AR41" i="22"/>
  <c r="AZ7" i="22"/>
  <c r="AZ12" i="22"/>
  <c r="AS13" i="22"/>
  <c r="AS14" i="22" s="1"/>
  <c r="GE37" i="2"/>
  <c r="BO26" i="2"/>
  <c r="GF26" i="2" s="1"/>
  <c r="BO25" i="2"/>
  <c r="GF25" i="2" s="1"/>
  <c r="BO24" i="2"/>
  <c r="GF24" i="2" s="1"/>
  <c r="AT13" i="23" s="1"/>
  <c r="AT14" i="23" s="1"/>
  <c r="BP29" i="2"/>
  <c r="GG29" i="2" s="1"/>
  <c r="BP30" i="2"/>
  <c r="GG30" i="2" s="1"/>
  <c r="BP28" i="2"/>
  <c r="GG28" i="2" s="1"/>
  <c r="AY5" i="22"/>
  <c r="AY6" i="22"/>
  <c r="BW15" i="2"/>
  <c r="GM15" i="2"/>
  <c r="GL11" i="2"/>
  <c r="BV11" i="2"/>
  <c r="GM11" i="2" s="1"/>
  <c r="BW11" i="2"/>
  <c r="BW35" i="2"/>
  <c r="GM35" i="2"/>
  <c r="GL12" i="2"/>
  <c r="BW12" i="2"/>
  <c r="BV12" i="2"/>
  <c r="GM12" i="2" s="1"/>
  <c r="GK19" i="2"/>
  <c r="GL8" i="2"/>
  <c r="BW8" i="2"/>
  <c r="BV8" i="2"/>
  <c r="GM8" i="2" s="1"/>
  <c r="BW36" i="2"/>
  <c r="GM36" i="2"/>
  <c r="BW33" i="2"/>
  <c r="GM33" i="2"/>
  <c r="BW16" i="2"/>
  <c r="GM16" i="2"/>
  <c r="GL6" i="2"/>
  <c r="BV6" i="2"/>
  <c r="GM6" i="2" s="1"/>
  <c r="BW6" i="2"/>
  <c r="GL7" i="2"/>
  <c r="BW7" i="2"/>
  <c r="BV7" i="2"/>
  <c r="GM7" i="2" s="1"/>
  <c r="BW17" i="2"/>
  <c r="GM17" i="2"/>
  <c r="GL10" i="2"/>
  <c r="BV10" i="2"/>
  <c r="GM10" i="2" s="1"/>
  <c r="BA6" i="23" s="1"/>
  <c r="BW10" i="2"/>
  <c r="BW34" i="2"/>
  <c r="GM34" i="2"/>
  <c r="BW18" i="2"/>
  <c r="GM18" i="2"/>
  <c r="CZ3" i="2"/>
  <c r="CY12" i="12"/>
  <c r="DD20" i="12"/>
  <c r="CY4" i="12"/>
  <c r="CZ3" i="12"/>
  <c r="CZ32" i="12" s="1"/>
  <c r="CX22" i="12"/>
  <c r="CY24" i="12"/>
  <c r="CX19" i="12"/>
  <c r="CY21" i="12"/>
  <c r="CY28" i="12"/>
  <c r="CY31" i="12"/>
  <c r="CX16" i="12"/>
  <c r="CY18" i="12"/>
  <c r="CY29" i="12"/>
  <c r="CX7" i="12"/>
  <c r="CY9" i="12"/>
  <c r="CY15" i="12"/>
  <c r="CY27" i="12"/>
  <c r="CR10" i="12"/>
  <c r="CS11" i="12"/>
  <c r="CR14" i="12"/>
  <c r="CQ13" i="12"/>
  <c r="CQ25" i="12" s="1"/>
  <c r="AX36" i="12"/>
  <c r="AY34" i="12"/>
  <c r="AW43" i="12"/>
  <c r="AW44" i="12"/>
  <c r="BA5" i="22" l="1"/>
  <c r="BA5" i="23"/>
  <c r="BA8" i="23" s="1"/>
  <c r="BA11" i="22"/>
  <c r="BA11" i="23"/>
  <c r="BA7" i="23"/>
  <c r="AZ5" i="22"/>
  <c r="AZ5" i="23"/>
  <c r="AS27" i="23"/>
  <c r="AS26" i="23"/>
  <c r="AZ6" i="22"/>
  <c r="AZ6" i="23"/>
  <c r="BA12" i="23"/>
  <c r="AZ11" i="22"/>
  <c r="AZ11" i="23"/>
  <c r="AX19" i="23"/>
  <c r="AX23" i="23" s="1"/>
  <c r="AX19" i="22"/>
  <c r="AX23" i="22" s="1"/>
  <c r="AT41" i="23"/>
  <c r="AT16" i="23"/>
  <c r="AT25" i="23" s="1"/>
  <c r="AT26" i="23" s="1"/>
  <c r="AT27" i="23" s="1"/>
  <c r="AS16" i="22"/>
  <c r="AS41" i="22"/>
  <c r="AS25" i="22"/>
  <c r="AS26" i="22" s="1"/>
  <c r="AS27" i="22" s="1"/>
  <c r="BA7" i="22"/>
  <c r="BA12" i="22"/>
  <c r="AY8" i="22"/>
  <c r="AZ8" i="22"/>
  <c r="BQ28" i="2"/>
  <c r="GH28" i="2" s="1"/>
  <c r="BQ30" i="2"/>
  <c r="GH30" i="2" s="1"/>
  <c r="BQ29" i="2"/>
  <c r="GH29" i="2" s="1"/>
  <c r="BP25" i="2"/>
  <c r="GG25" i="2" s="1"/>
  <c r="BP24" i="2"/>
  <c r="GG24" i="2" s="1"/>
  <c r="AU13" i="23" s="1"/>
  <c r="AU14" i="23" s="1"/>
  <c r="BP26" i="2"/>
  <c r="GG26" i="2" s="1"/>
  <c r="BA6" i="22"/>
  <c r="AT13" i="22"/>
  <c r="AT14" i="22" s="1"/>
  <c r="GF37" i="2"/>
  <c r="BX17" i="2"/>
  <c r="GN17" i="2"/>
  <c r="GL19" i="2"/>
  <c r="BX36" i="2"/>
  <c r="GN36" i="2"/>
  <c r="BX35" i="2"/>
  <c r="GN35" i="2"/>
  <c r="BX34" i="2"/>
  <c r="GN34" i="2"/>
  <c r="BX11" i="2"/>
  <c r="GN11" i="2"/>
  <c r="BX16" i="2"/>
  <c r="GN16" i="2"/>
  <c r="BX8" i="2"/>
  <c r="GN8" i="2"/>
  <c r="BX12" i="2"/>
  <c r="GN12" i="2"/>
  <c r="BX10" i="2"/>
  <c r="GN10" i="2"/>
  <c r="BB6" i="23" s="1"/>
  <c r="BX6" i="2"/>
  <c r="GN6" i="2"/>
  <c r="BX33" i="2"/>
  <c r="GN33" i="2"/>
  <c r="BX7" i="2"/>
  <c r="GN7" i="2"/>
  <c r="BX18" i="2"/>
  <c r="GN18" i="2"/>
  <c r="GM19" i="2"/>
  <c r="BX15" i="2"/>
  <c r="GN15" i="2"/>
  <c r="BB7" i="23" s="1"/>
  <c r="DA3" i="2"/>
  <c r="CZ31" i="12"/>
  <c r="CY39" i="12"/>
  <c r="CY40" i="12"/>
  <c r="CZ4" i="12"/>
  <c r="DA3" i="12"/>
  <c r="DA31" i="12" s="1"/>
  <c r="CZ21" i="12"/>
  <c r="CY19" i="12"/>
  <c r="CZ9" i="12"/>
  <c r="CY7" i="12"/>
  <c r="CZ29" i="12"/>
  <c r="CZ18" i="12"/>
  <c r="CY16" i="12"/>
  <c r="DE20" i="12"/>
  <c r="CZ28" i="12"/>
  <c r="CZ12" i="12"/>
  <c r="CZ27" i="12"/>
  <c r="CZ15" i="12"/>
  <c r="CZ24" i="12"/>
  <c r="CY22" i="12"/>
  <c r="CZ30" i="12"/>
  <c r="CS10" i="12"/>
  <c r="CT11" i="12"/>
  <c r="CQ26" i="12"/>
  <c r="CR13" i="12"/>
  <c r="CR25" i="12" s="1"/>
  <c r="CS14" i="12"/>
  <c r="AY36" i="12"/>
  <c r="AZ34" i="12"/>
  <c r="AX44" i="12"/>
  <c r="AX43" i="12"/>
  <c r="AU41" i="23" l="1"/>
  <c r="AU16" i="23"/>
  <c r="AU25" i="23" s="1"/>
  <c r="AU26" i="23" s="1"/>
  <c r="AU27" i="23" s="1"/>
  <c r="AY19" i="23"/>
  <c r="AY23" i="23" s="1"/>
  <c r="AY19" i="22"/>
  <c r="AY23" i="22" s="1"/>
  <c r="AZ8" i="23"/>
  <c r="BB5" i="22"/>
  <c r="BB5" i="23"/>
  <c r="BB8" i="23" s="1"/>
  <c r="BB11" i="22"/>
  <c r="BB11" i="23"/>
  <c r="BB12" i="23"/>
  <c r="AT16" i="22"/>
  <c r="AT25" i="22" s="1"/>
  <c r="AT41" i="22"/>
  <c r="BA8" i="22"/>
  <c r="AT26" i="22"/>
  <c r="AT27" i="22" s="1"/>
  <c r="BB12" i="22"/>
  <c r="BB7" i="22"/>
  <c r="BB6" i="22"/>
  <c r="AU13" i="22"/>
  <c r="AU14" i="22" s="1"/>
  <c r="GG37" i="2"/>
  <c r="BR30" i="2"/>
  <c r="GI30" i="2" s="1"/>
  <c r="BR29" i="2"/>
  <c r="GI29" i="2" s="1"/>
  <c r="BR28" i="2"/>
  <c r="GI28" i="2" s="1"/>
  <c r="BQ25" i="2"/>
  <c r="GH25" i="2" s="1"/>
  <c r="BQ24" i="2"/>
  <c r="GH24" i="2" s="1"/>
  <c r="AV13" i="23" s="1"/>
  <c r="AV14" i="23" s="1"/>
  <c r="BQ26" i="2"/>
  <c r="GH26" i="2" s="1"/>
  <c r="GN19" i="2"/>
  <c r="BY18" i="2"/>
  <c r="GO18" i="2"/>
  <c r="BY6" i="2"/>
  <c r="GO6" i="2"/>
  <c r="BY11" i="2"/>
  <c r="GO11" i="2"/>
  <c r="BY36" i="2"/>
  <c r="GO36" i="2"/>
  <c r="BY15" i="2"/>
  <c r="GO15" i="2"/>
  <c r="BY7" i="2"/>
  <c r="GO7" i="2"/>
  <c r="BY10" i="2"/>
  <c r="GO10" i="2"/>
  <c r="BY8" i="2"/>
  <c r="GO8" i="2"/>
  <c r="BY34" i="2"/>
  <c r="GO34" i="2"/>
  <c r="BY33" i="2"/>
  <c r="GO33" i="2"/>
  <c r="BY12" i="2"/>
  <c r="GO12" i="2"/>
  <c r="BY16" i="2"/>
  <c r="GO16" i="2"/>
  <c r="BY35" i="2"/>
  <c r="GO35" i="2"/>
  <c r="BY17" i="2"/>
  <c r="GO17" i="2"/>
  <c r="DB3" i="2"/>
  <c r="DA12" i="12"/>
  <c r="DA29" i="12"/>
  <c r="DA30" i="12"/>
  <c r="DA28" i="12"/>
  <c r="DB28" i="12" s="1"/>
  <c r="DA18" i="12"/>
  <c r="CZ16" i="12"/>
  <c r="DB3" i="12"/>
  <c r="DA4" i="12"/>
  <c r="CZ39" i="12"/>
  <c r="CZ40" i="12"/>
  <c r="CR26" i="12"/>
  <c r="DA9" i="12"/>
  <c r="CZ7" i="12"/>
  <c r="DA24" i="12"/>
  <c r="CZ22" i="12"/>
  <c r="DA15" i="12"/>
  <c r="DF20" i="12"/>
  <c r="DA27" i="12"/>
  <c r="DA21" i="12"/>
  <c r="CZ19" i="12"/>
  <c r="DA32" i="12"/>
  <c r="DB32" i="12" s="1"/>
  <c r="CU11" i="12"/>
  <c r="CT10" i="12"/>
  <c r="CT14" i="12"/>
  <c r="CS13" i="12"/>
  <c r="CS25" i="12" s="1"/>
  <c r="CS26" i="12" s="1"/>
  <c r="AZ36" i="12"/>
  <c r="BA34" i="12"/>
  <c r="AY44" i="12"/>
  <c r="AY43" i="12"/>
  <c r="BC11" i="22" l="1"/>
  <c r="BC11" i="23"/>
  <c r="BC6" i="23"/>
  <c r="BC7" i="23"/>
  <c r="AV41" i="23"/>
  <c r="AV16" i="23"/>
  <c r="AV25" i="23" s="1"/>
  <c r="AV26" i="23" s="1"/>
  <c r="AV27" i="23" s="1"/>
  <c r="AV28" i="23" s="1"/>
  <c r="AZ19" i="23"/>
  <c r="AZ23" i="23" s="1"/>
  <c r="AZ19" i="22"/>
  <c r="AZ23" i="22" s="1"/>
  <c r="BC12" i="23"/>
  <c r="BC5" i="23"/>
  <c r="BC8" i="23" s="1"/>
  <c r="AU16" i="22"/>
  <c r="AU25" i="22" s="1"/>
  <c r="AU26" i="22" s="1"/>
  <c r="AU27" i="22" s="1"/>
  <c r="AU41" i="22"/>
  <c r="BB8" i="22"/>
  <c r="BC7" i="22"/>
  <c r="BC12" i="22"/>
  <c r="BC6" i="22"/>
  <c r="BR26" i="2"/>
  <c r="GI26" i="2" s="1"/>
  <c r="BR25" i="2"/>
  <c r="GI25" i="2" s="1"/>
  <c r="BR24" i="2"/>
  <c r="GI24" i="2" s="1"/>
  <c r="AW13" i="23" s="1"/>
  <c r="AW14" i="23" s="1"/>
  <c r="BS29" i="2"/>
  <c r="GJ29" i="2" s="1"/>
  <c r="BS28" i="2"/>
  <c r="GJ28" i="2" s="1"/>
  <c r="BS30" i="2"/>
  <c r="GJ30" i="2" s="1"/>
  <c r="BC5" i="22"/>
  <c r="AV13" i="22"/>
  <c r="AV14" i="22" s="1"/>
  <c r="GH37" i="2"/>
  <c r="GO19" i="2"/>
  <c r="BZ33" i="2"/>
  <c r="GP33" i="2"/>
  <c r="BZ8" i="2"/>
  <c r="GP8" i="2"/>
  <c r="BZ15" i="2"/>
  <c r="GP15" i="2"/>
  <c r="BZ6" i="2"/>
  <c r="GP6" i="2"/>
  <c r="BD5" i="23" s="1"/>
  <c r="BZ16" i="2"/>
  <c r="GP16" i="2"/>
  <c r="BZ10" i="2"/>
  <c r="GP10" i="2"/>
  <c r="BZ36" i="2"/>
  <c r="GP36" i="2"/>
  <c r="BZ18" i="2"/>
  <c r="GP18" i="2"/>
  <c r="BZ35" i="2"/>
  <c r="GP35" i="2"/>
  <c r="BZ17" i="2"/>
  <c r="GP17" i="2"/>
  <c r="BZ12" i="2"/>
  <c r="GP12" i="2"/>
  <c r="BZ34" i="2"/>
  <c r="GP34" i="2"/>
  <c r="BZ7" i="2"/>
  <c r="GP7" i="2"/>
  <c r="BZ11" i="2"/>
  <c r="GP11" i="2"/>
  <c r="DC3" i="2"/>
  <c r="DB30" i="12"/>
  <c r="DB31" i="12"/>
  <c r="DB29" i="12"/>
  <c r="DB27" i="12"/>
  <c r="DB15" i="12"/>
  <c r="DB9" i="12"/>
  <c r="DA7" i="12"/>
  <c r="DA40" i="12"/>
  <c r="DA39" i="12"/>
  <c r="DG20" i="12"/>
  <c r="DB4" i="12"/>
  <c r="DC3" i="12"/>
  <c r="DB21" i="12"/>
  <c r="DA19" i="12"/>
  <c r="DA16" i="12"/>
  <c r="DB18" i="12"/>
  <c r="DB24" i="12"/>
  <c r="DA22" i="12"/>
  <c r="DB12" i="12"/>
  <c r="CU14" i="12"/>
  <c r="CT13" i="12"/>
  <c r="CT25" i="12"/>
  <c r="CT26" i="12" s="1"/>
  <c r="CU10" i="12"/>
  <c r="CV11" i="12"/>
  <c r="BA36" i="12"/>
  <c r="BB34" i="12"/>
  <c r="AZ43" i="12"/>
  <c r="AZ44" i="12"/>
  <c r="AW41" i="23" l="1"/>
  <c r="AW16" i="23"/>
  <c r="AW25" i="23" s="1"/>
  <c r="AW26" i="23" s="1"/>
  <c r="AW27" i="23" s="1"/>
  <c r="BA19" i="23"/>
  <c r="BA23" i="23" s="1"/>
  <c r="BA19" i="22"/>
  <c r="BA23" i="22" s="1"/>
  <c r="BD6" i="23"/>
  <c r="BD11" i="22"/>
  <c r="BD11" i="23"/>
  <c r="BD12" i="23"/>
  <c r="BD7" i="23"/>
  <c r="BD8" i="23" s="1"/>
  <c r="E46" i="23"/>
  <c r="E59" i="23" s="1"/>
  <c r="E65" i="23" s="1"/>
  <c r="AV16" i="22"/>
  <c r="AV25" i="22" s="1"/>
  <c r="AV26" i="22" s="1"/>
  <c r="AV27" i="22" s="1"/>
  <c r="AV41" i="22"/>
  <c r="BC8" i="22"/>
  <c r="BD7" i="22"/>
  <c r="BD12" i="22"/>
  <c r="BT28" i="2"/>
  <c r="GK28" i="2" s="1"/>
  <c r="BT29" i="2"/>
  <c r="GK29" i="2" s="1"/>
  <c r="BT30" i="2"/>
  <c r="GK30" i="2" s="1"/>
  <c r="BS25" i="2"/>
  <c r="GJ25" i="2" s="1"/>
  <c r="BS26" i="2"/>
  <c r="GJ26" i="2" s="1"/>
  <c r="BS24" i="2"/>
  <c r="GJ24" i="2" s="1"/>
  <c r="AX13" i="23" s="1"/>
  <c r="AX14" i="23" s="1"/>
  <c r="AW13" i="22"/>
  <c r="AW14" i="22" s="1"/>
  <c r="GI37" i="2"/>
  <c r="BD5" i="22"/>
  <c r="BD6" i="22"/>
  <c r="GP19" i="2"/>
  <c r="CA17" i="2"/>
  <c r="GQ17" i="2"/>
  <c r="CA36" i="2"/>
  <c r="GQ36" i="2"/>
  <c r="CA6" i="2"/>
  <c r="GQ6" i="2"/>
  <c r="CA33" i="2"/>
  <c r="GQ33" i="2"/>
  <c r="CA34" i="2"/>
  <c r="GQ34" i="2"/>
  <c r="CA35" i="2"/>
  <c r="GQ35" i="2"/>
  <c r="CA10" i="2"/>
  <c r="GQ10" i="2"/>
  <c r="CA15" i="2"/>
  <c r="GQ15" i="2"/>
  <c r="CA7" i="2"/>
  <c r="GQ7" i="2"/>
  <c r="CA11" i="2"/>
  <c r="GQ11" i="2"/>
  <c r="CA12" i="2"/>
  <c r="GQ12" i="2"/>
  <c r="CA18" i="2"/>
  <c r="GQ18" i="2"/>
  <c r="CA16" i="2"/>
  <c r="GQ16" i="2"/>
  <c r="CA8" i="2"/>
  <c r="GQ8" i="2"/>
  <c r="DD3" i="2"/>
  <c r="DC18" i="12"/>
  <c r="DB16" i="12"/>
  <c r="DC4" i="12"/>
  <c r="DD3" i="12"/>
  <c r="DC27" i="12"/>
  <c r="DB39" i="12"/>
  <c r="DB40" i="12"/>
  <c r="DC15" i="12"/>
  <c r="DC32" i="12"/>
  <c r="DC29" i="12"/>
  <c r="DC21" i="12"/>
  <c r="DB19" i="12"/>
  <c r="DH20" i="12"/>
  <c r="DC30" i="12"/>
  <c r="DC28" i="12"/>
  <c r="DC12" i="12"/>
  <c r="DD12" i="12" s="1"/>
  <c r="DC24" i="12"/>
  <c r="DB22" i="12"/>
  <c r="DC31" i="12"/>
  <c r="DC9" i="12"/>
  <c r="DB7" i="12"/>
  <c r="CW11" i="12"/>
  <c r="CV10" i="12"/>
  <c r="CU13" i="12"/>
  <c r="CV14" i="12"/>
  <c r="BB36" i="12"/>
  <c r="BC34" i="12"/>
  <c r="BA43" i="12"/>
  <c r="BA44" i="12"/>
  <c r="E46" i="22" l="1"/>
  <c r="E59" i="22" s="1"/>
  <c r="AV28" i="22"/>
  <c r="DD29" i="12"/>
  <c r="DD27" i="12"/>
  <c r="BE12" i="22"/>
  <c r="BE12" i="23"/>
  <c r="BE11" i="22"/>
  <c r="BE11" i="23"/>
  <c r="BE6" i="23"/>
  <c r="BE5" i="23"/>
  <c r="BB19" i="23"/>
  <c r="BB23" i="23" s="1"/>
  <c r="BB19" i="22"/>
  <c r="BB23" i="22" s="1"/>
  <c r="BE7" i="22"/>
  <c r="BE7" i="23"/>
  <c r="AX41" i="23"/>
  <c r="AX16" i="23"/>
  <c r="AX25" i="23" s="1"/>
  <c r="AX26" i="23" s="1"/>
  <c r="AX27" i="23" s="1"/>
  <c r="AW16" i="22"/>
  <c r="AW25" i="22" s="1"/>
  <c r="AW26" i="22" s="1"/>
  <c r="AW27" i="22" s="1"/>
  <c r="AW41" i="22"/>
  <c r="BU30" i="2"/>
  <c r="GL30" i="2" s="1"/>
  <c r="BU29" i="2"/>
  <c r="GL29" i="2" s="1"/>
  <c r="BU28" i="2"/>
  <c r="GL28" i="2" s="1"/>
  <c r="BE5" i="22"/>
  <c r="AX13" i="22"/>
  <c r="AX14" i="22" s="1"/>
  <c r="GJ37" i="2"/>
  <c r="BD8" i="22"/>
  <c r="BT24" i="2"/>
  <c r="GK24" i="2" s="1"/>
  <c r="AY13" i="23" s="1"/>
  <c r="AY14" i="23" s="1"/>
  <c r="BT26" i="2"/>
  <c r="GK26" i="2" s="1"/>
  <c r="BT25" i="2"/>
  <c r="GK25" i="2" s="1"/>
  <c r="BE6" i="22"/>
  <c r="CB11" i="2"/>
  <c r="GR11" i="2"/>
  <c r="CB10" i="2"/>
  <c r="GR10" i="2"/>
  <c r="CB33" i="2"/>
  <c r="GR33" i="2"/>
  <c r="CB17" i="2"/>
  <c r="GR17" i="2"/>
  <c r="GQ19" i="2"/>
  <c r="CB7" i="2"/>
  <c r="GR7" i="2"/>
  <c r="CB35" i="2"/>
  <c r="GR35" i="2"/>
  <c r="CB6" i="2"/>
  <c r="GR6" i="2"/>
  <c r="BF5" i="23" s="1"/>
  <c r="CB16" i="2"/>
  <c r="GR16" i="2"/>
  <c r="CB18" i="2"/>
  <c r="GR18" i="2"/>
  <c r="CB8" i="2"/>
  <c r="GR8" i="2"/>
  <c r="CB12" i="2"/>
  <c r="GR12" i="2"/>
  <c r="CB15" i="2"/>
  <c r="GR15" i="2"/>
  <c r="CB34" i="2"/>
  <c r="GR34" i="2"/>
  <c r="CB36" i="2"/>
  <c r="GR36" i="2"/>
  <c r="DE3" i="2"/>
  <c r="DD28" i="12"/>
  <c r="DD32" i="12"/>
  <c r="DD30" i="12"/>
  <c r="DD15" i="12"/>
  <c r="DE15" i="12" s="1"/>
  <c r="DD31" i="12"/>
  <c r="DD21" i="12"/>
  <c r="DC19" i="12"/>
  <c r="DE3" i="12"/>
  <c r="DE27" i="12" s="1"/>
  <c r="DD4" i="12"/>
  <c r="DD9" i="12"/>
  <c r="DC7" i="12"/>
  <c r="DD24" i="12"/>
  <c r="DC22" i="12"/>
  <c r="DI20" i="12"/>
  <c r="DJ20" i="12" s="1"/>
  <c r="DC40" i="12"/>
  <c r="DC39" i="12"/>
  <c r="DE28" i="12"/>
  <c r="DD18" i="12"/>
  <c r="DC16" i="12"/>
  <c r="CW14" i="12"/>
  <c r="CV13" i="12"/>
  <c r="CV25" i="12" s="1"/>
  <c r="CV26" i="12" s="1"/>
  <c r="CU25" i="12"/>
  <c r="CU26" i="12" s="1"/>
  <c r="CX11" i="12"/>
  <c r="CW10" i="12"/>
  <c r="BC36" i="12"/>
  <c r="BD34" i="12"/>
  <c r="BB44" i="12"/>
  <c r="BB43" i="12"/>
  <c r="DE31" i="12" l="1"/>
  <c r="BF11" i="22"/>
  <c r="BF11" i="23"/>
  <c r="BF8" i="23"/>
  <c r="BE8" i="23"/>
  <c r="BC19" i="23"/>
  <c r="BC23" i="23" s="1"/>
  <c r="BC19" i="22"/>
  <c r="BC23" i="22" s="1"/>
  <c r="BF7" i="22"/>
  <c r="BF7" i="23"/>
  <c r="BF12" i="23"/>
  <c r="AY41" i="23"/>
  <c r="AY16" i="23"/>
  <c r="AY25" i="23" s="1"/>
  <c r="BF6" i="23"/>
  <c r="E65" i="22"/>
  <c r="AX16" i="22"/>
  <c r="AX25" i="22" s="1"/>
  <c r="AX41" i="22"/>
  <c r="AX26" i="22"/>
  <c r="AX27" i="22" s="1"/>
  <c r="BF12" i="22"/>
  <c r="BU26" i="2"/>
  <c r="GL26" i="2" s="1"/>
  <c r="BU25" i="2"/>
  <c r="GL25" i="2" s="1"/>
  <c r="BU24" i="2"/>
  <c r="GL24" i="2" s="1"/>
  <c r="AZ13" i="23" s="1"/>
  <c r="AZ14" i="23" s="1"/>
  <c r="BF6" i="22"/>
  <c r="BE8" i="22"/>
  <c r="BF5" i="22"/>
  <c r="AY13" i="22"/>
  <c r="AY14" i="22" s="1"/>
  <c r="GK37" i="2"/>
  <c r="BV29" i="2"/>
  <c r="GM29" i="2" s="1"/>
  <c r="BV30" i="2"/>
  <c r="GM30" i="2" s="1"/>
  <c r="BV28" i="2"/>
  <c r="GM28" i="2" s="1"/>
  <c r="GR19" i="2"/>
  <c r="CC34" i="2"/>
  <c r="GS34" i="2"/>
  <c r="CC8" i="2"/>
  <c r="GS8" i="2"/>
  <c r="CC6" i="2"/>
  <c r="GS6" i="2"/>
  <c r="CC10" i="2"/>
  <c r="GS10" i="2"/>
  <c r="CC18" i="2"/>
  <c r="GS18" i="2"/>
  <c r="CC35" i="2"/>
  <c r="GS35" i="2"/>
  <c r="CC17" i="2"/>
  <c r="GS17" i="2"/>
  <c r="CC11" i="2"/>
  <c r="GS11" i="2"/>
  <c r="CC15" i="2"/>
  <c r="GS15" i="2"/>
  <c r="CC36" i="2"/>
  <c r="GS36" i="2"/>
  <c r="CC12" i="2"/>
  <c r="GS12" i="2"/>
  <c r="CC16" i="2"/>
  <c r="GS16" i="2"/>
  <c r="CC7" i="2"/>
  <c r="GS7" i="2"/>
  <c r="CC33" i="2"/>
  <c r="GS33" i="2"/>
  <c r="DF3" i="2"/>
  <c r="DK20" i="12"/>
  <c r="DE30" i="12"/>
  <c r="DE32" i="12"/>
  <c r="DE12" i="12"/>
  <c r="DE29" i="12"/>
  <c r="CX10" i="12"/>
  <c r="CY11" i="12"/>
  <c r="DE24" i="12"/>
  <c r="DD22" i="12"/>
  <c r="DD39" i="12"/>
  <c r="DD40" i="12"/>
  <c r="DE18" i="12"/>
  <c r="DD16" i="12"/>
  <c r="DE9" i="12"/>
  <c r="DD7" i="12"/>
  <c r="DE4" i="12"/>
  <c r="DF3" i="12"/>
  <c r="DF27" i="12" s="1"/>
  <c r="DE21" i="12"/>
  <c r="DD19" i="12"/>
  <c r="CX14" i="12"/>
  <c r="CW13" i="12"/>
  <c r="BD36" i="12"/>
  <c r="BE34" i="12"/>
  <c r="BC44" i="12"/>
  <c r="BC43" i="12"/>
  <c r="BD19" i="23" l="1"/>
  <c r="BD23" i="23" s="1"/>
  <c r="BD19" i="22"/>
  <c r="BD23" i="22" s="1"/>
  <c r="BG12" i="22"/>
  <c r="BG12" i="23"/>
  <c r="BG6" i="23"/>
  <c r="AY26" i="23"/>
  <c r="AY27" i="23" s="1"/>
  <c r="AZ41" i="23"/>
  <c r="AZ16" i="23"/>
  <c r="AZ25" i="23" s="1"/>
  <c r="BG11" i="22"/>
  <c r="BG11" i="23"/>
  <c r="BG7" i="23"/>
  <c r="BG5" i="23"/>
  <c r="BG8" i="23" s="1"/>
  <c r="AY16" i="22"/>
  <c r="AY25" i="22" s="1"/>
  <c r="AY41" i="22"/>
  <c r="BF8" i="22"/>
  <c r="AY26" i="22"/>
  <c r="AY27" i="22" s="1"/>
  <c r="BG7" i="22"/>
  <c r="BG6" i="22"/>
  <c r="AZ13" i="22"/>
  <c r="AZ14" i="22" s="1"/>
  <c r="GL37" i="2"/>
  <c r="BV26" i="2"/>
  <c r="GM26" i="2" s="1"/>
  <c r="BV25" i="2"/>
  <c r="GM25" i="2" s="1"/>
  <c r="BV24" i="2"/>
  <c r="GM24" i="2" s="1"/>
  <c r="BA13" i="23" s="1"/>
  <c r="BA14" i="23" s="1"/>
  <c r="BW28" i="2"/>
  <c r="GN28" i="2" s="1"/>
  <c r="BW30" i="2"/>
  <c r="GN30" i="2" s="1"/>
  <c r="BW29" i="2"/>
  <c r="GN29" i="2" s="1"/>
  <c r="BG5" i="22"/>
  <c r="CD36" i="2"/>
  <c r="GT36" i="2"/>
  <c r="CD11" i="2"/>
  <c r="GT11" i="2"/>
  <c r="CD18" i="2"/>
  <c r="GT18" i="2"/>
  <c r="CD8" i="2"/>
  <c r="GT8" i="2"/>
  <c r="CD16" i="2"/>
  <c r="GT16" i="2"/>
  <c r="CD17" i="2"/>
  <c r="GT17" i="2"/>
  <c r="CD10" i="2"/>
  <c r="GT10" i="2"/>
  <c r="CD34" i="2"/>
  <c r="GT34" i="2"/>
  <c r="GS19" i="2"/>
  <c r="CD7" i="2"/>
  <c r="GT7" i="2"/>
  <c r="CD33" i="2"/>
  <c r="GT33" i="2"/>
  <c r="CD12" i="2"/>
  <c r="GT12" i="2"/>
  <c r="CD15" i="2"/>
  <c r="GT15" i="2"/>
  <c r="BH7" i="23" s="1"/>
  <c r="CD35" i="2"/>
  <c r="GT35" i="2"/>
  <c r="CD6" i="2"/>
  <c r="GT6" i="2"/>
  <c r="BH5" i="23" s="1"/>
  <c r="DG3" i="2"/>
  <c r="DL20" i="12"/>
  <c r="DF24" i="12"/>
  <c r="DE22" i="12"/>
  <c r="DE39" i="12"/>
  <c r="DE40" i="12"/>
  <c r="CX13" i="12"/>
  <c r="CX25" i="12" s="1"/>
  <c r="CX26" i="12" s="1"/>
  <c r="CY14" i="12"/>
  <c r="DF12" i="12"/>
  <c r="DF28" i="12"/>
  <c r="DF15" i="12"/>
  <c r="DG3" i="12"/>
  <c r="DF4" i="12"/>
  <c r="DF30" i="12"/>
  <c r="DF31" i="12"/>
  <c r="DF29" i="12"/>
  <c r="DF9" i="12"/>
  <c r="DE7" i="12"/>
  <c r="CZ11" i="12"/>
  <c r="CY10" i="12"/>
  <c r="DF21" i="12"/>
  <c r="DE19" i="12"/>
  <c r="DF18" i="12"/>
  <c r="DE16" i="12"/>
  <c r="DF32" i="12"/>
  <c r="CW25" i="12"/>
  <c r="CW26" i="12" s="1"/>
  <c r="BE36" i="12"/>
  <c r="BF34" i="12"/>
  <c r="BD44" i="12"/>
  <c r="BD43" i="12"/>
  <c r="BH11" i="22" l="1"/>
  <c r="BH11" i="23"/>
  <c r="BH6" i="23"/>
  <c r="BH12" i="22"/>
  <c r="BH12" i="23"/>
  <c r="BE19" i="23"/>
  <c r="BE23" i="23" s="1"/>
  <c r="BE19" i="22"/>
  <c r="BE23" i="22" s="1"/>
  <c r="BH8" i="23"/>
  <c r="AZ26" i="23"/>
  <c r="AZ27" i="23"/>
  <c r="BA41" i="23"/>
  <c r="BA16" i="23"/>
  <c r="BA25" i="23" s="1"/>
  <c r="BA26" i="23" s="1"/>
  <c r="BA27" i="23" s="1"/>
  <c r="AZ16" i="22"/>
  <c r="AZ25" i="22" s="1"/>
  <c r="AZ26" i="22" s="1"/>
  <c r="AZ27" i="22" s="1"/>
  <c r="AZ41" i="22"/>
  <c r="BG8" i="22"/>
  <c r="BH7" i="22"/>
  <c r="BH6" i="22"/>
  <c r="BA13" i="22"/>
  <c r="BA14" i="22" s="1"/>
  <c r="GM37" i="2"/>
  <c r="BX30" i="2"/>
  <c r="GO30" i="2" s="1"/>
  <c r="BX29" i="2"/>
  <c r="GO29" i="2" s="1"/>
  <c r="BX28" i="2"/>
  <c r="GO28" i="2" s="1"/>
  <c r="BW25" i="2"/>
  <c r="GN25" i="2" s="1"/>
  <c r="BW24" i="2"/>
  <c r="GN24" i="2" s="1"/>
  <c r="BB13" i="23" s="1"/>
  <c r="BB14" i="23" s="1"/>
  <c r="BW26" i="2"/>
  <c r="GN26" i="2" s="1"/>
  <c r="BH5" i="22"/>
  <c r="GU33" i="2"/>
  <c r="CE33" i="2"/>
  <c r="GV33" i="2" s="1"/>
  <c r="CF33" i="2"/>
  <c r="GU17" i="2"/>
  <c r="CE17" i="2"/>
  <c r="GV17" i="2" s="1"/>
  <c r="CF17" i="2"/>
  <c r="GU18" i="2"/>
  <c r="CE18" i="2"/>
  <c r="GV18" i="2" s="1"/>
  <c r="CF18" i="2"/>
  <c r="CE7" i="2"/>
  <c r="GU7" i="2"/>
  <c r="GU34" i="2"/>
  <c r="CF34" i="2"/>
  <c r="CE34" i="2"/>
  <c r="GV34" i="2" s="1"/>
  <c r="GU16" i="2"/>
  <c r="CE16" i="2"/>
  <c r="GV16" i="2" s="1"/>
  <c r="CF16" i="2"/>
  <c r="CE11" i="2"/>
  <c r="GU11" i="2"/>
  <c r="GU15" i="2"/>
  <c r="BI7" i="23" s="1"/>
  <c r="CF15" i="2"/>
  <c r="CE15" i="2"/>
  <c r="GV15" i="2" s="1"/>
  <c r="BJ7" i="23" s="1"/>
  <c r="GT19" i="2"/>
  <c r="GU35" i="2"/>
  <c r="CE35" i="2"/>
  <c r="GV35" i="2" s="1"/>
  <c r="CF35" i="2"/>
  <c r="CE6" i="2"/>
  <c r="GU6" i="2"/>
  <c r="CE12" i="2"/>
  <c r="GU12" i="2"/>
  <c r="CE10" i="2"/>
  <c r="GU10" i="2"/>
  <c r="CE8" i="2"/>
  <c r="GU8" i="2"/>
  <c r="GU36" i="2"/>
  <c r="CE36" i="2"/>
  <c r="GV36" i="2" s="1"/>
  <c r="CF36" i="2"/>
  <c r="DH3" i="2"/>
  <c r="DM20" i="12"/>
  <c r="DH3" i="12"/>
  <c r="DG4" i="12"/>
  <c r="DG9" i="12"/>
  <c r="DF7" i="12"/>
  <c r="DG29" i="12"/>
  <c r="DG21" i="12"/>
  <c r="DF19" i="12"/>
  <c r="DG12" i="12"/>
  <c r="DG15" i="12"/>
  <c r="DH15" i="12" s="1"/>
  <c r="DG32" i="12"/>
  <c r="DH32" i="12" s="1"/>
  <c r="DG30" i="12"/>
  <c r="DH30" i="12" s="1"/>
  <c r="CZ14" i="12"/>
  <c r="CY13" i="12"/>
  <c r="DG24" i="12"/>
  <c r="DF22" i="12"/>
  <c r="DG28" i="12"/>
  <c r="DG31" i="12"/>
  <c r="DH31" i="12" s="1"/>
  <c r="DG18" i="12"/>
  <c r="DF16" i="12"/>
  <c r="DA11" i="12"/>
  <c r="CZ10" i="12"/>
  <c r="DF39" i="12"/>
  <c r="DF40" i="12"/>
  <c r="DG27" i="12"/>
  <c r="BF36" i="12"/>
  <c r="BG34" i="12"/>
  <c r="BE44" i="12"/>
  <c r="BE43" i="12"/>
  <c r="BF19" i="23" l="1"/>
  <c r="BF23" i="23" s="1"/>
  <c r="BF19" i="22"/>
  <c r="BF23" i="22" s="1"/>
  <c r="BI6" i="23"/>
  <c r="BI5" i="23"/>
  <c r="BJ12" i="22"/>
  <c r="BJ12" i="23"/>
  <c r="DH28" i="12"/>
  <c r="DH12" i="12"/>
  <c r="BI12" i="22"/>
  <c r="BI12" i="23"/>
  <c r="BB41" i="23"/>
  <c r="BB16" i="23"/>
  <c r="BB25" i="23" s="1"/>
  <c r="BI11" i="22"/>
  <c r="BI11" i="23"/>
  <c r="BA16" i="22"/>
  <c r="BA25" i="22" s="1"/>
  <c r="BA26" i="22" s="1"/>
  <c r="BA27" i="22" s="1"/>
  <c r="BA41" i="22"/>
  <c r="BH8" i="22"/>
  <c r="BI7" i="22"/>
  <c r="BJ7" i="22"/>
  <c r="BY29" i="2"/>
  <c r="GP29" i="2" s="1"/>
  <c r="BY28" i="2"/>
  <c r="GP28" i="2" s="1"/>
  <c r="BY30" i="2"/>
  <c r="GP30" i="2" s="1"/>
  <c r="BI5" i="22"/>
  <c r="BB13" i="22"/>
  <c r="BB14" i="22" s="1"/>
  <c r="GN37" i="2"/>
  <c r="BI6" i="22"/>
  <c r="BX26" i="2"/>
  <c r="GO26" i="2" s="1"/>
  <c r="BX25" i="2"/>
  <c r="GO25" i="2" s="1"/>
  <c r="BX24" i="2"/>
  <c r="GO24" i="2" s="1"/>
  <c r="BC13" i="23" s="1"/>
  <c r="BC14" i="23" s="1"/>
  <c r="CF6" i="2"/>
  <c r="GV6" i="2"/>
  <c r="CF7" i="2"/>
  <c r="GV7" i="2"/>
  <c r="CG35" i="2"/>
  <c r="GW35" i="2"/>
  <c r="CG15" i="2"/>
  <c r="GW15" i="2"/>
  <c r="CG18" i="2"/>
  <c r="GW18" i="2"/>
  <c r="CG33" i="2"/>
  <c r="GW33" i="2"/>
  <c r="CF8" i="2"/>
  <c r="GV8" i="2"/>
  <c r="CF10" i="2"/>
  <c r="GV10" i="2"/>
  <c r="CG34" i="2"/>
  <c r="GW34" i="2"/>
  <c r="CF12" i="2"/>
  <c r="GV12" i="2"/>
  <c r="CF11" i="2"/>
  <c r="GV11" i="2"/>
  <c r="CG17" i="2"/>
  <c r="GW17" i="2"/>
  <c r="CG36" i="2"/>
  <c r="GW36" i="2"/>
  <c r="GU19" i="2"/>
  <c r="CG16" i="2"/>
  <c r="GW16" i="2"/>
  <c r="BK12" i="23" s="1"/>
  <c r="DI3" i="2"/>
  <c r="DH27" i="12"/>
  <c r="CY25" i="12"/>
  <c r="CY26" i="12" s="1"/>
  <c r="DH29" i="12"/>
  <c r="DN20" i="12"/>
  <c r="DO20" i="12" s="1"/>
  <c r="DB11" i="12"/>
  <c r="DA10" i="12"/>
  <c r="DH21" i="12"/>
  <c r="DG19" i="12"/>
  <c r="DH18" i="12"/>
  <c r="DG16" i="12"/>
  <c r="DH24" i="12"/>
  <c r="DG22" i="12"/>
  <c r="DH9" i="12"/>
  <c r="DG7" i="12"/>
  <c r="DG40" i="12"/>
  <c r="DG39" i="12"/>
  <c r="CZ13" i="12"/>
  <c r="CZ25" i="12" s="1"/>
  <c r="DA14" i="12"/>
  <c r="DH4" i="12"/>
  <c r="DI3" i="12"/>
  <c r="BG36" i="12"/>
  <c r="BH34" i="12"/>
  <c r="BF43" i="12"/>
  <c r="BF44" i="12"/>
  <c r="BJ5" i="23" l="1"/>
  <c r="BJ8" i="23" s="1"/>
  <c r="BB26" i="23"/>
  <c r="BB27" i="23" s="1"/>
  <c r="BG19" i="23"/>
  <c r="BG23" i="23" s="1"/>
  <c r="BG19" i="22"/>
  <c r="BG23" i="22" s="1"/>
  <c r="BJ11" i="22"/>
  <c r="BJ11" i="23"/>
  <c r="BJ6" i="23"/>
  <c r="BK7" i="22"/>
  <c r="BK7" i="23"/>
  <c r="BC41" i="23"/>
  <c r="BC16" i="23"/>
  <c r="BC25" i="23" s="1"/>
  <c r="BI8" i="23"/>
  <c r="BB16" i="22"/>
  <c r="BB41" i="22"/>
  <c r="BB25" i="22"/>
  <c r="BB26" i="22" s="1"/>
  <c r="BB27" i="22" s="1"/>
  <c r="BI8" i="22"/>
  <c r="BK12" i="22"/>
  <c r="BC13" i="22"/>
  <c r="BC14" i="22" s="1"/>
  <c r="GO37" i="2"/>
  <c r="BJ6" i="22"/>
  <c r="BY25" i="2"/>
  <c r="GP25" i="2" s="1"/>
  <c r="BY26" i="2"/>
  <c r="GP26" i="2" s="1"/>
  <c r="BY24" i="2"/>
  <c r="GP24" i="2" s="1"/>
  <c r="BD13" i="23" s="1"/>
  <c r="BD14" i="23" s="1"/>
  <c r="BZ28" i="2"/>
  <c r="GQ28" i="2" s="1"/>
  <c r="BZ30" i="2"/>
  <c r="GQ30" i="2" s="1"/>
  <c r="BZ29" i="2"/>
  <c r="GQ29" i="2" s="1"/>
  <c r="BJ5" i="22"/>
  <c r="CH36" i="2"/>
  <c r="GX36" i="2"/>
  <c r="CG12" i="2"/>
  <c r="GW12" i="2"/>
  <c r="CH33" i="2"/>
  <c r="GX33" i="2"/>
  <c r="CH35" i="2"/>
  <c r="GX35" i="2"/>
  <c r="CH17" i="2"/>
  <c r="GX17" i="2"/>
  <c r="CG10" i="2"/>
  <c r="GW10" i="2"/>
  <c r="BK6" i="23" s="1"/>
  <c r="CH18" i="2"/>
  <c r="GX18" i="2"/>
  <c r="CG7" i="2"/>
  <c r="GW7" i="2"/>
  <c r="CH16" i="2"/>
  <c r="GX16" i="2"/>
  <c r="BL12" i="23" s="1"/>
  <c r="GV19" i="2"/>
  <c r="CG11" i="2"/>
  <c r="GW11" i="2"/>
  <c r="CH34" i="2"/>
  <c r="GX34" i="2"/>
  <c r="CG8" i="2"/>
  <c r="GW8" i="2"/>
  <c r="CH15" i="2"/>
  <c r="GX15" i="2"/>
  <c r="BL7" i="23" s="1"/>
  <c r="CG6" i="2"/>
  <c r="GW6" i="2"/>
  <c r="DJ3" i="2"/>
  <c r="DP20" i="12"/>
  <c r="DI4" i="12"/>
  <c r="DJ3" i="12"/>
  <c r="DB14" i="12"/>
  <c r="DA13" i="12"/>
  <c r="DA25" i="12" s="1"/>
  <c r="DA26" i="12" s="1"/>
  <c r="DI12" i="12"/>
  <c r="DI29" i="12"/>
  <c r="DI32" i="12"/>
  <c r="DI27" i="12"/>
  <c r="DJ27" i="12" s="1"/>
  <c r="DH39" i="12"/>
  <c r="DI39" i="12" s="1"/>
  <c r="DH40" i="12"/>
  <c r="DI28" i="12"/>
  <c r="DI9" i="12"/>
  <c r="DH7" i="12"/>
  <c r="DI15" i="12"/>
  <c r="DJ15" i="12" s="1"/>
  <c r="DH22" i="12"/>
  <c r="DI24" i="12"/>
  <c r="DI21" i="12"/>
  <c r="DH19" i="12"/>
  <c r="DI31" i="12"/>
  <c r="DI30" i="12"/>
  <c r="DJ30" i="12" s="1"/>
  <c r="CZ26" i="12"/>
  <c r="DI18" i="12"/>
  <c r="DH16" i="12"/>
  <c r="DC11" i="12"/>
  <c r="DB10" i="12"/>
  <c r="BH36" i="12"/>
  <c r="BI34" i="12"/>
  <c r="BG44" i="12"/>
  <c r="BG43" i="12"/>
  <c r="BD41" i="23" l="1"/>
  <c r="BD16" i="23"/>
  <c r="BD25" i="23" s="1"/>
  <c r="BC26" i="23"/>
  <c r="BC27" i="23"/>
  <c r="BK11" i="22"/>
  <c r="BK11" i="23"/>
  <c r="BH19" i="23"/>
  <c r="BH23" i="23" s="1"/>
  <c r="BH19" i="22"/>
  <c r="BH23" i="22" s="1"/>
  <c r="DI40" i="12"/>
  <c r="BK5" i="23"/>
  <c r="BK8" i="23" s="1"/>
  <c r="BC16" i="22"/>
  <c r="BC41" i="22"/>
  <c r="BC25" i="22"/>
  <c r="BC26" i="22" s="1"/>
  <c r="BC27" i="22" s="1"/>
  <c r="BL7" i="22"/>
  <c r="BL12" i="22"/>
  <c r="BD13" i="22"/>
  <c r="BD14" i="22" s="1"/>
  <c r="GP37" i="2"/>
  <c r="BZ24" i="2"/>
  <c r="GQ24" i="2" s="1"/>
  <c r="BE13" i="23" s="1"/>
  <c r="BE14" i="23" s="1"/>
  <c r="BZ26" i="2"/>
  <c r="GQ26" i="2" s="1"/>
  <c r="BZ25" i="2"/>
  <c r="GQ25" i="2" s="1"/>
  <c r="BK6" i="22"/>
  <c r="CA30" i="2"/>
  <c r="GR30" i="2" s="1"/>
  <c r="CA28" i="2"/>
  <c r="GR28" i="2" s="1"/>
  <c r="CA29" i="2"/>
  <c r="GR29" i="2" s="1"/>
  <c r="BK5" i="22"/>
  <c r="BJ8" i="22"/>
  <c r="CI15" i="2"/>
  <c r="GY15" i="2"/>
  <c r="GX11" i="2"/>
  <c r="CH11" i="2"/>
  <c r="GY11" i="2" s="1"/>
  <c r="CI11" i="2"/>
  <c r="GX7" i="2"/>
  <c r="CH7" i="2"/>
  <c r="GY7" i="2" s="1"/>
  <c r="CI7" i="2"/>
  <c r="CI17" i="2"/>
  <c r="GY17" i="2"/>
  <c r="GX12" i="2"/>
  <c r="CH12" i="2"/>
  <c r="GY12" i="2" s="1"/>
  <c r="CI12" i="2"/>
  <c r="GX8" i="2"/>
  <c r="CH8" i="2"/>
  <c r="GY8" i="2" s="1"/>
  <c r="CI8" i="2"/>
  <c r="CI18" i="2"/>
  <c r="GY18" i="2"/>
  <c r="CI35" i="2"/>
  <c r="GY35" i="2"/>
  <c r="CI36" i="2"/>
  <c r="GY36" i="2"/>
  <c r="GW19" i="2"/>
  <c r="GX6" i="2"/>
  <c r="BL5" i="23" s="1"/>
  <c r="CH6" i="2"/>
  <c r="GY6" i="2" s="1"/>
  <c r="CI6" i="2"/>
  <c r="CI34" i="2"/>
  <c r="GY34" i="2"/>
  <c r="CI16" i="2"/>
  <c r="GY16" i="2"/>
  <c r="BM12" i="23" s="1"/>
  <c r="GX10" i="2"/>
  <c r="CH10" i="2"/>
  <c r="GY10" i="2" s="1"/>
  <c r="CI10" i="2"/>
  <c r="CI33" i="2"/>
  <c r="GY33" i="2"/>
  <c r="DK3" i="2"/>
  <c r="DJ31" i="12"/>
  <c r="DQ20" i="12"/>
  <c r="DJ32" i="12"/>
  <c r="DK32" i="12" s="1"/>
  <c r="DJ28" i="12"/>
  <c r="DJ12" i="12"/>
  <c r="DK3" i="12"/>
  <c r="DJ4" i="12"/>
  <c r="DI19" i="12"/>
  <c r="DJ21" i="12"/>
  <c r="DI22" i="12"/>
  <c r="DJ24" i="12"/>
  <c r="DK15" i="12"/>
  <c r="DI16" i="12"/>
  <c r="DJ18" i="12"/>
  <c r="DI7" i="12"/>
  <c r="DJ9" i="12"/>
  <c r="DJ29" i="12"/>
  <c r="DD11" i="12"/>
  <c r="DC10" i="12"/>
  <c r="DC14" i="12"/>
  <c r="DB13" i="12"/>
  <c r="DB25" i="12" s="1"/>
  <c r="DB26" i="12" s="1"/>
  <c r="BI36" i="12"/>
  <c r="BJ34" i="12"/>
  <c r="BH44" i="12"/>
  <c r="BH43" i="12"/>
  <c r="BL6" i="22" l="1"/>
  <c r="BL6" i="23"/>
  <c r="BL11" i="22"/>
  <c r="BL11" i="23"/>
  <c r="BM7" i="23"/>
  <c r="BM5" i="23"/>
  <c r="BD26" i="23"/>
  <c r="BD27" i="23"/>
  <c r="BI19" i="23"/>
  <c r="BI23" i="23" s="1"/>
  <c r="BI19" i="22"/>
  <c r="BI23" i="22" s="1"/>
  <c r="BM6" i="22"/>
  <c r="BM6" i="23"/>
  <c r="BL8" i="23"/>
  <c r="BM11" i="22"/>
  <c r="BM11" i="23"/>
  <c r="BE41" i="23"/>
  <c r="BE16" i="23"/>
  <c r="BE25" i="23" s="1"/>
  <c r="BD16" i="22"/>
  <c r="BD25" i="22" s="1"/>
  <c r="BD26" i="22" s="1"/>
  <c r="BD27" i="22" s="1"/>
  <c r="BD41" i="22"/>
  <c r="BM7" i="22"/>
  <c r="BM12" i="22"/>
  <c r="BL5" i="22"/>
  <c r="BL8" i="22" s="1"/>
  <c r="CA26" i="2"/>
  <c r="GR26" i="2" s="1"/>
  <c r="CA25" i="2"/>
  <c r="GR25" i="2" s="1"/>
  <c r="CA24" i="2"/>
  <c r="GR24" i="2" s="1"/>
  <c r="BF13" i="23" s="1"/>
  <c r="BF14" i="23" s="1"/>
  <c r="BK8" i="22"/>
  <c r="BM5" i="22"/>
  <c r="BM8" i="22" s="1"/>
  <c r="CB29" i="2"/>
  <c r="GS29" i="2" s="1"/>
  <c r="CB30" i="2"/>
  <c r="GS30" i="2" s="1"/>
  <c r="CB28" i="2"/>
  <c r="GS28" i="2" s="1"/>
  <c r="BE13" i="22"/>
  <c r="BE14" i="22" s="1"/>
  <c r="GQ37" i="2"/>
  <c r="CJ10" i="2"/>
  <c r="GZ10" i="2"/>
  <c r="CJ6" i="2"/>
  <c r="GZ6" i="2"/>
  <c r="CJ18" i="2"/>
  <c r="GZ18" i="2"/>
  <c r="CJ11" i="2"/>
  <c r="GZ11" i="2"/>
  <c r="GY19" i="2"/>
  <c r="CJ8" i="2"/>
  <c r="GZ8" i="2"/>
  <c r="GX19" i="2"/>
  <c r="CJ36" i="2"/>
  <c r="GZ36" i="2"/>
  <c r="CJ17" i="2"/>
  <c r="GZ17" i="2"/>
  <c r="CJ16" i="2"/>
  <c r="GZ16" i="2"/>
  <c r="CJ7" i="2"/>
  <c r="GZ7" i="2"/>
  <c r="CJ34" i="2"/>
  <c r="GZ34" i="2"/>
  <c r="CJ33" i="2"/>
  <c r="GZ33" i="2"/>
  <c r="CJ35" i="2"/>
  <c r="GZ35" i="2"/>
  <c r="CJ12" i="2"/>
  <c r="GZ12" i="2"/>
  <c r="CJ15" i="2"/>
  <c r="GZ15" i="2"/>
  <c r="DL3" i="2"/>
  <c r="DK29" i="12"/>
  <c r="DR20" i="12"/>
  <c r="DL3" i="12"/>
  <c r="DL29" i="12" s="1"/>
  <c r="DK4" i="12"/>
  <c r="DK27" i="12"/>
  <c r="DL27" i="12" s="1"/>
  <c r="DK9" i="12"/>
  <c r="DJ7" i="12"/>
  <c r="DK24" i="12"/>
  <c r="DJ22" i="12"/>
  <c r="DK28" i="12"/>
  <c r="DL28" i="12" s="1"/>
  <c r="DK30" i="12"/>
  <c r="DJ39" i="12"/>
  <c r="DJ40" i="12"/>
  <c r="DK18" i="12"/>
  <c r="DJ16" i="12"/>
  <c r="DK31" i="12"/>
  <c r="DL31" i="12" s="1"/>
  <c r="DK21" i="12"/>
  <c r="DJ19" i="12"/>
  <c r="DK12" i="12"/>
  <c r="DL12" i="12" s="1"/>
  <c r="DD14" i="12"/>
  <c r="DC13" i="12"/>
  <c r="DE11" i="12"/>
  <c r="DD10" i="12"/>
  <c r="BJ36" i="12"/>
  <c r="BK34" i="12"/>
  <c r="BI43" i="12"/>
  <c r="BI44" i="12"/>
  <c r="BF41" i="23" l="1"/>
  <c r="BF16" i="23"/>
  <c r="BF25" i="23" s="1"/>
  <c r="BF26" i="23" s="1"/>
  <c r="BF27" i="23" s="1"/>
  <c r="DL32" i="12"/>
  <c r="DM32" i="12" s="1"/>
  <c r="BN11" i="22"/>
  <c r="BN11" i="23"/>
  <c r="BN5" i="22"/>
  <c r="BN5" i="23"/>
  <c r="BE26" i="23"/>
  <c r="BE27" i="23" s="1"/>
  <c r="BM8" i="23"/>
  <c r="BJ19" i="23"/>
  <c r="BJ23" i="23" s="1"/>
  <c r="BJ19" i="22"/>
  <c r="BJ23" i="22" s="1"/>
  <c r="BN7" i="22"/>
  <c r="BN7" i="23"/>
  <c r="BN12" i="22"/>
  <c r="BN12" i="23"/>
  <c r="BN6" i="23"/>
  <c r="BE16" i="22"/>
  <c r="BE25" i="22" s="1"/>
  <c r="BE41" i="22"/>
  <c r="BE26" i="22"/>
  <c r="BE27" i="22" s="1"/>
  <c r="BN6" i="22"/>
  <c r="BN8" i="22" s="1"/>
  <c r="CC28" i="2"/>
  <c r="GT28" i="2" s="1"/>
  <c r="CC30" i="2"/>
  <c r="GT30" i="2" s="1"/>
  <c r="CC29" i="2"/>
  <c r="GT29" i="2" s="1"/>
  <c r="CB26" i="2"/>
  <c r="GS26" i="2" s="1"/>
  <c r="CB25" i="2"/>
  <c r="GS25" i="2" s="1"/>
  <c r="CB24" i="2"/>
  <c r="GS24" i="2" s="1"/>
  <c r="BG13" i="23" s="1"/>
  <c r="BG14" i="23" s="1"/>
  <c r="BF13" i="22"/>
  <c r="BF14" i="22" s="1"/>
  <c r="GR37" i="2"/>
  <c r="CK35" i="2"/>
  <c r="HA35" i="2"/>
  <c r="CK7" i="2"/>
  <c r="HA7" i="2"/>
  <c r="CK17" i="2"/>
  <c r="HA17" i="2"/>
  <c r="CK8" i="2"/>
  <c r="HA8" i="2"/>
  <c r="CK18" i="2"/>
  <c r="HA18" i="2"/>
  <c r="GZ19" i="2"/>
  <c r="CK33" i="2"/>
  <c r="HA33" i="2"/>
  <c r="CK16" i="2"/>
  <c r="HA16" i="2"/>
  <c r="BO12" i="23" s="1"/>
  <c r="CK36" i="2"/>
  <c r="HA36" i="2"/>
  <c r="CK6" i="2"/>
  <c r="HA6" i="2"/>
  <c r="CK15" i="2"/>
  <c r="HA15" i="2"/>
  <c r="CK12" i="2"/>
  <c r="HA12" i="2"/>
  <c r="CK34" i="2"/>
  <c r="HA34" i="2"/>
  <c r="CK11" i="2"/>
  <c r="HA11" i="2"/>
  <c r="CK10" i="2"/>
  <c r="HA10" i="2"/>
  <c r="DM3" i="2"/>
  <c r="DL30" i="12"/>
  <c r="DL18" i="12"/>
  <c r="DK16" i="12"/>
  <c r="DK22" i="12"/>
  <c r="DL24" i="12"/>
  <c r="DK39" i="12"/>
  <c r="DK40" i="12"/>
  <c r="DM3" i="12"/>
  <c r="DM29" i="12" s="1"/>
  <c r="DL4" i="12"/>
  <c r="DM28" i="12"/>
  <c r="DL21" i="12"/>
  <c r="DK19" i="12"/>
  <c r="DL9" i="12"/>
  <c r="DK7" i="12"/>
  <c r="DL15" i="12"/>
  <c r="DM15" i="12" s="1"/>
  <c r="DE14" i="12"/>
  <c r="DD13" i="12"/>
  <c r="DF11" i="12"/>
  <c r="DE10" i="12"/>
  <c r="DC25" i="12"/>
  <c r="DC26" i="12" s="1"/>
  <c r="BK36" i="12"/>
  <c r="BL34" i="12"/>
  <c r="BJ44" i="12"/>
  <c r="BJ43" i="12"/>
  <c r="BN8" i="23" l="1"/>
  <c r="BO11" i="22"/>
  <c r="BO11" i="23"/>
  <c r="BO5" i="23"/>
  <c r="BG41" i="23"/>
  <c r="BG16" i="23"/>
  <c r="BG25" i="23" s="1"/>
  <c r="BK19" i="23"/>
  <c r="BK23" i="23" s="1"/>
  <c r="BK19" i="22"/>
  <c r="BK23" i="22" s="1"/>
  <c r="BO6" i="23"/>
  <c r="BO7" i="22"/>
  <c r="BO7" i="23"/>
  <c r="BF16" i="22"/>
  <c r="BF41" i="22"/>
  <c r="BF25" i="22"/>
  <c r="BF26" i="22" s="1"/>
  <c r="BF27" i="22" s="1"/>
  <c r="BO12" i="22"/>
  <c r="BG13" i="22"/>
  <c r="BG14" i="22" s="1"/>
  <c r="GS37" i="2"/>
  <c r="BO5" i="22"/>
  <c r="CC25" i="2"/>
  <c r="GT25" i="2" s="1"/>
  <c r="CC24" i="2"/>
  <c r="GT24" i="2" s="1"/>
  <c r="BH13" i="23" s="1"/>
  <c r="BH14" i="23" s="1"/>
  <c r="CC26" i="2"/>
  <c r="GT26" i="2" s="1"/>
  <c r="CD30" i="2"/>
  <c r="GU30" i="2" s="1"/>
  <c r="CD29" i="2"/>
  <c r="GU29" i="2" s="1"/>
  <c r="CD28" i="2"/>
  <c r="GU28" i="2" s="1"/>
  <c r="BO6" i="22"/>
  <c r="CL15" i="2"/>
  <c r="HB15" i="2"/>
  <c r="HA19" i="2"/>
  <c r="CL16" i="2"/>
  <c r="HB16" i="2"/>
  <c r="CL34" i="2"/>
  <c r="HB34" i="2"/>
  <c r="CL6" i="2"/>
  <c r="HB6" i="2"/>
  <c r="BP5" i="23" s="1"/>
  <c r="CL33" i="2"/>
  <c r="HB33" i="2"/>
  <c r="CL18" i="2"/>
  <c r="HB18" i="2"/>
  <c r="CL7" i="2"/>
  <c r="HB7" i="2"/>
  <c r="CL11" i="2"/>
  <c r="HB11" i="2"/>
  <c r="HB17" i="2"/>
  <c r="CL17" i="2"/>
  <c r="CL10" i="2"/>
  <c r="HB10" i="2"/>
  <c r="BP6" i="23" s="1"/>
  <c r="CL12" i="2"/>
  <c r="HB12" i="2"/>
  <c r="CL36" i="2"/>
  <c r="HB36" i="2"/>
  <c r="CL8" i="2"/>
  <c r="HB8" i="2"/>
  <c r="CL35" i="2"/>
  <c r="HB35" i="2"/>
  <c r="DN3" i="2"/>
  <c r="DM12" i="12"/>
  <c r="DN28" i="12"/>
  <c r="DL16" i="12"/>
  <c r="DM18" i="12"/>
  <c r="DL22" i="12"/>
  <c r="DM24" i="12"/>
  <c r="DM27" i="12"/>
  <c r="DL40" i="12"/>
  <c r="DL39" i="12"/>
  <c r="DM9" i="12"/>
  <c r="DL7" i="12"/>
  <c r="DM4" i="12"/>
  <c r="DN3" i="12"/>
  <c r="DM21" i="12"/>
  <c r="DL19" i="12"/>
  <c r="DM31" i="12"/>
  <c r="DN31" i="12" s="1"/>
  <c r="DM30" i="12"/>
  <c r="DN30" i="12" s="1"/>
  <c r="DG11" i="12"/>
  <c r="DF10" i="12"/>
  <c r="DF14" i="12"/>
  <c r="DE13" i="12"/>
  <c r="DD25" i="12"/>
  <c r="DD26" i="12" s="1"/>
  <c r="BL36" i="12"/>
  <c r="BM34" i="12"/>
  <c r="BK44" i="12"/>
  <c r="BK43" i="12"/>
  <c r="BG26" i="23" l="1"/>
  <c r="BG27" i="23" s="1"/>
  <c r="F46" i="23" s="1"/>
  <c r="F59" i="23" s="1"/>
  <c r="F65" i="23" s="1"/>
  <c r="BP11" i="22"/>
  <c r="BP11" i="23"/>
  <c r="BH41" i="23"/>
  <c r="BH16" i="23"/>
  <c r="BH25" i="23" s="1"/>
  <c r="BH26" i="23" s="1"/>
  <c r="BH27" i="23" s="1"/>
  <c r="BP8" i="23"/>
  <c r="BP12" i="22"/>
  <c r="BP12" i="23"/>
  <c r="BL19" i="23"/>
  <c r="BL23" i="23" s="1"/>
  <c r="BL19" i="22"/>
  <c r="BL23" i="22" s="1"/>
  <c r="BP7" i="23"/>
  <c r="BO8" i="23"/>
  <c r="BG16" i="22"/>
  <c r="BG25" i="22" s="1"/>
  <c r="BG26" i="22" s="1"/>
  <c r="BG27" i="22" s="1"/>
  <c r="BG41" i="22"/>
  <c r="BP7" i="22"/>
  <c r="BH13" i="22"/>
  <c r="BH14" i="22" s="1"/>
  <c r="GT37" i="2"/>
  <c r="CE29" i="2"/>
  <c r="GV29" i="2" s="1"/>
  <c r="CE28" i="2"/>
  <c r="GV28" i="2" s="1"/>
  <c r="CE30" i="2"/>
  <c r="GV30" i="2" s="1"/>
  <c r="BP6" i="22"/>
  <c r="BP5" i="22"/>
  <c r="BO8" i="22"/>
  <c r="CD26" i="2"/>
  <c r="GU26" i="2" s="1"/>
  <c r="CD25" i="2"/>
  <c r="GU25" i="2" s="1"/>
  <c r="CD24" i="2"/>
  <c r="GU24" i="2" s="1"/>
  <c r="BI13" i="23" s="1"/>
  <c r="BI14" i="23" s="1"/>
  <c r="CM8" i="2"/>
  <c r="HC8" i="2"/>
  <c r="CM10" i="2"/>
  <c r="HC10" i="2"/>
  <c r="CM7" i="2"/>
  <c r="HC7" i="2"/>
  <c r="CM6" i="2"/>
  <c r="HC6" i="2"/>
  <c r="HC17" i="2"/>
  <c r="CM17" i="2"/>
  <c r="HC36" i="2"/>
  <c r="CM36" i="2"/>
  <c r="HC18" i="2"/>
  <c r="CM18" i="2"/>
  <c r="HC34" i="2"/>
  <c r="CM34" i="2"/>
  <c r="HB19" i="2"/>
  <c r="HC35" i="2"/>
  <c r="CM35" i="2"/>
  <c r="CM12" i="2"/>
  <c r="HC12" i="2"/>
  <c r="CM11" i="2"/>
  <c r="HC11" i="2"/>
  <c r="HC33" i="2"/>
  <c r="CM33" i="2"/>
  <c r="HC16" i="2"/>
  <c r="BQ12" i="23" s="1"/>
  <c r="CM16" i="2"/>
  <c r="HC15" i="2"/>
  <c r="CM15" i="2"/>
  <c r="DO3" i="2"/>
  <c r="DN4" i="12"/>
  <c r="DO3" i="12"/>
  <c r="DN27" i="12"/>
  <c r="DO27" i="12" s="1"/>
  <c r="DM39" i="12"/>
  <c r="DN39" i="12" s="1"/>
  <c r="DM40" i="12"/>
  <c r="DN9" i="12"/>
  <c r="DM7" i="12"/>
  <c r="DN15" i="12"/>
  <c r="DO15" i="12" s="1"/>
  <c r="DN32" i="12"/>
  <c r="DO32" i="12" s="1"/>
  <c r="DN21" i="12"/>
  <c r="DM19" i="12"/>
  <c r="DN12" i="12"/>
  <c r="DN24" i="12"/>
  <c r="DM22" i="12"/>
  <c r="DM16" i="12"/>
  <c r="DN18" i="12"/>
  <c r="DN29" i="12"/>
  <c r="DO29" i="12" s="1"/>
  <c r="DE25" i="12"/>
  <c r="DE26" i="12" s="1"/>
  <c r="DG14" i="12"/>
  <c r="DF13" i="12"/>
  <c r="DF25" i="12" s="1"/>
  <c r="DF26" i="12" s="1"/>
  <c r="DH11" i="12"/>
  <c r="DG10" i="12"/>
  <c r="BM36" i="12"/>
  <c r="BN34" i="12"/>
  <c r="BL43" i="12"/>
  <c r="BL44" i="12"/>
  <c r="BQ11" i="22" l="1"/>
  <c r="BQ11" i="23"/>
  <c r="BQ7" i="22"/>
  <c r="BQ7" i="23"/>
  <c r="BQ5" i="23"/>
  <c r="BQ6" i="23"/>
  <c r="BI41" i="23"/>
  <c r="BI16" i="23"/>
  <c r="BI25" i="23" s="1"/>
  <c r="BH28" i="23"/>
  <c r="BM19" i="23"/>
  <c r="BM23" i="23" s="1"/>
  <c r="BM19" i="22"/>
  <c r="BM23" i="22" s="1"/>
  <c r="BH16" i="22"/>
  <c r="BH25" i="22" s="1"/>
  <c r="BH26" i="22" s="1"/>
  <c r="BH27" i="22" s="1"/>
  <c r="BH41" i="22"/>
  <c r="BQ12" i="22"/>
  <c r="BI13" i="22"/>
  <c r="BI14" i="22" s="1"/>
  <c r="GU37" i="2"/>
  <c r="BQ6" i="22"/>
  <c r="CF28" i="2"/>
  <c r="GW28" i="2" s="1"/>
  <c r="CF29" i="2"/>
  <c r="GW29" i="2" s="1"/>
  <c r="CF30" i="2"/>
  <c r="GW30" i="2" s="1"/>
  <c r="CE25" i="2"/>
  <c r="GV25" i="2" s="1"/>
  <c r="CE24" i="2"/>
  <c r="GV24" i="2" s="1"/>
  <c r="BJ13" i="23" s="1"/>
  <c r="BJ14" i="23" s="1"/>
  <c r="CE26" i="2"/>
  <c r="GV26" i="2" s="1"/>
  <c r="BQ5" i="22"/>
  <c r="BP8" i="22"/>
  <c r="HD7" i="2"/>
  <c r="CN7" i="2"/>
  <c r="HD36" i="2"/>
  <c r="CN36" i="2"/>
  <c r="HD12" i="2"/>
  <c r="CN12" i="2"/>
  <c r="HD33" i="2"/>
  <c r="CN33" i="2"/>
  <c r="HD35" i="2"/>
  <c r="CN35" i="2"/>
  <c r="HD34" i="2"/>
  <c r="CN34" i="2"/>
  <c r="HD17" i="2"/>
  <c r="CN17" i="2"/>
  <c r="HD10" i="2"/>
  <c r="BR6" i="23" s="1"/>
  <c r="CN10" i="2"/>
  <c r="HD15" i="2"/>
  <c r="CN15" i="2"/>
  <c r="HD18" i="2"/>
  <c r="CN18" i="2"/>
  <c r="HC19" i="2"/>
  <c r="HD16" i="2"/>
  <c r="CN16" i="2"/>
  <c r="HD11" i="2"/>
  <c r="CN11" i="2"/>
  <c r="HD6" i="2"/>
  <c r="BR5" i="23" s="1"/>
  <c r="CN6" i="2"/>
  <c r="HD8" i="2"/>
  <c r="CN8" i="2"/>
  <c r="DP3" i="2"/>
  <c r="DN40" i="12"/>
  <c r="DP3" i="12"/>
  <c r="DO4" i="12"/>
  <c r="DN22" i="12"/>
  <c r="DO24" i="12"/>
  <c r="DN16" i="12"/>
  <c r="DO18" i="12"/>
  <c r="DO12" i="12"/>
  <c r="DP12" i="12" s="1"/>
  <c r="DN7" i="12"/>
  <c r="DO9" i="12"/>
  <c r="DO28" i="12"/>
  <c r="DO31" i="12"/>
  <c r="DP31" i="12" s="1"/>
  <c r="DP32" i="12"/>
  <c r="DN19" i="12"/>
  <c r="DO21" i="12"/>
  <c r="DO30" i="12"/>
  <c r="DP30" i="12" s="1"/>
  <c r="DH14" i="12"/>
  <c r="DG13" i="12"/>
  <c r="DG25" i="12" s="1"/>
  <c r="DI11" i="12"/>
  <c r="DH10" i="12"/>
  <c r="BN36" i="12"/>
  <c r="BO34" i="12"/>
  <c r="BM44" i="12"/>
  <c r="BM43" i="12"/>
  <c r="F46" i="22" l="1"/>
  <c r="F59" i="22" s="1"/>
  <c r="BH28" i="22"/>
  <c r="BR8" i="23"/>
  <c r="BR12" i="23"/>
  <c r="BQ8" i="23"/>
  <c r="BR7" i="23"/>
  <c r="BR11" i="22"/>
  <c r="BR11" i="23"/>
  <c r="BJ41" i="23"/>
  <c r="BJ16" i="23"/>
  <c r="BJ25" i="23" s="1"/>
  <c r="BI26" i="23"/>
  <c r="BI27" i="23" s="1"/>
  <c r="BN19" i="23"/>
  <c r="BN23" i="23" s="1"/>
  <c r="BN19" i="22"/>
  <c r="BN23" i="22" s="1"/>
  <c r="BI16" i="22"/>
  <c r="BI25" i="22" s="1"/>
  <c r="BI26" i="22" s="1"/>
  <c r="BI27" i="22" s="1"/>
  <c r="BI41" i="22"/>
  <c r="BQ8" i="22"/>
  <c r="BR7" i="22"/>
  <c r="BR12" i="22"/>
  <c r="BR5" i="22"/>
  <c r="BR6" i="22"/>
  <c r="CF24" i="2"/>
  <c r="GW24" i="2" s="1"/>
  <c r="BK13" i="23" s="1"/>
  <c r="BK14" i="23" s="1"/>
  <c r="CF26" i="2"/>
  <c r="GW26" i="2" s="1"/>
  <c r="CF25" i="2"/>
  <c r="GW25" i="2" s="1"/>
  <c r="BJ13" i="22"/>
  <c r="BJ14" i="22" s="1"/>
  <c r="GV37" i="2"/>
  <c r="CG30" i="2"/>
  <c r="GX30" i="2" s="1"/>
  <c r="CG29" i="2"/>
  <c r="GX29" i="2" s="1"/>
  <c r="CG28" i="2"/>
  <c r="GX28" i="2" s="1"/>
  <c r="HD19" i="2"/>
  <c r="HE34" i="2"/>
  <c r="CO34" i="2"/>
  <c r="HE10" i="2"/>
  <c r="CO10" i="2"/>
  <c r="HE35" i="2"/>
  <c r="CO35" i="2"/>
  <c r="HE36" i="2"/>
  <c r="CO36" i="2"/>
  <c r="HE16" i="2"/>
  <c r="CO16" i="2"/>
  <c r="HE6" i="2"/>
  <c r="CO6" i="2"/>
  <c r="HE12" i="2"/>
  <c r="CO12" i="2"/>
  <c r="HE11" i="2"/>
  <c r="CO11" i="2"/>
  <c r="HE18" i="2"/>
  <c r="CO18" i="2"/>
  <c r="HE17" i="2"/>
  <c r="CO17" i="2"/>
  <c r="HE33" i="2"/>
  <c r="CO33" i="2"/>
  <c r="HE7" i="2"/>
  <c r="CO7" i="2"/>
  <c r="HE15" i="2"/>
  <c r="CO15" i="2"/>
  <c r="HE8" i="2"/>
  <c r="CO8" i="2"/>
  <c r="DQ3" i="2"/>
  <c r="DO39" i="12"/>
  <c r="DO40" i="12"/>
  <c r="DP9" i="12"/>
  <c r="DO7" i="12"/>
  <c r="DP4" i="12"/>
  <c r="DQ3" i="12"/>
  <c r="DQ31" i="12" s="1"/>
  <c r="DO22" i="12"/>
  <c r="DP24" i="12"/>
  <c r="DP15" i="12"/>
  <c r="DQ30" i="12"/>
  <c r="DP21" i="12"/>
  <c r="DO19" i="12"/>
  <c r="DO16" i="12"/>
  <c r="DP18" i="12"/>
  <c r="DP28" i="12"/>
  <c r="DP29" i="12"/>
  <c r="DP27" i="12"/>
  <c r="DQ27" i="12" s="1"/>
  <c r="DI10" i="12"/>
  <c r="DJ11" i="12"/>
  <c r="DG26" i="12"/>
  <c r="DI14" i="12"/>
  <c r="DH13" i="12"/>
  <c r="DH25" i="12" s="1"/>
  <c r="BO36" i="12"/>
  <c r="BP34" i="12"/>
  <c r="BN44" i="12"/>
  <c r="BN43" i="12"/>
  <c r="BO19" i="23" l="1"/>
  <c r="BO23" i="23" s="1"/>
  <c r="BO19" i="22"/>
  <c r="BO23" i="22" s="1"/>
  <c r="DQ29" i="12"/>
  <c r="DQ12" i="12"/>
  <c r="DQ15" i="12"/>
  <c r="BS5" i="22"/>
  <c r="BS5" i="23"/>
  <c r="BS6" i="23"/>
  <c r="BJ26" i="23"/>
  <c r="BJ27" i="23"/>
  <c r="BK41" i="23"/>
  <c r="BK16" i="23"/>
  <c r="BK25" i="23" s="1"/>
  <c r="BK26" i="23" s="1"/>
  <c r="BK27" i="23" s="1"/>
  <c r="DQ28" i="12"/>
  <c r="DQ32" i="12"/>
  <c r="BS7" i="22"/>
  <c r="BS7" i="23"/>
  <c r="BS11" i="22"/>
  <c r="BS11" i="23"/>
  <c r="BS12" i="23"/>
  <c r="F65" i="22"/>
  <c r="BJ16" i="22"/>
  <c r="BJ25" i="22" s="1"/>
  <c r="BJ26" i="22" s="1"/>
  <c r="BJ27" i="22" s="1"/>
  <c r="BJ41" i="22"/>
  <c r="BS12" i="22"/>
  <c r="CG26" i="2"/>
  <c r="GX26" i="2" s="1"/>
  <c r="CG25" i="2"/>
  <c r="GX25" i="2" s="1"/>
  <c r="CG24" i="2"/>
  <c r="GX24" i="2" s="1"/>
  <c r="BL13" i="23" s="1"/>
  <c r="BL14" i="23" s="1"/>
  <c r="CH29" i="2"/>
  <c r="GY29" i="2" s="1"/>
  <c r="CH30" i="2"/>
  <c r="GY30" i="2" s="1"/>
  <c r="CH28" i="2"/>
  <c r="GY28" i="2" s="1"/>
  <c r="BR8" i="22"/>
  <c r="BK13" i="22"/>
  <c r="BK14" i="22" s="1"/>
  <c r="GW37" i="2"/>
  <c r="BS6" i="22"/>
  <c r="HF8" i="2"/>
  <c r="CP8" i="2"/>
  <c r="HF10" i="2"/>
  <c r="CP10" i="2"/>
  <c r="HF17" i="2"/>
  <c r="CP17" i="2"/>
  <c r="HF12" i="2"/>
  <c r="CP12" i="2"/>
  <c r="HF36" i="2"/>
  <c r="CP36" i="2"/>
  <c r="HF34" i="2"/>
  <c r="CP34" i="2"/>
  <c r="HF16" i="2"/>
  <c r="CP16" i="2"/>
  <c r="HF15" i="2"/>
  <c r="CP15" i="2"/>
  <c r="HF33" i="2"/>
  <c r="CP33" i="2"/>
  <c r="HF7" i="2"/>
  <c r="CP7" i="2"/>
  <c r="HF6" i="2"/>
  <c r="CP6" i="2"/>
  <c r="HF35" i="2"/>
  <c r="CP35" i="2"/>
  <c r="HF11" i="2"/>
  <c r="CP11" i="2"/>
  <c r="HF18" i="2"/>
  <c r="CP18" i="2"/>
  <c r="HE19" i="2"/>
  <c r="DR3" i="2"/>
  <c r="DP22" i="12"/>
  <c r="DQ24" i="12"/>
  <c r="DP7" i="12"/>
  <c r="DQ9" i="12"/>
  <c r="DR27" i="12"/>
  <c r="DQ21" i="12"/>
  <c r="DP19" i="12"/>
  <c r="DQ4" i="12"/>
  <c r="DR3" i="12"/>
  <c r="DR4" i="12" s="1"/>
  <c r="DP16" i="12"/>
  <c r="DQ18" i="12"/>
  <c r="DP39" i="12"/>
  <c r="DP40" i="12"/>
  <c r="DK11" i="12"/>
  <c r="DJ10" i="12"/>
  <c r="DI13" i="12"/>
  <c r="DI25" i="12" s="1"/>
  <c r="DJ14" i="12"/>
  <c r="DH26" i="12"/>
  <c r="BP36" i="12"/>
  <c r="BQ34" i="12"/>
  <c r="BO43" i="12"/>
  <c r="BO44" i="12"/>
  <c r="BP19" i="23" l="1"/>
  <c r="BP23" i="23" s="1"/>
  <c r="BP19" i="22"/>
  <c r="BP23" i="22" s="1"/>
  <c r="BT7" i="23"/>
  <c r="BT6" i="23"/>
  <c r="BT5" i="22"/>
  <c r="BT5" i="23"/>
  <c r="BT12" i="23"/>
  <c r="BL41" i="23"/>
  <c r="BL16" i="23"/>
  <c r="BL25" i="23" s="1"/>
  <c r="BL26" i="23" s="1"/>
  <c r="BL27" i="23" s="1"/>
  <c r="BS8" i="23"/>
  <c r="BT11" i="22"/>
  <c r="BT11" i="23"/>
  <c r="BS8" i="22"/>
  <c r="BK16" i="22"/>
  <c r="BK25" i="22" s="1"/>
  <c r="BK41" i="22"/>
  <c r="BK26" i="22"/>
  <c r="BK27" i="22" s="1"/>
  <c r="BT7" i="22"/>
  <c r="BT12" i="22"/>
  <c r="CI28" i="2"/>
  <c r="GZ28" i="2" s="1"/>
  <c r="CI30" i="2"/>
  <c r="GZ30" i="2" s="1"/>
  <c r="CI29" i="2"/>
  <c r="GZ29" i="2" s="1"/>
  <c r="BT6" i="22"/>
  <c r="BL13" i="22"/>
  <c r="BL14" i="22" s="1"/>
  <c r="GX37" i="2"/>
  <c r="CH25" i="2"/>
  <c r="GY25" i="2" s="1"/>
  <c r="CH26" i="2"/>
  <c r="GY26" i="2" s="1"/>
  <c r="CH24" i="2"/>
  <c r="GY24" i="2" s="1"/>
  <c r="BM13" i="23" s="1"/>
  <c r="BM14" i="23" s="1"/>
  <c r="HF19" i="2"/>
  <c r="HG17" i="2"/>
  <c r="CQ17" i="2"/>
  <c r="HH17" i="2" s="1"/>
  <c r="CR17" i="2"/>
  <c r="HG11" i="2"/>
  <c r="CQ11" i="2"/>
  <c r="HG7" i="2"/>
  <c r="CQ7" i="2"/>
  <c r="HG36" i="2"/>
  <c r="CQ36" i="2"/>
  <c r="HH36" i="2" s="1"/>
  <c r="CR36" i="2"/>
  <c r="HG10" i="2"/>
  <c r="CQ10" i="2"/>
  <c r="HG6" i="2"/>
  <c r="CQ6" i="2"/>
  <c r="HG15" i="2"/>
  <c r="CQ15" i="2"/>
  <c r="HH15" i="2" s="1"/>
  <c r="BV7" i="23" s="1"/>
  <c r="CR15" i="2"/>
  <c r="HG33" i="2"/>
  <c r="CQ33" i="2"/>
  <c r="HH33" i="2" s="1"/>
  <c r="CR33" i="2"/>
  <c r="HG16" i="2"/>
  <c r="CQ16" i="2"/>
  <c r="HH16" i="2" s="1"/>
  <c r="CR16" i="2"/>
  <c r="HG12" i="2"/>
  <c r="CQ12" i="2"/>
  <c r="HG8" i="2"/>
  <c r="CQ8" i="2"/>
  <c r="HG18" i="2"/>
  <c r="CQ18" i="2"/>
  <c r="HH18" i="2" s="1"/>
  <c r="CR18" i="2"/>
  <c r="HG34" i="2"/>
  <c r="CQ34" i="2"/>
  <c r="HH34" i="2" s="1"/>
  <c r="CR34" i="2"/>
  <c r="HG35" i="2"/>
  <c r="CQ35" i="2"/>
  <c r="HH35" i="2" s="1"/>
  <c r="CR35" i="2"/>
  <c r="DS3" i="2"/>
  <c r="DI26" i="12"/>
  <c r="DR29" i="12"/>
  <c r="DR12" i="12"/>
  <c r="DR18" i="12"/>
  <c r="DR16" i="12" s="1"/>
  <c r="DQ16" i="12"/>
  <c r="DQ7" i="12"/>
  <c r="DR9" i="12"/>
  <c r="DR7" i="12" s="1"/>
  <c r="DQ39" i="12"/>
  <c r="DR39" i="12" s="1"/>
  <c r="DQ40" i="12"/>
  <c r="DR40" i="12" s="1"/>
  <c r="DR31" i="12"/>
  <c r="DR24" i="12"/>
  <c r="DR22" i="12" s="1"/>
  <c r="DQ22" i="12"/>
  <c r="DR32" i="12"/>
  <c r="DR30" i="12"/>
  <c r="DR28" i="12"/>
  <c r="DR21" i="12"/>
  <c r="DR19" i="12" s="1"/>
  <c r="DQ19" i="12"/>
  <c r="DR15" i="12"/>
  <c r="DK14" i="12"/>
  <c r="DJ13" i="12"/>
  <c r="DJ25" i="12" s="1"/>
  <c r="DL11" i="12"/>
  <c r="DK10" i="12"/>
  <c r="BQ36" i="12"/>
  <c r="BR34" i="12"/>
  <c r="BP44" i="12"/>
  <c r="BP43" i="12"/>
  <c r="BU7" i="23" l="1"/>
  <c r="BU6" i="23"/>
  <c r="BM41" i="23"/>
  <c r="BM16" i="23"/>
  <c r="BM25" i="23" s="1"/>
  <c r="BU11" i="22"/>
  <c r="BU11" i="23"/>
  <c r="BQ19" i="23"/>
  <c r="BQ23" i="23" s="1"/>
  <c r="BQ19" i="22"/>
  <c r="BQ23" i="22" s="1"/>
  <c r="BV12" i="23"/>
  <c r="BT8" i="23"/>
  <c r="BU12" i="23"/>
  <c r="BU5" i="23"/>
  <c r="BL16" i="22"/>
  <c r="BL41" i="22"/>
  <c r="BL25" i="22"/>
  <c r="BL26" i="22" s="1"/>
  <c r="BL27" i="22" s="1"/>
  <c r="BT8" i="22"/>
  <c r="BV7" i="22"/>
  <c r="BU12" i="22"/>
  <c r="BU7" i="22"/>
  <c r="BV12" i="22"/>
  <c r="BU5" i="22"/>
  <c r="BM13" i="22"/>
  <c r="BM14" i="22" s="1"/>
  <c r="GY37" i="2"/>
  <c r="BU6" i="22"/>
  <c r="CI26" i="2"/>
  <c r="GZ26" i="2" s="1"/>
  <c r="CI24" i="2"/>
  <c r="GZ24" i="2" s="1"/>
  <c r="BN13" i="23" s="1"/>
  <c r="BN14" i="23" s="1"/>
  <c r="CI25" i="2"/>
  <c r="GZ25" i="2" s="1"/>
  <c r="CJ30" i="2"/>
  <c r="HA30" i="2" s="1"/>
  <c r="CJ29" i="2"/>
  <c r="HA29" i="2" s="1"/>
  <c r="CJ28" i="2"/>
  <c r="HA28" i="2" s="1"/>
  <c r="HI17" i="2"/>
  <c r="CS17" i="2"/>
  <c r="HI36" i="2"/>
  <c r="CS36" i="2"/>
  <c r="HI34" i="2"/>
  <c r="CS34" i="2"/>
  <c r="HI33" i="2"/>
  <c r="CS33" i="2"/>
  <c r="HH6" i="2"/>
  <c r="BV5" i="23" s="1"/>
  <c r="CR6" i="2"/>
  <c r="HH8" i="2"/>
  <c r="CR8" i="2"/>
  <c r="HH12" i="2"/>
  <c r="CR12" i="2"/>
  <c r="HG19" i="2"/>
  <c r="HH7" i="2"/>
  <c r="CR7" i="2"/>
  <c r="HI35" i="2"/>
  <c r="CS35" i="2"/>
  <c r="HI18" i="2"/>
  <c r="CS18" i="2"/>
  <c r="HH10" i="2"/>
  <c r="CR10" i="2"/>
  <c r="HI16" i="2"/>
  <c r="CS16" i="2"/>
  <c r="HI15" i="2"/>
  <c r="CS15" i="2"/>
  <c r="HH11" i="2"/>
  <c r="CR11" i="2"/>
  <c r="DT3" i="2"/>
  <c r="DJ26" i="12"/>
  <c r="DM11" i="12"/>
  <c r="DL10" i="12"/>
  <c r="DK13" i="12"/>
  <c r="DK25" i="12" s="1"/>
  <c r="DL14" i="12"/>
  <c r="BR36" i="12"/>
  <c r="BS34" i="12"/>
  <c r="BQ44" i="12"/>
  <c r="BQ43" i="12"/>
  <c r="BR19" i="23" l="1"/>
  <c r="BR23" i="23" s="1"/>
  <c r="BR19" i="22"/>
  <c r="BR23" i="22" s="1"/>
  <c r="BV11" i="22"/>
  <c r="BV11" i="23"/>
  <c r="BN41" i="23"/>
  <c r="BN16" i="23"/>
  <c r="BN25" i="23" s="1"/>
  <c r="BN26" i="23" s="1"/>
  <c r="BN27" i="23" s="1"/>
  <c r="BM26" i="23"/>
  <c r="BM27" i="23"/>
  <c r="BV8" i="23"/>
  <c r="BW12" i="22"/>
  <c r="BW12" i="23"/>
  <c r="BW7" i="23"/>
  <c r="BV6" i="23"/>
  <c r="BU8" i="23"/>
  <c r="BM16" i="22"/>
  <c r="BM25" i="22" s="1"/>
  <c r="BM26" i="22" s="1"/>
  <c r="BM27" i="22" s="1"/>
  <c r="BM41" i="22"/>
  <c r="BU8" i="22"/>
  <c r="BW7" i="22"/>
  <c r="CJ26" i="2"/>
  <c r="HA26" i="2" s="1"/>
  <c r="CJ24" i="2"/>
  <c r="HA24" i="2" s="1"/>
  <c r="BO13" i="23" s="1"/>
  <c r="BO14" i="23" s="1"/>
  <c r="CJ25" i="2"/>
  <c r="HA25" i="2" s="1"/>
  <c r="BV5" i="22"/>
  <c r="BV6" i="22"/>
  <c r="CK29" i="2"/>
  <c r="HB29" i="2" s="1"/>
  <c r="CK28" i="2"/>
  <c r="HB28" i="2" s="1"/>
  <c r="CK30" i="2"/>
  <c r="HB30" i="2" s="1"/>
  <c r="BN13" i="22"/>
  <c r="BN14" i="22" s="1"/>
  <c r="GZ37" i="2"/>
  <c r="HI8" i="2"/>
  <c r="CS8" i="2"/>
  <c r="HI11" i="2"/>
  <c r="CS11" i="2"/>
  <c r="HJ35" i="2"/>
  <c r="CT35" i="2"/>
  <c r="HI6" i="2"/>
  <c r="BW5" i="23" s="1"/>
  <c r="CS6" i="2"/>
  <c r="HJ36" i="2"/>
  <c r="CT36" i="2"/>
  <c r="HJ34" i="2"/>
  <c r="CT34" i="2"/>
  <c r="HH19" i="2"/>
  <c r="HJ18" i="2"/>
  <c r="CT18" i="2"/>
  <c r="HJ15" i="2"/>
  <c r="CT15" i="2"/>
  <c r="HI7" i="2"/>
  <c r="CS7" i="2"/>
  <c r="HI12" i="2"/>
  <c r="CS12" i="2"/>
  <c r="HJ33" i="2"/>
  <c r="CT33" i="2"/>
  <c r="HJ17" i="2"/>
  <c r="CT17" i="2"/>
  <c r="HJ16" i="2"/>
  <c r="CT16" i="2"/>
  <c r="HI10" i="2"/>
  <c r="CS10" i="2"/>
  <c r="DU3" i="2"/>
  <c r="DN11" i="12"/>
  <c r="DM10" i="12"/>
  <c r="DM14" i="12"/>
  <c r="DL13" i="12"/>
  <c r="DL25" i="12"/>
  <c r="DL26" i="12" s="1"/>
  <c r="DK26" i="12"/>
  <c r="BS36" i="12"/>
  <c r="BT34" i="12"/>
  <c r="BR43" i="12"/>
  <c r="BR44" i="12"/>
  <c r="BX12" i="22" l="1"/>
  <c r="BX12" i="23"/>
  <c r="BS19" i="23"/>
  <c r="BS23" i="23" s="1"/>
  <c r="BS19" i="22"/>
  <c r="BS23" i="22" s="1"/>
  <c r="BW6" i="22"/>
  <c r="BW6" i="23"/>
  <c r="BW8" i="23" s="1"/>
  <c r="BW11" i="22"/>
  <c r="BW11" i="23"/>
  <c r="BX7" i="23"/>
  <c r="BO41" i="23"/>
  <c r="BO16" i="23"/>
  <c r="BO25" i="23" s="1"/>
  <c r="BN16" i="22"/>
  <c r="BN41" i="22"/>
  <c r="BN25" i="22"/>
  <c r="BN26" i="22" s="1"/>
  <c r="BN27" i="22" s="1"/>
  <c r="BV8" i="22"/>
  <c r="BX7" i="22"/>
  <c r="BO13" i="22"/>
  <c r="BO14" i="22" s="1"/>
  <c r="HA37" i="2"/>
  <c r="CL28" i="2"/>
  <c r="HC28" i="2" s="1"/>
  <c r="CL30" i="2"/>
  <c r="HC30" i="2" s="1"/>
  <c r="CL29" i="2"/>
  <c r="HC29" i="2" s="1"/>
  <c r="CK25" i="2"/>
  <c r="HB25" i="2" s="1"/>
  <c r="CK26" i="2"/>
  <c r="HB26" i="2" s="1"/>
  <c r="CK24" i="2"/>
  <c r="HB24" i="2" s="1"/>
  <c r="BP13" i="23" s="1"/>
  <c r="BP14" i="23" s="1"/>
  <c r="BW5" i="22"/>
  <c r="BW8" i="22" s="1"/>
  <c r="HK34" i="2"/>
  <c r="CU34" i="2"/>
  <c r="HK33" i="2"/>
  <c r="CU33" i="2"/>
  <c r="HJ12" i="2"/>
  <c r="CT12" i="2"/>
  <c r="HK12" i="2" s="1"/>
  <c r="CU12" i="2"/>
  <c r="HK18" i="2"/>
  <c r="CU18" i="2"/>
  <c r="HK36" i="2"/>
  <c r="CU36" i="2"/>
  <c r="HJ11" i="2"/>
  <c r="CT11" i="2"/>
  <c r="HK11" i="2" s="1"/>
  <c r="CU11" i="2"/>
  <c r="HK15" i="2"/>
  <c r="CU15" i="2"/>
  <c r="HK35" i="2"/>
  <c r="CU35" i="2"/>
  <c r="HK16" i="2"/>
  <c r="CU16" i="2"/>
  <c r="HJ7" i="2"/>
  <c r="CT7" i="2"/>
  <c r="HK7" i="2" s="1"/>
  <c r="CU7" i="2"/>
  <c r="HJ6" i="2"/>
  <c r="CT6" i="2"/>
  <c r="HK6" i="2" s="1"/>
  <c r="CU6" i="2"/>
  <c r="HJ8" i="2"/>
  <c r="CT8" i="2"/>
  <c r="HK8" i="2" s="1"/>
  <c r="CU8" i="2"/>
  <c r="HJ10" i="2"/>
  <c r="CT10" i="2"/>
  <c r="HK10" i="2" s="1"/>
  <c r="CU10" i="2"/>
  <c r="HK17" i="2"/>
  <c r="CU17" i="2"/>
  <c r="HI19" i="2"/>
  <c r="DV3" i="2"/>
  <c r="DN10" i="12"/>
  <c r="DO11" i="12"/>
  <c r="DN14" i="12"/>
  <c r="DM13" i="12"/>
  <c r="BT36" i="12"/>
  <c r="BU34" i="12"/>
  <c r="BS43" i="12"/>
  <c r="BS44" i="12"/>
  <c r="BX6" i="22" l="1"/>
  <c r="BX6" i="23"/>
  <c r="BY5" i="23"/>
  <c r="BX11" i="22"/>
  <c r="BX11" i="23"/>
  <c r="BO26" i="23"/>
  <c r="BO27" i="23" s="1"/>
  <c r="BY11" i="22"/>
  <c r="BY11" i="23"/>
  <c r="BX5" i="22"/>
  <c r="BX8" i="22" s="1"/>
  <c r="BX5" i="23"/>
  <c r="BT19" i="23"/>
  <c r="BT23" i="23" s="1"/>
  <c r="BT19" i="22"/>
  <c r="BT23" i="22" s="1"/>
  <c r="BY6" i="23"/>
  <c r="BY12" i="23"/>
  <c r="BY7" i="23"/>
  <c r="BP41" i="23"/>
  <c r="BP16" i="23"/>
  <c r="BP25" i="23" s="1"/>
  <c r="BP26" i="23" s="1"/>
  <c r="BP27" i="23" s="1"/>
  <c r="BO16" i="22"/>
  <c r="BO25" i="22" s="1"/>
  <c r="BO41" i="22"/>
  <c r="BO26" i="22"/>
  <c r="BO27" i="22" s="1"/>
  <c r="BY7" i="22"/>
  <c r="BY12" i="22"/>
  <c r="BP13" i="22"/>
  <c r="BP14" i="22" s="1"/>
  <c r="HB37" i="2"/>
  <c r="CM30" i="2"/>
  <c r="HD30" i="2" s="1"/>
  <c r="CM28" i="2"/>
  <c r="HD28" i="2" s="1"/>
  <c r="CM29" i="2"/>
  <c r="HD29" i="2" s="1"/>
  <c r="CL24" i="2"/>
  <c r="HC24" i="2" s="1"/>
  <c r="BQ13" i="23" s="1"/>
  <c r="BQ14" i="23" s="1"/>
  <c r="CL26" i="2"/>
  <c r="HC26" i="2" s="1"/>
  <c r="CL25" i="2"/>
  <c r="HC25" i="2" s="1"/>
  <c r="BY6" i="22"/>
  <c r="BY5" i="22"/>
  <c r="HL15" i="2"/>
  <c r="CV15" i="2"/>
  <c r="HL33" i="2"/>
  <c r="CV33" i="2"/>
  <c r="HL18" i="2"/>
  <c r="CV18" i="2"/>
  <c r="HL10" i="2"/>
  <c r="CV10" i="2"/>
  <c r="HL6" i="2"/>
  <c r="CV6" i="2"/>
  <c r="HL16" i="2"/>
  <c r="CV16" i="2"/>
  <c r="HL11" i="2"/>
  <c r="CV11" i="2"/>
  <c r="HL17" i="2"/>
  <c r="CV17" i="2"/>
  <c r="HK19" i="2"/>
  <c r="HL12" i="2"/>
  <c r="CV12" i="2"/>
  <c r="HJ19" i="2"/>
  <c r="HL35" i="2"/>
  <c r="CV35" i="2"/>
  <c r="HL34" i="2"/>
  <c r="CV34" i="2"/>
  <c r="HL8" i="2"/>
  <c r="CV8" i="2"/>
  <c r="HL7" i="2"/>
  <c r="CV7" i="2"/>
  <c r="HL36" i="2"/>
  <c r="CV36" i="2"/>
  <c r="DW3" i="2"/>
  <c r="DN13" i="12"/>
  <c r="DO14" i="12"/>
  <c r="DO10" i="12"/>
  <c r="DP11" i="12"/>
  <c r="DM25" i="12"/>
  <c r="DM26" i="12" s="1"/>
  <c r="BU36" i="12"/>
  <c r="BV34" i="12"/>
  <c r="BT44" i="12"/>
  <c r="BT43" i="12"/>
  <c r="BQ41" i="23" l="1"/>
  <c r="BQ16" i="23"/>
  <c r="BQ25" i="23" s="1"/>
  <c r="BZ12" i="22"/>
  <c r="BZ12" i="23"/>
  <c r="BZ6" i="22"/>
  <c r="BZ6" i="23"/>
  <c r="BZ11" i="22"/>
  <c r="BZ11" i="23"/>
  <c r="BU19" i="23"/>
  <c r="BU23" i="23" s="1"/>
  <c r="BU19" i="22"/>
  <c r="BU23" i="22" s="1"/>
  <c r="BZ5" i="22"/>
  <c r="BZ5" i="23"/>
  <c r="BZ7" i="22"/>
  <c r="BZ7" i="23"/>
  <c r="BX8" i="23"/>
  <c r="BY8" i="23"/>
  <c r="BP16" i="22"/>
  <c r="BP25" i="22" s="1"/>
  <c r="BP26" i="22" s="1"/>
  <c r="BP27" i="22" s="1"/>
  <c r="BP41" i="22"/>
  <c r="BY8" i="22"/>
  <c r="BZ8" i="22"/>
  <c r="CN29" i="2"/>
  <c r="HE29" i="2" s="1"/>
  <c r="CN30" i="2"/>
  <c r="HE30" i="2" s="1"/>
  <c r="CN28" i="2"/>
  <c r="HE28" i="2" s="1"/>
  <c r="BQ13" i="22"/>
  <c r="BQ14" i="22" s="1"/>
  <c r="HC37" i="2"/>
  <c r="CM26" i="2"/>
  <c r="HD26" i="2" s="1"/>
  <c r="CM25" i="2"/>
  <c r="HD25" i="2" s="1"/>
  <c r="CM24" i="2"/>
  <c r="HD24" i="2" s="1"/>
  <c r="BR13" i="23" s="1"/>
  <c r="BR14" i="23" s="1"/>
  <c r="HM8" i="2"/>
  <c r="CW8" i="2"/>
  <c r="HM17" i="2"/>
  <c r="CW17" i="2"/>
  <c r="HM6" i="2"/>
  <c r="CA5" i="23" s="1"/>
  <c r="CW6" i="2"/>
  <c r="HM18" i="2"/>
  <c r="CW18" i="2"/>
  <c r="HL19" i="2"/>
  <c r="HM12" i="2"/>
  <c r="CW12" i="2"/>
  <c r="HM11" i="2"/>
  <c r="CW11" i="2"/>
  <c r="HM10" i="2"/>
  <c r="CW10" i="2"/>
  <c r="HM33" i="2"/>
  <c r="CW33" i="2"/>
  <c r="HM36" i="2"/>
  <c r="CW36" i="2"/>
  <c r="HM7" i="2"/>
  <c r="CW7" i="2"/>
  <c r="HM35" i="2"/>
  <c r="CW35" i="2"/>
  <c r="HM16" i="2"/>
  <c r="CW16" i="2"/>
  <c r="HM15" i="2"/>
  <c r="CW15" i="2"/>
  <c r="HM34" i="2"/>
  <c r="CW34" i="2"/>
  <c r="DX3" i="2"/>
  <c r="DP10" i="12"/>
  <c r="DQ11" i="12"/>
  <c r="DO13" i="12"/>
  <c r="DP14" i="12"/>
  <c r="DN25" i="12"/>
  <c r="DN26" i="12"/>
  <c r="BV36" i="12"/>
  <c r="BW34" i="12"/>
  <c r="BU44" i="12"/>
  <c r="BU43" i="12"/>
  <c r="CA12" i="22" l="1"/>
  <c r="CA12" i="23"/>
  <c r="BR41" i="23"/>
  <c r="BR16" i="23"/>
  <c r="BR25" i="23" s="1"/>
  <c r="BZ8" i="23"/>
  <c r="BQ27" i="23"/>
  <c r="BQ26" i="23"/>
  <c r="BV19" i="23"/>
  <c r="BV23" i="23" s="1"/>
  <c r="BV19" i="22"/>
  <c r="BV23" i="22" s="1"/>
  <c r="CA7" i="23"/>
  <c r="CA6" i="22"/>
  <c r="CA6" i="23"/>
  <c r="CA8" i="23" s="1"/>
  <c r="CA11" i="22"/>
  <c r="CA11" i="23"/>
  <c r="BQ16" i="22"/>
  <c r="BQ25" i="22" s="1"/>
  <c r="BQ26" i="22" s="1"/>
  <c r="BQ27" i="22" s="1"/>
  <c r="BQ41" i="22"/>
  <c r="CA7" i="22"/>
  <c r="BR13" i="22"/>
  <c r="BR14" i="22" s="1"/>
  <c r="HD37" i="2"/>
  <c r="CA5" i="22"/>
  <c r="CA8" i="22" s="1"/>
  <c r="CN25" i="2"/>
  <c r="HE25" i="2" s="1"/>
  <c r="CN24" i="2"/>
  <c r="HE24" i="2" s="1"/>
  <c r="BS13" i="23" s="1"/>
  <c r="BS14" i="23" s="1"/>
  <c r="CN26" i="2"/>
  <c r="HE26" i="2" s="1"/>
  <c r="CO28" i="2"/>
  <c r="HF28" i="2" s="1"/>
  <c r="CO30" i="2"/>
  <c r="HF30" i="2" s="1"/>
  <c r="CO29" i="2"/>
  <c r="HF29" i="2" s="1"/>
  <c r="CX7" i="2"/>
  <c r="HN7" i="2"/>
  <c r="CX33" i="2"/>
  <c r="HN33" i="2"/>
  <c r="CX12" i="2"/>
  <c r="HN12" i="2"/>
  <c r="CX6" i="2"/>
  <c r="HN6" i="2"/>
  <c r="HM19" i="2"/>
  <c r="CX16" i="2"/>
  <c r="HN16" i="2"/>
  <c r="CX10" i="2"/>
  <c r="HN10" i="2"/>
  <c r="CX17" i="2"/>
  <c r="HN17" i="2"/>
  <c r="CX15" i="2"/>
  <c r="HN15" i="2"/>
  <c r="CX34" i="2"/>
  <c r="HN34" i="2"/>
  <c r="CX36" i="2"/>
  <c r="HN36" i="2"/>
  <c r="CX11" i="2"/>
  <c r="HN11" i="2"/>
  <c r="CX18" i="2"/>
  <c r="HN18" i="2"/>
  <c r="CX8" i="2"/>
  <c r="HN8" i="2"/>
  <c r="CX35" i="2"/>
  <c r="HN35" i="2"/>
  <c r="DY3" i="2"/>
  <c r="DP13" i="12"/>
  <c r="DQ14" i="12"/>
  <c r="DO25" i="12"/>
  <c r="DO26" i="12" s="1"/>
  <c r="DR11" i="12"/>
  <c r="DR10" i="12" s="1"/>
  <c r="DQ10" i="12"/>
  <c r="DP25" i="12"/>
  <c r="BW36" i="12"/>
  <c r="BX34" i="12"/>
  <c r="BV44" i="12"/>
  <c r="BV43" i="12"/>
  <c r="CB5" i="22" l="1"/>
  <c r="CB5" i="23"/>
  <c r="BS41" i="23"/>
  <c r="BS16" i="23"/>
  <c r="BS25" i="23" s="1"/>
  <c r="BR26" i="23"/>
  <c r="BR27" i="23"/>
  <c r="CB12" i="23"/>
  <c r="CB7" i="22"/>
  <c r="CB7" i="23"/>
  <c r="CB6" i="22"/>
  <c r="CB8" i="22" s="1"/>
  <c r="CB6" i="23"/>
  <c r="BW19" i="23"/>
  <c r="BW23" i="23" s="1"/>
  <c r="BW19" i="22"/>
  <c r="BW23" i="22" s="1"/>
  <c r="CB11" i="22"/>
  <c r="CB11" i="23"/>
  <c r="BR16" i="22"/>
  <c r="BR25" i="22" s="1"/>
  <c r="BR26" i="22" s="1"/>
  <c r="BR27" i="22" s="1"/>
  <c r="BR41" i="22"/>
  <c r="CB12" i="22"/>
  <c r="BS13" i="22"/>
  <c r="BS14" i="22" s="1"/>
  <c r="HE37" i="2"/>
  <c r="CO25" i="2"/>
  <c r="HF25" i="2" s="1"/>
  <c r="CO26" i="2"/>
  <c r="HF26" i="2" s="1"/>
  <c r="CO24" i="2"/>
  <c r="HF24" i="2" s="1"/>
  <c r="BT13" i="23" s="1"/>
  <c r="BT14" i="23" s="1"/>
  <c r="CP30" i="2"/>
  <c r="HG30" i="2" s="1"/>
  <c r="CP29" i="2"/>
  <c r="HG29" i="2" s="1"/>
  <c r="CP28" i="2"/>
  <c r="HG28" i="2" s="1"/>
  <c r="HO8" i="2"/>
  <c r="CY8" i="2"/>
  <c r="HO36" i="2"/>
  <c r="CY36" i="2"/>
  <c r="HO17" i="2"/>
  <c r="CY17" i="2"/>
  <c r="HO12" i="2"/>
  <c r="CY12" i="2"/>
  <c r="HO34" i="2"/>
  <c r="CY34" i="2"/>
  <c r="HO10" i="2"/>
  <c r="CY10" i="2"/>
  <c r="HO33" i="2"/>
  <c r="CY33" i="2"/>
  <c r="HO18" i="2"/>
  <c r="CY18" i="2"/>
  <c r="HN19" i="2"/>
  <c r="HO35" i="2"/>
  <c r="CY35" i="2"/>
  <c r="HO11" i="2"/>
  <c r="CY11" i="2"/>
  <c r="HO15" i="2"/>
  <c r="CY15" i="2"/>
  <c r="HO16" i="2"/>
  <c r="CY16" i="2"/>
  <c r="HO6" i="2"/>
  <c r="CY6" i="2"/>
  <c r="HO7" i="2"/>
  <c r="CY7" i="2"/>
  <c r="DZ3" i="2"/>
  <c r="DP26" i="12"/>
  <c r="DR14" i="12"/>
  <c r="DR13" i="12" s="1"/>
  <c r="DR25" i="12" s="1"/>
  <c r="DQ13" i="12"/>
  <c r="DQ25" i="12" s="1"/>
  <c r="BX36" i="12"/>
  <c r="BY34" i="12"/>
  <c r="BW44" i="12"/>
  <c r="BW43" i="12"/>
  <c r="BT41" i="23" l="1"/>
  <c r="BT16" i="23"/>
  <c r="BT25" i="23" s="1"/>
  <c r="CC12" i="23"/>
  <c r="CB8" i="23"/>
  <c r="BX19" i="23"/>
  <c r="BX23" i="23" s="1"/>
  <c r="BX19" i="22"/>
  <c r="BX23" i="22" s="1"/>
  <c r="CC6" i="22"/>
  <c r="CC6" i="23"/>
  <c r="CC11" i="22"/>
  <c r="CC11" i="23"/>
  <c r="CC5" i="23"/>
  <c r="CC8" i="23" s="1"/>
  <c r="CC7" i="22"/>
  <c r="CC7" i="23"/>
  <c r="BS26" i="23"/>
  <c r="BS27" i="23" s="1"/>
  <c r="BS16" i="22"/>
  <c r="BS25" i="22" s="1"/>
  <c r="BS27" i="22" s="1"/>
  <c r="BS41" i="22"/>
  <c r="BS26" i="22"/>
  <c r="CC12" i="22"/>
  <c r="CC5" i="22"/>
  <c r="BT13" i="22"/>
  <c r="BT14" i="22" s="1"/>
  <c r="HF37" i="2"/>
  <c r="CP26" i="2"/>
  <c r="HG26" i="2" s="1"/>
  <c r="CP25" i="2"/>
  <c r="HG25" i="2" s="1"/>
  <c r="CP24" i="2"/>
  <c r="HG24" i="2" s="1"/>
  <c r="BU13" i="23" s="1"/>
  <c r="BU14" i="23" s="1"/>
  <c r="CQ29" i="2"/>
  <c r="HH29" i="2" s="1"/>
  <c r="CQ28" i="2"/>
  <c r="HH28" i="2" s="1"/>
  <c r="CQ30" i="2"/>
  <c r="HH30" i="2" s="1"/>
  <c r="HP11" i="2"/>
  <c r="CZ11" i="2"/>
  <c r="HP18" i="2"/>
  <c r="CZ18" i="2"/>
  <c r="HP34" i="2"/>
  <c r="CZ34" i="2"/>
  <c r="HP17" i="2"/>
  <c r="CZ17" i="2"/>
  <c r="HO19" i="2"/>
  <c r="HP16" i="2"/>
  <c r="CZ16" i="2"/>
  <c r="HP35" i="2"/>
  <c r="CZ35" i="2"/>
  <c r="HP33" i="2"/>
  <c r="CZ33" i="2"/>
  <c r="HP36" i="2"/>
  <c r="CZ36" i="2"/>
  <c r="HP15" i="2"/>
  <c r="CD7" i="23" s="1"/>
  <c r="CZ15" i="2"/>
  <c r="HP10" i="2"/>
  <c r="CZ10" i="2"/>
  <c r="HP12" i="2"/>
  <c r="CZ12" i="2"/>
  <c r="HP8" i="2"/>
  <c r="CZ8" i="2"/>
  <c r="HP6" i="2"/>
  <c r="CZ6" i="2"/>
  <c r="HP7" i="2"/>
  <c r="CZ7" i="2"/>
  <c r="EA3" i="2"/>
  <c r="EB3" i="2" s="1"/>
  <c r="DQ26" i="12"/>
  <c r="DR26" i="12"/>
  <c r="BY36" i="12"/>
  <c r="BZ34" i="12"/>
  <c r="BX43" i="12"/>
  <c r="BX44" i="12"/>
  <c r="CD6" i="23" l="1"/>
  <c r="CC8" i="22"/>
  <c r="BU41" i="23"/>
  <c r="BU16" i="23"/>
  <c r="BU25" i="23" s="1"/>
  <c r="BT27" i="23"/>
  <c r="BT28" i="23" s="1"/>
  <c r="BT26" i="23"/>
  <c r="BY19" i="23"/>
  <c r="BY23" i="23" s="1"/>
  <c r="BY19" i="22"/>
  <c r="BY23" i="22" s="1"/>
  <c r="CD5" i="23"/>
  <c r="CD8" i="23" s="1"/>
  <c r="CD11" i="22"/>
  <c r="CD11" i="23"/>
  <c r="CD12" i="22"/>
  <c r="CD12" i="23"/>
  <c r="BT16" i="22"/>
  <c r="BT25" i="22" s="1"/>
  <c r="BT41" i="22"/>
  <c r="BT26" i="22"/>
  <c r="BT27" i="22" s="1"/>
  <c r="CD7" i="22"/>
  <c r="CD6" i="22"/>
  <c r="CD5" i="22"/>
  <c r="BU13" i="22"/>
  <c r="BU14" i="22" s="1"/>
  <c r="HG37" i="2"/>
  <c r="CQ25" i="2"/>
  <c r="HH25" i="2" s="1"/>
  <c r="CQ26" i="2"/>
  <c r="HH26" i="2" s="1"/>
  <c r="CQ24" i="2"/>
  <c r="HH24" i="2" s="1"/>
  <c r="BV13" i="23" s="1"/>
  <c r="BV14" i="23" s="1"/>
  <c r="CR28" i="2"/>
  <c r="HI28" i="2" s="1"/>
  <c r="CR29" i="2"/>
  <c r="HI29" i="2" s="1"/>
  <c r="CR30" i="2"/>
  <c r="HI30" i="2" s="1"/>
  <c r="HQ10" i="2"/>
  <c r="CE6" i="23" s="1"/>
  <c r="DA10" i="2"/>
  <c r="HQ36" i="2"/>
  <c r="DA36" i="2"/>
  <c r="HQ16" i="2"/>
  <c r="CE12" i="23" s="1"/>
  <c r="DA16" i="2"/>
  <c r="HQ34" i="2"/>
  <c r="DA34" i="2"/>
  <c r="HP19" i="2"/>
  <c r="HQ15" i="2"/>
  <c r="DA15" i="2"/>
  <c r="HQ33" i="2"/>
  <c r="DA33" i="2"/>
  <c r="HQ18" i="2"/>
  <c r="DA18" i="2"/>
  <c r="HQ6" i="2"/>
  <c r="DA6" i="2"/>
  <c r="HQ12" i="2"/>
  <c r="DA12" i="2"/>
  <c r="HQ35" i="2"/>
  <c r="DA35" i="2"/>
  <c r="HQ17" i="2"/>
  <c r="DA17" i="2"/>
  <c r="HQ11" i="2"/>
  <c r="DA11" i="2"/>
  <c r="HQ8" i="2"/>
  <c r="DA8" i="2"/>
  <c r="HQ7" i="2"/>
  <c r="DA7" i="2"/>
  <c r="EC3" i="2"/>
  <c r="BZ36" i="12"/>
  <c r="CA34" i="12"/>
  <c r="BY44" i="12"/>
  <c r="BY43" i="12"/>
  <c r="BV41" i="23" l="1"/>
  <c r="BV16" i="23"/>
  <c r="BV25" i="23" s="1"/>
  <c r="BV26" i="23" s="1"/>
  <c r="BV27" i="23" s="1"/>
  <c r="G46" i="22"/>
  <c r="G59" i="22" s="1"/>
  <c r="G65" i="22" s="1"/>
  <c r="BT28" i="22"/>
  <c r="CE5" i="23"/>
  <c r="BU26" i="23"/>
  <c r="BU27" i="23" s="1"/>
  <c r="BZ19" i="23"/>
  <c r="BZ23" i="23" s="1"/>
  <c r="BZ19" i="22"/>
  <c r="BZ23" i="22" s="1"/>
  <c r="CE11" i="22"/>
  <c r="CE11" i="23"/>
  <c r="CE7" i="23"/>
  <c r="G46" i="23"/>
  <c r="G59" i="23" s="1"/>
  <c r="G65" i="23" s="1"/>
  <c r="BU16" i="22"/>
  <c r="BU25" i="22" s="1"/>
  <c r="BU26" i="22" s="1"/>
  <c r="BU27" i="22" s="1"/>
  <c r="BU41" i="22"/>
  <c r="CD8" i="22"/>
  <c r="CE12" i="22"/>
  <c r="CE7" i="22"/>
  <c r="CE5" i="22"/>
  <c r="BV13" i="22"/>
  <c r="BV14" i="22" s="1"/>
  <c r="HH37" i="2"/>
  <c r="CS30" i="2"/>
  <c r="HJ30" i="2" s="1"/>
  <c r="CS29" i="2"/>
  <c r="HJ29" i="2" s="1"/>
  <c r="CS28" i="2"/>
  <c r="HJ28" i="2" s="1"/>
  <c r="CR24" i="2"/>
  <c r="HI24" i="2" s="1"/>
  <c r="BW13" i="23" s="1"/>
  <c r="BW14" i="23" s="1"/>
  <c r="CR26" i="2"/>
  <c r="HI26" i="2" s="1"/>
  <c r="CR25" i="2"/>
  <c r="HI25" i="2" s="1"/>
  <c r="CE6" i="22"/>
  <c r="HR8" i="2"/>
  <c r="DB8" i="2"/>
  <c r="HR35" i="2"/>
  <c r="DB35" i="2"/>
  <c r="HR15" i="2"/>
  <c r="CF7" i="23" s="1"/>
  <c r="DB15" i="2"/>
  <c r="HR16" i="2"/>
  <c r="DB16" i="2"/>
  <c r="HR11" i="2"/>
  <c r="DB11" i="2"/>
  <c r="HR12" i="2"/>
  <c r="DB12" i="2"/>
  <c r="HR18" i="2"/>
  <c r="DB18" i="2"/>
  <c r="HR36" i="2"/>
  <c r="DB36" i="2"/>
  <c r="HR7" i="2"/>
  <c r="DB7" i="2"/>
  <c r="HR17" i="2"/>
  <c r="DB17" i="2"/>
  <c r="HR6" i="2"/>
  <c r="CF5" i="23" s="1"/>
  <c r="DB6" i="2"/>
  <c r="HR33" i="2"/>
  <c r="DB33" i="2"/>
  <c r="HR34" i="2"/>
  <c r="DB34" i="2"/>
  <c r="HR10" i="2"/>
  <c r="DB10" i="2"/>
  <c r="HQ19" i="2"/>
  <c r="ED3" i="2"/>
  <c r="CA36" i="12"/>
  <c r="CB34" i="12"/>
  <c r="BZ44" i="12"/>
  <c r="BZ43" i="12"/>
  <c r="BW41" i="23" l="1"/>
  <c r="BW16" i="23"/>
  <c r="BW25" i="23" s="1"/>
  <c r="BW26" i="23" s="1"/>
  <c r="BW27" i="23" s="1"/>
  <c r="CF8" i="23"/>
  <c r="CA19" i="23"/>
  <c r="CA23" i="23" s="1"/>
  <c r="CA19" i="22"/>
  <c r="CA23" i="22" s="1"/>
  <c r="CF6" i="23"/>
  <c r="CF11" i="22"/>
  <c r="CF11" i="23"/>
  <c r="CF12" i="22"/>
  <c r="CF12" i="23"/>
  <c r="CE8" i="23"/>
  <c r="BV16" i="22"/>
  <c r="BV25" i="22" s="1"/>
  <c r="BV41" i="22"/>
  <c r="BV26" i="22"/>
  <c r="BV27" i="22" s="1"/>
  <c r="CF7" i="22"/>
  <c r="CS26" i="2"/>
  <c r="HJ26" i="2" s="1"/>
  <c r="CS25" i="2"/>
  <c r="HJ25" i="2" s="1"/>
  <c r="CS24" i="2"/>
  <c r="HJ24" i="2" s="1"/>
  <c r="BX13" i="23" s="1"/>
  <c r="BX14" i="23" s="1"/>
  <c r="CT29" i="2"/>
  <c r="HK29" i="2" s="1"/>
  <c r="CT30" i="2"/>
  <c r="HK30" i="2" s="1"/>
  <c r="CT28" i="2"/>
  <c r="HK28" i="2" s="1"/>
  <c r="CF5" i="22"/>
  <c r="BW13" i="22"/>
  <c r="BW14" i="22" s="1"/>
  <c r="HI37" i="2"/>
  <c r="CF6" i="22"/>
  <c r="CE8" i="22"/>
  <c r="HS33" i="2"/>
  <c r="DC33" i="2"/>
  <c r="HT33" i="2" s="1"/>
  <c r="DD33" i="2"/>
  <c r="HS7" i="2"/>
  <c r="DC7" i="2"/>
  <c r="HS12" i="2"/>
  <c r="DC12" i="2"/>
  <c r="HS15" i="2"/>
  <c r="DC15" i="2"/>
  <c r="HT15" i="2" s="1"/>
  <c r="DD15" i="2"/>
  <c r="HS6" i="2"/>
  <c r="DC6" i="2"/>
  <c r="HS36" i="2"/>
  <c r="DC36" i="2"/>
  <c r="HT36" i="2" s="1"/>
  <c r="DD36" i="2"/>
  <c r="HS11" i="2"/>
  <c r="DC11" i="2"/>
  <c r="HS35" i="2"/>
  <c r="DC35" i="2"/>
  <c r="HT35" i="2" s="1"/>
  <c r="DD35" i="2"/>
  <c r="HR19" i="2"/>
  <c r="HS17" i="2"/>
  <c r="DC17" i="2"/>
  <c r="HT17" i="2" s="1"/>
  <c r="DD17" i="2"/>
  <c r="HS18" i="2"/>
  <c r="DC18" i="2"/>
  <c r="HT18" i="2" s="1"/>
  <c r="DD18" i="2"/>
  <c r="HS16" i="2"/>
  <c r="DC16" i="2"/>
  <c r="HT16" i="2" s="1"/>
  <c r="DD16" i="2"/>
  <c r="HS8" i="2"/>
  <c r="DC8" i="2"/>
  <c r="HS10" i="2"/>
  <c r="DC10" i="2"/>
  <c r="HS34" i="2"/>
  <c r="DC34" i="2"/>
  <c r="HT34" i="2" s="1"/>
  <c r="DD34" i="2"/>
  <c r="EE3" i="2"/>
  <c r="CB36" i="12"/>
  <c r="CC34" i="12"/>
  <c r="CA43" i="12"/>
  <c r="CA44" i="12"/>
  <c r="CB19" i="23" l="1"/>
  <c r="CB23" i="23" s="1"/>
  <c r="CB19" i="22"/>
  <c r="CB23" i="22" s="1"/>
  <c r="CG7" i="23"/>
  <c r="BX41" i="23"/>
  <c r="BX16" i="23"/>
  <c r="BX25" i="23" s="1"/>
  <c r="BX26" i="23" s="1"/>
  <c r="BX27" i="23" s="1"/>
  <c r="CG5" i="23"/>
  <c r="CG8" i="23" s="1"/>
  <c r="CG11" i="22"/>
  <c r="CG11" i="23"/>
  <c r="CG12" i="22"/>
  <c r="CG12" i="23"/>
  <c r="CG6" i="22"/>
  <c r="CG6" i="23"/>
  <c r="CH12" i="22"/>
  <c r="CH12" i="23"/>
  <c r="CH7" i="23"/>
  <c r="BW16" i="22"/>
  <c r="BW25" i="22" s="1"/>
  <c r="BW26" i="22" s="1"/>
  <c r="BW27" i="22" s="1"/>
  <c r="BW41" i="22"/>
  <c r="CF8" i="22"/>
  <c r="CH7" i="22"/>
  <c r="CG7" i="22"/>
  <c r="CG5" i="22"/>
  <c r="CU28" i="2"/>
  <c r="HL28" i="2" s="1"/>
  <c r="CU30" i="2"/>
  <c r="HL30" i="2" s="1"/>
  <c r="CU29" i="2"/>
  <c r="HL29" i="2" s="1"/>
  <c r="CT25" i="2"/>
  <c r="HK25" i="2" s="1"/>
  <c r="CT24" i="2"/>
  <c r="HK24" i="2" s="1"/>
  <c r="BY13" i="23" s="1"/>
  <c r="BY14" i="23" s="1"/>
  <c r="CT26" i="2"/>
  <c r="HK26" i="2" s="1"/>
  <c r="BX13" i="22"/>
  <c r="BX14" i="22" s="1"/>
  <c r="HJ37" i="2"/>
  <c r="HU18" i="2"/>
  <c r="DE18" i="2"/>
  <c r="HT8" i="2"/>
  <c r="DD8" i="2"/>
  <c r="HU36" i="2"/>
  <c r="DE36" i="2"/>
  <c r="HT7" i="2"/>
  <c r="DD7" i="2"/>
  <c r="HU34" i="2"/>
  <c r="DE34" i="2"/>
  <c r="HU35" i="2"/>
  <c r="DE35" i="2"/>
  <c r="HU15" i="2"/>
  <c r="DE15" i="2"/>
  <c r="HU17" i="2"/>
  <c r="DE17" i="2"/>
  <c r="HU33" i="2"/>
  <c r="DE33" i="2"/>
  <c r="HT6" i="2"/>
  <c r="DD6" i="2"/>
  <c r="HU16" i="2"/>
  <c r="DE16" i="2"/>
  <c r="HT10" i="2"/>
  <c r="CH6" i="23" s="1"/>
  <c r="DD10" i="2"/>
  <c r="HT11" i="2"/>
  <c r="DD11" i="2"/>
  <c r="HS19" i="2"/>
  <c r="HT12" i="2"/>
  <c r="DD12" i="2"/>
  <c r="EF3" i="2"/>
  <c r="CC36" i="12"/>
  <c r="CD34" i="12"/>
  <c r="CB44" i="12"/>
  <c r="CB43" i="12"/>
  <c r="CI12" i="23" l="1"/>
  <c r="CI7" i="22"/>
  <c r="CI7" i="23"/>
  <c r="BY41" i="23"/>
  <c r="BY16" i="23"/>
  <c r="BY25" i="23" s="1"/>
  <c r="BY26" i="23" s="1"/>
  <c r="BY27" i="23" s="1"/>
  <c r="CH5" i="22"/>
  <c r="CH5" i="23"/>
  <c r="CH8" i="23" s="1"/>
  <c r="CC19" i="23"/>
  <c r="CC23" i="23" s="1"/>
  <c r="CC19" i="22"/>
  <c r="CC23" i="22" s="1"/>
  <c r="CH11" i="22"/>
  <c r="CH11" i="23"/>
  <c r="BX16" i="22"/>
  <c r="BX25" i="22" s="1"/>
  <c r="BX41" i="22"/>
  <c r="CG8" i="22"/>
  <c r="BX26" i="22"/>
  <c r="BX27" i="22" s="1"/>
  <c r="CI12" i="22"/>
  <c r="BY13" i="22"/>
  <c r="BY14" i="22" s="1"/>
  <c r="HK37" i="2"/>
  <c r="CH6" i="22"/>
  <c r="CH8" i="22" s="1"/>
  <c r="CU24" i="2"/>
  <c r="HL24" i="2" s="1"/>
  <c r="BZ13" i="23" s="1"/>
  <c r="BZ14" i="23" s="1"/>
  <c r="CU26" i="2"/>
  <c r="HL26" i="2" s="1"/>
  <c r="CU25" i="2"/>
  <c r="HL25" i="2" s="1"/>
  <c r="CV30" i="2"/>
  <c r="HM30" i="2" s="1"/>
  <c r="CV29" i="2"/>
  <c r="HM29" i="2" s="1"/>
  <c r="CV28" i="2"/>
  <c r="HM28" i="2" s="1"/>
  <c r="HV16" i="2"/>
  <c r="DF16" i="2"/>
  <c r="HV33" i="2"/>
  <c r="DF33" i="2"/>
  <c r="HV35" i="2"/>
  <c r="DF35" i="2"/>
  <c r="HV36" i="2"/>
  <c r="DF36" i="2"/>
  <c r="HU11" i="2"/>
  <c r="DE11" i="2"/>
  <c r="HV17" i="2"/>
  <c r="DF17" i="2"/>
  <c r="HV34" i="2"/>
  <c r="DF34" i="2"/>
  <c r="HU8" i="2"/>
  <c r="DE8" i="2"/>
  <c r="HU10" i="2"/>
  <c r="DE10" i="2"/>
  <c r="HU6" i="2"/>
  <c r="DE6" i="2"/>
  <c r="HV15" i="2"/>
  <c r="CJ7" i="23" s="1"/>
  <c r="DF15" i="2"/>
  <c r="HU7" i="2"/>
  <c r="DE7" i="2"/>
  <c r="HV18" i="2"/>
  <c r="DF18" i="2"/>
  <c r="HU12" i="2"/>
  <c r="DE12" i="2"/>
  <c r="HT19" i="2"/>
  <c r="EG3" i="2"/>
  <c r="CD36" i="12"/>
  <c r="CE34" i="12"/>
  <c r="CC44" i="12"/>
  <c r="CC43" i="12"/>
  <c r="CD19" i="23" l="1"/>
  <c r="CD23" i="23" s="1"/>
  <c r="CD19" i="22"/>
  <c r="CD23" i="22" s="1"/>
  <c r="CI6" i="22"/>
  <c r="CI6" i="23"/>
  <c r="CJ12" i="23"/>
  <c r="CI11" i="22"/>
  <c r="CI11" i="23"/>
  <c r="CI5" i="23"/>
  <c r="CI8" i="23" s="1"/>
  <c r="BZ41" i="23"/>
  <c r="BZ16" i="23"/>
  <c r="BZ25" i="23" s="1"/>
  <c r="BY16" i="22"/>
  <c r="BY25" i="22" s="1"/>
  <c r="BY26" i="22" s="1"/>
  <c r="BY27" i="22" s="1"/>
  <c r="BY41" i="22"/>
  <c r="CJ7" i="22"/>
  <c r="CJ12" i="22"/>
  <c r="BZ13" i="22"/>
  <c r="BZ14" i="22" s="1"/>
  <c r="HL37" i="2"/>
  <c r="CW29" i="2"/>
  <c r="HN29" i="2" s="1"/>
  <c r="CW28" i="2"/>
  <c r="HN28" i="2" s="1"/>
  <c r="CW30" i="2"/>
  <c r="HN30" i="2" s="1"/>
  <c r="CI5" i="22"/>
  <c r="CI8" i="22" s="1"/>
  <c r="CV26" i="2"/>
  <c r="HM26" i="2" s="1"/>
  <c r="CV25" i="2"/>
  <c r="HM25" i="2" s="1"/>
  <c r="CV24" i="2"/>
  <c r="HM24" i="2" s="1"/>
  <c r="CA13" i="23" s="1"/>
  <c r="CA14" i="23" s="1"/>
  <c r="HW15" i="2"/>
  <c r="DG15" i="2"/>
  <c r="HV8" i="2"/>
  <c r="DF8" i="2"/>
  <c r="HW8" i="2" s="1"/>
  <c r="DG8" i="2"/>
  <c r="HV11" i="2"/>
  <c r="DF11" i="2"/>
  <c r="HW11" i="2" s="1"/>
  <c r="DG11" i="2"/>
  <c r="HW35" i="2"/>
  <c r="DG35" i="2"/>
  <c r="HW18" i="2"/>
  <c r="DG18" i="2"/>
  <c r="HV6" i="2"/>
  <c r="DF6" i="2"/>
  <c r="HW6" i="2" s="1"/>
  <c r="DG6" i="2"/>
  <c r="HW34" i="2"/>
  <c r="DG34" i="2"/>
  <c r="HW33" i="2"/>
  <c r="DG33" i="2"/>
  <c r="HU19" i="2"/>
  <c r="HV10" i="2"/>
  <c r="DF10" i="2"/>
  <c r="HW10" i="2" s="1"/>
  <c r="DG10" i="2"/>
  <c r="HW17" i="2"/>
  <c r="DG17" i="2"/>
  <c r="HW36" i="2"/>
  <c r="DG36" i="2"/>
  <c r="HW16" i="2"/>
  <c r="CK12" i="23" s="1"/>
  <c r="DG16" i="2"/>
  <c r="HV12" i="2"/>
  <c r="DF12" i="2"/>
  <c r="HW12" i="2" s="1"/>
  <c r="DG12" i="2"/>
  <c r="HV7" i="2"/>
  <c r="DF7" i="2"/>
  <c r="HW7" i="2" s="1"/>
  <c r="DG7" i="2"/>
  <c r="EH3" i="2"/>
  <c r="CE36" i="12"/>
  <c r="CF34" i="12"/>
  <c r="CD43" i="12"/>
  <c r="CD44" i="12"/>
  <c r="CA41" i="23" l="1"/>
  <c r="CA16" i="23"/>
  <c r="CA25" i="23" s="1"/>
  <c r="CA26" i="23" s="1"/>
  <c r="CA27" i="23" s="1"/>
  <c r="CE19" i="23"/>
  <c r="CE23" i="23" s="1"/>
  <c r="CE19" i="22"/>
  <c r="CE23" i="22" s="1"/>
  <c r="CK6" i="23"/>
  <c r="CK5" i="23"/>
  <c r="CK8" i="23" s="1"/>
  <c r="CK11" i="22"/>
  <c r="CK11" i="23"/>
  <c r="CJ11" i="22"/>
  <c r="CJ11" i="23"/>
  <c r="CJ6" i="23"/>
  <c r="CJ5" i="23"/>
  <c r="CJ8" i="23" s="1"/>
  <c r="CK7" i="22"/>
  <c r="CK7" i="23"/>
  <c r="BZ26" i="23"/>
  <c r="BZ27" i="23"/>
  <c r="BZ16" i="22"/>
  <c r="BZ25" i="22" s="1"/>
  <c r="BZ26" i="22" s="1"/>
  <c r="BZ41" i="22"/>
  <c r="CK12" i="22"/>
  <c r="CK5" i="22"/>
  <c r="CJ5" i="22"/>
  <c r="CA13" i="22"/>
  <c r="CA14" i="22" s="1"/>
  <c r="HM37" i="2"/>
  <c r="CK6" i="22"/>
  <c r="CX30" i="2"/>
  <c r="HO30" i="2" s="1"/>
  <c r="CX29" i="2"/>
  <c r="HO29" i="2" s="1"/>
  <c r="CX28" i="2"/>
  <c r="HO28" i="2" s="1"/>
  <c r="CW25" i="2"/>
  <c r="HN25" i="2" s="1"/>
  <c r="CW26" i="2"/>
  <c r="HN26" i="2" s="1"/>
  <c r="CW24" i="2"/>
  <c r="HN24" i="2" s="1"/>
  <c r="CB13" i="23" s="1"/>
  <c r="CB14" i="23" s="1"/>
  <c r="CJ6" i="22"/>
  <c r="HX36" i="2"/>
  <c r="DH36" i="2"/>
  <c r="HX18" i="2"/>
  <c r="DH18" i="2"/>
  <c r="HX12" i="2"/>
  <c r="DH12" i="2"/>
  <c r="HX34" i="2"/>
  <c r="DH34" i="2"/>
  <c r="HX8" i="2"/>
  <c r="DH8" i="2"/>
  <c r="HX17" i="2"/>
  <c r="DH17" i="2"/>
  <c r="HX35" i="2"/>
  <c r="DH35" i="2"/>
  <c r="HX6" i="2"/>
  <c r="DH6" i="2"/>
  <c r="HX7" i="2"/>
  <c r="DH7" i="2"/>
  <c r="HX16" i="2"/>
  <c r="DH16" i="2"/>
  <c r="HX10" i="2"/>
  <c r="DH10" i="2"/>
  <c r="HW19" i="2"/>
  <c r="HX11" i="2"/>
  <c r="DH11" i="2"/>
  <c r="HX15" i="2"/>
  <c r="DH15" i="2"/>
  <c r="HX33" i="2"/>
  <c r="DH33" i="2"/>
  <c r="HV19" i="2"/>
  <c r="EI3" i="2"/>
  <c r="CF36" i="12"/>
  <c r="CF43" i="12" s="1"/>
  <c r="CG34" i="12"/>
  <c r="CE44" i="12"/>
  <c r="CE43" i="12"/>
  <c r="CL12" i="22" l="1"/>
  <c r="CL12" i="23"/>
  <c r="CL5" i="22"/>
  <c r="CL5" i="23"/>
  <c r="CB41" i="23"/>
  <c r="CB16" i="23"/>
  <c r="CB25" i="23" s="1"/>
  <c r="BZ27" i="22"/>
  <c r="CJ8" i="22"/>
  <c r="CF44" i="12"/>
  <c r="CL7" i="22"/>
  <c r="CL7" i="23"/>
  <c r="CF19" i="23"/>
  <c r="CF23" i="23" s="1"/>
  <c r="CF19" i="22"/>
  <c r="CF23" i="22" s="1"/>
  <c r="CL6" i="22"/>
  <c r="CL6" i="23"/>
  <c r="CL11" i="22"/>
  <c r="CL11" i="23"/>
  <c r="CA16" i="22"/>
  <c r="CA25" i="22" s="1"/>
  <c r="CA26" i="22" s="1"/>
  <c r="CA27" i="22" s="1"/>
  <c r="CA41" i="22"/>
  <c r="CK8" i="22"/>
  <c r="CY25" i="2"/>
  <c r="HP25" i="2" s="1"/>
  <c r="CY24" i="2"/>
  <c r="HP24" i="2" s="1"/>
  <c r="CD13" i="23" s="1"/>
  <c r="CD14" i="23" s="1"/>
  <c r="CY26" i="2"/>
  <c r="HP26" i="2" s="1"/>
  <c r="CB13" i="22"/>
  <c r="CB14" i="22" s="1"/>
  <c r="HN37" i="2"/>
  <c r="CL8" i="22"/>
  <c r="CZ30" i="2"/>
  <c r="HQ30" i="2" s="1"/>
  <c r="CZ29" i="2"/>
  <c r="HQ29" i="2" s="1"/>
  <c r="CZ28" i="2"/>
  <c r="HQ28" i="2" s="1"/>
  <c r="CY29" i="2"/>
  <c r="HP29" i="2" s="1"/>
  <c r="CY28" i="2"/>
  <c r="HP28" i="2" s="1"/>
  <c r="CY30" i="2"/>
  <c r="HP30" i="2" s="1"/>
  <c r="CX26" i="2"/>
  <c r="HO26" i="2" s="1"/>
  <c r="CX25" i="2"/>
  <c r="HO25" i="2" s="1"/>
  <c r="CX24" i="2"/>
  <c r="HO24" i="2" s="1"/>
  <c r="CC13" i="23" s="1"/>
  <c r="CC14" i="23" s="1"/>
  <c r="HY10" i="2"/>
  <c r="DI10" i="2"/>
  <c r="HY6" i="2"/>
  <c r="CM5" i="23" s="1"/>
  <c r="DI6" i="2"/>
  <c r="HY8" i="2"/>
  <c r="DI8" i="2"/>
  <c r="HY18" i="2"/>
  <c r="DI18" i="2"/>
  <c r="HX19" i="2"/>
  <c r="HY15" i="2"/>
  <c r="DI15" i="2"/>
  <c r="HY11" i="2"/>
  <c r="DI11" i="2"/>
  <c r="HY16" i="2"/>
  <c r="DI16" i="2"/>
  <c r="HY35" i="2"/>
  <c r="DI35" i="2"/>
  <c r="HY34" i="2"/>
  <c r="DI34" i="2"/>
  <c r="HY7" i="2"/>
  <c r="DI7" i="2"/>
  <c r="HY17" i="2"/>
  <c r="DI17" i="2"/>
  <c r="HY12" i="2"/>
  <c r="DI12" i="2"/>
  <c r="HY36" i="2"/>
  <c r="DI36" i="2"/>
  <c r="HY33" i="2"/>
  <c r="DI33" i="2"/>
  <c r="EJ3" i="2"/>
  <c r="CG36" i="12"/>
  <c r="CH34" i="12"/>
  <c r="CD41" i="23" l="1"/>
  <c r="CD16" i="23"/>
  <c r="CD25" i="23" s="1"/>
  <c r="CD26" i="23" s="1"/>
  <c r="CD27" i="23" s="1"/>
  <c r="CM12" i="22"/>
  <c r="CM12" i="23"/>
  <c r="CM7" i="23"/>
  <c r="CB26" i="23"/>
  <c r="CB27" i="23"/>
  <c r="CM8" i="23"/>
  <c r="CM6" i="23"/>
  <c r="CG19" i="23"/>
  <c r="CG23" i="23" s="1"/>
  <c r="CG19" i="22"/>
  <c r="CG23" i="22" s="1"/>
  <c r="CM11" i="22"/>
  <c r="CM11" i="23"/>
  <c r="CC41" i="23"/>
  <c r="CC16" i="23"/>
  <c r="CC25" i="23" s="1"/>
  <c r="CL8" i="23"/>
  <c r="CB16" i="22"/>
  <c r="CB25" i="22" s="1"/>
  <c r="CB27" i="22" s="1"/>
  <c r="CB41" i="22"/>
  <c r="CB26" i="22"/>
  <c r="CM7" i="22"/>
  <c r="CM5" i="22"/>
  <c r="CM6" i="22"/>
  <c r="CD13" i="22"/>
  <c r="CD14" i="22" s="1"/>
  <c r="HP37" i="2"/>
  <c r="CC13" i="22"/>
  <c r="CC14" i="22" s="1"/>
  <c r="HO37" i="2"/>
  <c r="HZ17" i="2"/>
  <c r="DJ17" i="2"/>
  <c r="HZ35" i="2"/>
  <c r="DJ35" i="2"/>
  <c r="HZ15" i="2"/>
  <c r="DJ15" i="2"/>
  <c r="HZ8" i="2"/>
  <c r="DJ8" i="2"/>
  <c r="HZ7" i="2"/>
  <c r="DJ7" i="2"/>
  <c r="HZ16" i="2"/>
  <c r="DJ16" i="2"/>
  <c r="HZ6" i="2"/>
  <c r="DJ6" i="2"/>
  <c r="HY19" i="2"/>
  <c r="HZ33" i="2"/>
  <c r="DJ33" i="2"/>
  <c r="HZ34" i="2"/>
  <c r="DJ34" i="2"/>
  <c r="HZ11" i="2"/>
  <c r="DJ11" i="2"/>
  <c r="HZ18" i="2"/>
  <c r="DJ18" i="2"/>
  <c r="HZ10" i="2"/>
  <c r="CN6" i="23" s="1"/>
  <c r="DJ10" i="2"/>
  <c r="HZ36" i="2"/>
  <c r="DJ36" i="2"/>
  <c r="HZ12" i="2"/>
  <c r="DJ12" i="2"/>
  <c r="EK3" i="2"/>
  <c r="CH36" i="12"/>
  <c r="CI34" i="12"/>
  <c r="CG44" i="12"/>
  <c r="CG43" i="12"/>
  <c r="CN11" i="22" l="1"/>
  <c r="CN11" i="23"/>
  <c r="CN12" i="23"/>
  <c r="CC27" i="23"/>
  <c r="CC26" i="23"/>
  <c r="CH19" i="23"/>
  <c r="CH23" i="23" s="1"/>
  <c r="CH19" i="22"/>
  <c r="CH23" i="22" s="1"/>
  <c r="CN5" i="22"/>
  <c r="CN5" i="23"/>
  <c r="CN7" i="23"/>
  <c r="CC16" i="22"/>
  <c r="CC25" i="22" s="1"/>
  <c r="CC41" i="22"/>
  <c r="CD16" i="22"/>
  <c r="CD25" i="22" s="1"/>
  <c r="CD41" i="22"/>
  <c r="CC26" i="22"/>
  <c r="CC27" i="22"/>
  <c r="CN12" i="22"/>
  <c r="CN7" i="22"/>
  <c r="DA30" i="2"/>
  <c r="HR30" i="2" s="1"/>
  <c r="DA29" i="2"/>
  <c r="HR29" i="2" s="1"/>
  <c r="DA28" i="2"/>
  <c r="HR28" i="2" s="1"/>
  <c r="CZ26" i="2"/>
  <c r="HQ26" i="2" s="1"/>
  <c r="CZ25" i="2"/>
  <c r="HQ25" i="2" s="1"/>
  <c r="CZ24" i="2"/>
  <c r="HQ24" i="2" s="1"/>
  <c r="CE13" i="23" s="1"/>
  <c r="CE14" i="23" s="1"/>
  <c r="CN6" i="22"/>
  <c r="CM8" i="22"/>
  <c r="IA36" i="2"/>
  <c r="DK36" i="2"/>
  <c r="IA11" i="2"/>
  <c r="DK11" i="2"/>
  <c r="IA7" i="2"/>
  <c r="DK7" i="2"/>
  <c r="IA15" i="2"/>
  <c r="DK15" i="2"/>
  <c r="IA34" i="2"/>
  <c r="DK34" i="2"/>
  <c r="IA6" i="2"/>
  <c r="DK6" i="2"/>
  <c r="IA35" i="2"/>
  <c r="DK35" i="2"/>
  <c r="HZ19" i="2"/>
  <c r="IA12" i="2"/>
  <c r="DK12" i="2"/>
  <c r="IA33" i="2"/>
  <c r="DK33" i="2"/>
  <c r="IA16" i="2"/>
  <c r="DK16" i="2"/>
  <c r="IA8" i="2"/>
  <c r="DK8" i="2"/>
  <c r="IA17" i="2"/>
  <c r="DK17" i="2"/>
  <c r="IA10" i="2"/>
  <c r="DK10" i="2"/>
  <c r="IA18" i="2"/>
  <c r="DK18" i="2"/>
  <c r="CI36" i="12"/>
  <c r="CJ34" i="12"/>
  <c r="CH44" i="12"/>
  <c r="CH43" i="12"/>
  <c r="CO12" i="23" l="1"/>
  <c r="CO11" i="22"/>
  <c r="CO11" i="23"/>
  <c r="CI19" i="23"/>
  <c r="CI23" i="23" s="1"/>
  <c r="CI19" i="22"/>
  <c r="CI23" i="22" s="1"/>
  <c r="CO5" i="23"/>
  <c r="CO8" i="23" s="1"/>
  <c r="CO7" i="22"/>
  <c r="CO7" i="23"/>
  <c r="CN8" i="23"/>
  <c r="CD26" i="22"/>
  <c r="CD27" i="22" s="1"/>
  <c r="CO6" i="22"/>
  <c r="CO6" i="23"/>
  <c r="CE41" i="23"/>
  <c r="CE16" i="23"/>
  <c r="CE25" i="23" s="1"/>
  <c r="CN8" i="22"/>
  <c r="CO12" i="22"/>
  <c r="CO5" i="22"/>
  <c r="CE13" i="22"/>
  <c r="CE14" i="22" s="1"/>
  <c r="HQ37" i="2"/>
  <c r="DA26" i="2"/>
  <c r="HR26" i="2" s="1"/>
  <c r="DA25" i="2"/>
  <c r="HR25" i="2" s="1"/>
  <c r="DA24" i="2"/>
  <c r="HR24" i="2" s="1"/>
  <c r="CF13" i="23" s="1"/>
  <c r="CF14" i="23" s="1"/>
  <c r="DB30" i="2"/>
  <c r="HS30" i="2" s="1"/>
  <c r="DB28" i="2"/>
  <c r="HS28" i="2" s="1"/>
  <c r="DB29" i="2"/>
  <c r="HS29" i="2" s="1"/>
  <c r="IB8" i="2"/>
  <c r="DL8" i="2"/>
  <c r="IB12" i="2"/>
  <c r="DL12" i="2"/>
  <c r="IB6" i="2"/>
  <c r="DL6" i="2"/>
  <c r="IB7" i="2"/>
  <c r="DL7" i="2"/>
  <c r="IA19" i="2"/>
  <c r="IB16" i="2"/>
  <c r="DL16" i="2"/>
  <c r="IB34" i="2"/>
  <c r="DL34" i="2"/>
  <c r="IB11" i="2"/>
  <c r="DL11" i="2"/>
  <c r="IB33" i="2"/>
  <c r="DL33" i="2"/>
  <c r="IB35" i="2"/>
  <c r="DL35" i="2"/>
  <c r="IB15" i="2"/>
  <c r="DL15" i="2"/>
  <c r="IB36" i="2"/>
  <c r="DL36" i="2"/>
  <c r="IB18" i="2"/>
  <c r="DL18" i="2"/>
  <c r="IB10" i="2"/>
  <c r="DL10" i="2"/>
  <c r="IB17" i="2"/>
  <c r="DL17" i="2"/>
  <c r="CJ36" i="12"/>
  <c r="CK34" i="12"/>
  <c r="CI44" i="12"/>
  <c r="CI43" i="12"/>
  <c r="CP5" i="22" l="1"/>
  <c r="CP5" i="23"/>
  <c r="CE26" i="23"/>
  <c r="CE27" i="23"/>
  <c r="CP7" i="23"/>
  <c r="CO8" i="22"/>
  <c r="CF41" i="23"/>
  <c r="CF16" i="23"/>
  <c r="CF25" i="23" s="1"/>
  <c r="CJ19" i="23"/>
  <c r="CJ23" i="23" s="1"/>
  <c r="CJ19" i="22"/>
  <c r="CJ23" i="22" s="1"/>
  <c r="CP11" i="22"/>
  <c r="CP11" i="23"/>
  <c r="CP6" i="22"/>
  <c r="CP6" i="23"/>
  <c r="CP12" i="23"/>
  <c r="CE16" i="22"/>
  <c r="CE25" i="22" s="1"/>
  <c r="CE26" i="22" s="1"/>
  <c r="CE27" i="22" s="1"/>
  <c r="CE41" i="22"/>
  <c r="CP12" i="22"/>
  <c r="CP7" i="22"/>
  <c r="DC30" i="2"/>
  <c r="HT30" i="2" s="1"/>
  <c r="DC29" i="2"/>
  <c r="HT29" i="2" s="1"/>
  <c r="DC28" i="2"/>
  <c r="HT28" i="2" s="1"/>
  <c r="CF13" i="22"/>
  <c r="CF14" i="22" s="1"/>
  <c r="HR37" i="2"/>
  <c r="DB24" i="2"/>
  <c r="HS24" i="2" s="1"/>
  <c r="CG13" i="23" s="1"/>
  <c r="CG14" i="23" s="1"/>
  <c r="DB25" i="2"/>
  <c r="HS25" i="2" s="1"/>
  <c r="DB26" i="2"/>
  <c r="HS26" i="2" s="1"/>
  <c r="IC33" i="2"/>
  <c r="DM33" i="2"/>
  <c r="IC6" i="2"/>
  <c r="DM6" i="2"/>
  <c r="IC16" i="2"/>
  <c r="DM16" i="2"/>
  <c r="IB19" i="2"/>
  <c r="IC17" i="2"/>
  <c r="DM17" i="2"/>
  <c r="IC15" i="2"/>
  <c r="DM15" i="2"/>
  <c r="IC12" i="2"/>
  <c r="DM12" i="2"/>
  <c r="IC11" i="2"/>
  <c r="DM11" i="2"/>
  <c r="IC36" i="2"/>
  <c r="DM36" i="2"/>
  <c r="IC35" i="2"/>
  <c r="DM35" i="2"/>
  <c r="IC34" i="2"/>
  <c r="DM34" i="2"/>
  <c r="IC8" i="2"/>
  <c r="DM8" i="2"/>
  <c r="IC10" i="2"/>
  <c r="DM10" i="2"/>
  <c r="IC18" i="2"/>
  <c r="DM18" i="2"/>
  <c r="IC7" i="2"/>
  <c r="DM7" i="2"/>
  <c r="CK36" i="12"/>
  <c r="CL34" i="12"/>
  <c r="CJ44" i="12"/>
  <c r="CJ43" i="12"/>
  <c r="CQ12" i="22" l="1"/>
  <c r="CQ12" i="23"/>
  <c r="CQ6" i="22"/>
  <c r="CQ6" i="23"/>
  <c r="CQ11" i="22"/>
  <c r="CQ11" i="23"/>
  <c r="CP8" i="22"/>
  <c r="CQ5" i="23"/>
  <c r="CQ8" i="23" s="1"/>
  <c r="CP8" i="23"/>
  <c r="CK19" i="23"/>
  <c r="CK23" i="23" s="1"/>
  <c r="CK19" i="22"/>
  <c r="CK23" i="22" s="1"/>
  <c r="CQ7" i="22"/>
  <c r="CQ7" i="23"/>
  <c r="CG41" i="23"/>
  <c r="CG16" i="23"/>
  <c r="CG25" i="23" s="1"/>
  <c r="CG26" i="23" s="1"/>
  <c r="CG27" i="23" s="1"/>
  <c r="CF26" i="23"/>
  <c r="CF27" i="23"/>
  <c r="CF16" i="22"/>
  <c r="CF25" i="22" s="1"/>
  <c r="CF26" i="22" s="1"/>
  <c r="CF27" i="22" s="1"/>
  <c r="CF41" i="22"/>
  <c r="CG13" i="22"/>
  <c r="CG14" i="22" s="1"/>
  <c r="HS37" i="2"/>
  <c r="DC26" i="2"/>
  <c r="HT26" i="2" s="1"/>
  <c r="DC25" i="2"/>
  <c r="HT25" i="2" s="1"/>
  <c r="DC24" i="2"/>
  <c r="HT24" i="2" s="1"/>
  <c r="CH13" i="23" s="1"/>
  <c r="CH14" i="23" s="1"/>
  <c r="DD30" i="2"/>
  <c r="HU30" i="2" s="1"/>
  <c r="DD29" i="2"/>
  <c r="HU29" i="2" s="1"/>
  <c r="DD28" i="2"/>
  <c r="HU28" i="2" s="1"/>
  <c r="CQ5" i="22"/>
  <c r="CQ8" i="22" s="1"/>
  <c r="ID17" i="2"/>
  <c r="DN17" i="2"/>
  <c r="ID16" i="2"/>
  <c r="DN16" i="2"/>
  <c r="ID11" i="2"/>
  <c r="DN11" i="2"/>
  <c r="ID35" i="2"/>
  <c r="DN35" i="2"/>
  <c r="ID6" i="2"/>
  <c r="DN6" i="2"/>
  <c r="ID18" i="2"/>
  <c r="DN18" i="2"/>
  <c r="ID12" i="2"/>
  <c r="DN12" i="2"/>
  <c r="IC19" i="2"/>
  <c r="ID10" i="2"/>
  <c r="DN10" i="2"/>
  <c r="ID8" i="2"/>
  <c r="DN8" i="2"/>
  <c r="ID36" i="2"/>
  <c r="DN36" i="2"/>
  <c r="ID33" i="2"/>
  <c r="DN33" i="2"/>
  <c r="ID34" i="2"/>
  <c r="DN34" i="2"/>
  <c r="ID7" i="2"/>
  <c r="DN7" i="2"/>
  <c r="ID15" i="2"/>
  <c r="DN15" i="2"/>
  <c r="CL36" i="12"/>
  <c r="CM34" i="12"/>
  <c r="CK44" i="12"/>
  <c r="CK43" i="12"/>
  <c r="H46" i="22" l="1"/>
  <c r="H59" i="22" s="1"/>
  <c r="H65" i="22" s="1"/>
  <c r="CF28" i="22"/>
  <c r="CR11" i="22"/>
  <c r="CR11" i="23"/>
  <c r="CR5" i="23"/>
  <c r="CR7" i="22"/>
  <c r="CR7" i="23"/>
  <c r="CR6" i="22"/>
  <c r="CR6" i="23"/>
  <c r="CH41" i="23"/>
  <c r="CH16" i="23"/>
  <c r="CH25" i="23" s="1"/>
  <c r="H46" i="23"/>
  <c r="H59" i="23" s="1"/>
  <c r="H65" i="23" s="1"/>
  <c r="CF28" i="23"/>
  <c r="CL19" i="23"/>
  <c r="CL23" i="23" s="1"/>
  <c r="CL19" i="22"/>
  <c r="CL23" i="22" s="1"/>
  <c r="CR12" i="23"/>
  <c r="CG16" i="22"/>
  <c r="CG25" i="22" s="1"/>
  <c r="CG41" i="22"/>
  <c r="CG26" i="22"/>
  <c r="CG27" i="22" s="1"/>
  <c r="CR12" i="22"/>
  <c r="CH13" i="22"/>
  <c r="CH14" i="22" s="1"/>
  <c r="HT37" i="2"/>
  <c r="DD26" i="2"/>
  <c r="HU26" i="2" s="1"/>
  <c r="DD25" i="2"/>
  <c r="HU25" i="2" s="1"/>
  <c r="DD24" i="2"/>
  <c r="HU24" i="2" s="1"/>
  <c r="CI13" i="23" s="1"/>
  <c r="CI14" i="23" s="1"/>
  <c r="CR5" i="22"/>
  <c r="CR8" i="22" s="1"/>
  <c r="DE30" i="2"/>
  <c r="HV30" i="2" s="1"/>
  <c r="DE29" i="2"/>
  <c r="HV29" i="2" s="1"/>
  <c r="DE28" i="2"/>
  <c r="HV28" i="2" s="1"/>
  <c r="IE18" i="2"/>
  <c r="DO18" i="2"/>
  <c r="IF18" i="2" s="1"/>
  <c r="DP18" i="2"/>
  <c r="IE11" i="2"/>
  <c r="DO11" i="2"/>
  <c r="IE15" i="2"/>
  <c r="CS7" i="23" s="1"/>
  <c r="DO15" i="2"/>
  <c r="IF15" i="2" s="1"/>
  <c r="DP15" i="2"/>
  <c r="IE10" i="2"/>
  <c r="DO10" i="2"/>
  <c r="IE16" i="2"/>
  <c r="DO16" i="2"/>
  <c r="IF16" i="2" s="1"/>
  <c r="DP16" i="2"/>
  <c r="IE33" i="2"/>
  <c r="DO33" i="2"/>
  <c r="IF33" i="2" s="1"/>
  <c r="DP33" i="2"/>
  <c r="IE6" i="2"/>
  <c r="DO6" i="2"/>
  <c r="ID19" i="2"/>
  <c r="IE36" i="2"/>
  <c r="DO36" i="2"/>
  <c r="IF36" i="2" s="1"/>
  <c r="DP36" i="2"/>
  <c r="IE8" i="2"/>
  <c r="DO8" i="2"/>
  <c r="IE12" i="2"/>
  <c r="DO12" i="2"/>
  <c r="IE17" i="2"/>
  <c r="DO17" i="2"/>
  <c r="IF17" i="2" s="1"/>
  <c r="DP17" i="2"/>
  <c r="IE7" i="2"/>
  <c r="DO7" i="2"/>
  <c r="IE34" i="2"/>
  <c r="DO34" i="2"/>
  <c r="IF34" i="2" s="1"/>
  <c r="DP34" i="2"/>
  <c r="IE35" i="2"/>
  <c r="DO35" i="2"/>
  <c r="IF35" i="2" s="1"/>
  <c r="DP35" i="2"/>
  <c r="CM36" i="12"/>
  <c r="CN34" i="12"/>
  <c r="CL44" i="12"/>
  <c r="CL43" i="12"/>
  <c r="CS11" i="22" l="1"/>
  <c r="CS11" i="23"/>
  <c r="CS5" i="22"/>
  <c r="CS5" i="23"/>
  <c r="CS8" i="23" s="1"/>
  <c r="CS6" i="23"/>
  <c r="CT12" i="23"/>
  <c r="CI41" i="23"/>
  <c r="CI16" i="23"/>
  <c r="CI25" i="23" s="1"/>
  <c r="CI26" i="23" s="1"/>
  <c r="CI27" i="23" s="1"/>
  <c r="CH26" i="23"/>
  <c r="CH27" i="23"/>
  <c r="CR8" i="23"/>
  <c r="CM19" i="23"/>
  <c r="CM23" i="23" s="1"/>
  <c r="CM19" i="22"/>
  <c r="CM23" i="22" s="1"/>
  <c r="CS12" i="23"/>
  <c r="CT7" i="23"/>
  <c r="CH16" i="22"/>
  <c r="CH25" i="22" s="1"/>
  <c r="CH26" i="22" s="1"/>
  <c r="CH27" i="22" s="1"/>
  <c r="CH41" i="22"/>
  <c r="CS12" i="22"/>
  <c r="CT7" i="22"/>
  <c r="CT12" i="22"/>
  <c r="CS7" i="22"/>
  <c r="CI13" i="22"/>
  <c r="CI14" i="22" s="1"/>
  <c r="HU37" i="2"/>
  <c r="CS6" i="22"/>
  <c r="DF30" i="2"/>
  <c r="HW30" i="2" s="1"/>
  <c r="DF29" i="2"/>
  <c r="HW29" i="2" s="1"/>
  <c r="DF28" i="2"/>
  <c r="HW28" i="2" s="1"/>
  <c r="DE26" i="2"/>
  <c r="HV26" i="2" s="1"/>
  <c r="DE24" i="2"/>
  <c r="HV24" i="2" s="1"/>
  <c r="CJ13" i="23" s="1"/>
  <c r="CJ14" i="23" s="1"/>
  <c r="DE25" i="2"/>
  <c r="HV25" i="2" s="1"/>
  <c r="IG33" i="2"/>
  <c r="DQ33" i="2"/>
  <c r="IF10" i="2"/>
  <c r="DP10" i="2"/>
  <c r="IF12" i="2"/>
  <c r="DP12" i="2"/>
  <c r="IF11" i="2"/>
  <c r="DP11" i="2"/>
  <c r="IG35" i="2"/>
  <c r="DQ35" i="2"/>
  <c r="IF7" i="2"/>
  <c r="DP7" i="2"/>
  <c r="IF8" i="2"/>
  <c r="DP8" i="2"/>
  <c r="IG16" i="2"/>
  <c r="DQ16" i="2"/>
  <c r="IG18" i="2"/>
  <c r="DQ18" i="2"/>
  <c r="IG17" i="2"/>
  <c r="DQ17" i="2"/>
  <c r="IF6" i="2"/>
  <c r="DP6" i="2"/>
  <c r="IG15" i="2"/>
  <c r="DQ15" i="2"/>
  <c r="IG34" i="2"/>
  <c r="DQ34" i="2"/>
  <c r="IG36" i="2"/>
  <c r="DQ36" i="2"/>
  <c r="IE19" i="2"/>
  <c r="CN36" i="12"/>
  <c r="CO34" i="12"/>
  <c r="CM43" i="12"/>
  <c r="CM44" i="12"/>
  <c r="CT5" i="22" l="1"/>
  <c r="CT5" i="23"/>
  <c r="CT11" i="22"/>
  <c r="CT11" i="23"/>
  <c r="CN19" i="23"/>
  <c r="CN23" i="23" s="1"/>
  <c r="CN19" i="22"/>
  <c r="CN23" i="22" s="1"/>
  <c r="CU7" i="22"/>
  <c r="CU7" i="23"/>
  <c r="CU12" i="23"/>
  <c r="CT6" i="23"/>
  <c r="CJ41" i="23"/>
  <c r="CJ16" i="23"/>
  <c r="CJ25" i="23" s="1"/>
  <c r="CI16" i="22"/>
  <c r="CI25" i="22" s="1"/>
  <c r="CI26" i="22" s="1"/>
  <c r="CI41" i="22"/>
  <c r="CU12" i="22"/>
  <c r="CS8" i="22"/>
  <c r="DF26" i="2"/>
  <c r="HW26" i="2" s="1"/>
  <c r="DF25" i="2"/>
  <c r="HW25" i="2" s="1"/>
  <c r="DF24" i="2"/>
  <c r="HW24" i="2" s="1"/>
  <c r="CK13" i="23" s="1"/>
  <c r="CK14" i="23" s="1"/>
  <c r="CT6" i="22"/>
  <c r="CJ13" i="22"/>
  <c r="CJ14" i="22" s="1"/>
  <c r="HV37" i="2"/>
  <c r="DG30" i="2"/>
  <c r="HX30" i="2" s="1"/>
  <c r="DG29" i="2"/>
  <c r="HX29" i="2" s="1"/>
  <c r="DG28" i="2"/>
  <c r="HX28" i="2" s="1"/>
  <c r="IH35" i="2"/>
  <c r="DR35" i="2"/>
  <c r="IG12" i="2"/>
  <c r="DQ12" i="2"/>
  <c r="IH17" i="2"/>
  <c r="DR17" i="2"/>
  <c r="IH34" i="2"/>
  <c r="DR34" i="2"/>
  <c r="IG10" i="2"/>
  <c r="DQ10" i="2"/>
  <c r="IG11" i="2"/>
  <c r="DQ11" i="2"/>
  <c r="IG8" i="2"/>
  <c r="DQ8" i="2"/>
  <c r="IH18" i="2"/>
  <c r="DR18" i="2"/>
  <c r="IG6" i="2"/>
  <c r="CU5" i="23" s="1"/>
  <c r="DQ6" i="2"/>
  <c r="IH16" i="2"/>
  <c r="DR16" i="2"/>
  <c r="IH33" i="2"/>
  <c r="DR33" i="2"/>
  <c r="IH15" i="2"/>
  <c r="DR15" i="2"/>
  <c r="IH36" i="2"/>
  <c r="DR36" i="2"/>
  <c r="IG7" i="2"/>
  <c r="DQ7" i="2"/>
  <c r="IF19" i="2"/>
  <c r="CO36" i="12"/>
  <c r="CP34" i="12"/>
  <c r="CN43" i="12"/>
  <c r="CN44" i="12"/>
  <c r="CK41" i="23" l="1"/>
  <c r="CK16" i="23"/>
  <c r="CK25" i="23" s="1"/>
  <c r="CK26" i="23" s="1"/>
  <c r="CK27" i="23" s="1"/>
  <c r="CU8" i="23"/>
  <c r="CU6" i="22"/>
  <c r="CU6" i="23"/>
  <c r="CI27" i="22"/>
  <c r="CJ26" i="23"/>
  <c r="CJ27" i="23"/>
  <c r="CO19" i="23"/>
  <c r="CO23" i="23" s="1"/>
  <c r="CO19" i="22"/>
  <c r="CO23" i="22" s="1"/>
  <c r="CV7" i="23"/>
  <c r="CV12" i="23"/>
  <c r="CU11" i="22"/>
  <c r="CU11" i="23"/>
  <c r="CT8" i="22"/>
  <c r="CT8" i="23"/>
  <c r="CJ16" i="22"/>
  <c r="CJ25" i="22" s="1"/>
  <c r="CJ27" i="22" s="1"/>
  <c r="CJ41" i="22"/>
  <c r="CJ26" i="22"/>
  <c r="CV12" i="22"/>
  <c r="CV7" i="22"/>
  <c r="DG26" i="2"/>
  <c r="HX26" i="2" s="1"/>
  <c r="DG25" i="2"/>
  <c r="HX25" i="2" s="1"/>
  <c r="DG24" i="2"/>
  <c r="HX24" i="2" s="1"/>
  <c r="CL13" i="23" s="1"/>
  <c r="CL14" i="23" s="1"/>
  <c r="CK13" i="22"/>
  <c r="CK14" i="22" s="1"/>
  <c r="HW37" i="2"/>
  <c r="CU5" i="22"/>
  <c r="DH29" i="2"/>
  <c r="HY29" i="2" s="1"/>
  <c r="DH30" i="2"/>
  <c r="HY30" i="2" s="1"/>
  <c r="DH28" i="2"/>
  <c r="HY28" i="2" s="1"/>
  <c r="IH11" i="2"/>
  <c r="DR11" i="2"/>
  <c r="II11" i="2" s="1"/>
  <c r="DS11" i="2"/>
  <c r="II17" i="2"/>
  <c r="DS17" i="2"/>
  <c r="IH6" i="2"/>
  <c r="DR6" i="2"/>
  <c r="II6" i="2" s="1"/>
  <c r="DS6" i="2"/>
  <c r="IG19" i="2"/>
  <c r="II18" i="2"/>
  <c r="DS18" i="2"/>
  <c r="IH12" i="2"/>
  <c r="DR12" i="2"/>
  <c r="II12" i="2" s="1"/>
  <c r="DS12" i="2"/>
  <c r="II15" i="2"/>
  <c r="DS15" i="2"/>
  <c r="IH10" i="2"/>
  <c r="DR10" i="2"/>
  <c r="II10" i="2" s="1"/>
  <c r="CW6" i="23" s="1"/>
  <c r="DS10" i="2"/>
  <c r="II33" i="2"/>
  <c r="DS33" i="2"/>
  <c r="II16" i="2"/>
  <c r="DS16" i="2"/>
  <c r="IH8" i="2"/>
  <c r="DR8" i="2"/>
  <c r="II8" i="2" s="1"/>
  <c r="DS8" i="2"/>
  <c r="II35" i="2"/>
  <c r="DS35" i="2"/>
  <c r="IH7" i="2"/>
  <c r="DR7" i="2"/>
  <c r="II7" i="2" s="1"/>
  <c r="DS7" i="2"/>
  <c r="II36" i="2"/>
  <c r="DS36" i="2"/>
  <c r="II34" i="2"/>
  <c r="DS34" i="2"/>
  <c r="CP36" i="12"/>
  <c r="CQ34" i="12"/>
  <c r="CO44" i="12"/>
  <c r="CO43" i="12"/>
  <c r="CW7" i="23" l="1"/>
  <c r="CW5" i="23"/>
  <c r="CW8" i="23" s="1"/>
  <c r="CW12" i="23"/>
  <c r="CV5" i="23"/>
  <c r="CV8" i="23" s="1"/>
  <c r="CL41" i="23"/>
  <c r="CL16" i="23"/>
  <c r="CL25" i="23" s="1"/>
  <c r="CL26" i="23" s="1"/>
  <c r="CL27" i="23" s="1"/>
  <c r="CV11" i="22"/>
  <c r="CV11" i="23"/>
  <c r="CP19" i="23"/>
  <c r="CP23" i="23" s="1"/>
  <c r="CP19" i="22"/>
  <c r="CP23" i="22" s="1"/>
  <c r="CV6" i="23"/>
  <c r="CW11" i="22"/>
  <c r="CW11" i="23"/>
  <c r="CU8" i="22"/>
  <c r="CK16" i="22"/>
  <c r="CK25" i="22" s="1"/>
  <c r="CK41" i="22"/>
  <c r="CK26" i="22"/>
  <c r="CK27" i="22" s="1"/>
  <c r="CW7" i="22"/>
  <c r="CW12" i="22"/>
  <c r="CW5" i="22"/>
  <c r="CW6" i="22"/>
  <c r="CV5" i="22"/>
  <c r="CV6" i="22"/>
  <c r="CL13" i="22"/>
  <c r="CL14" i="22" s="1"/>
  <c r="HX37" i="2"/>
  <c r="DH25" i="2"/>
  <c r="HY25" i="2" s="1"/>
  <c r="DH24" i="2"/>
  <c r="HY24" i="2" s="1"/>
  <c r="CM13" i="23" s="1"/>
  <c r="CM14" i="23" s="1"/>
  <c r="DH26" i="2"/>
  <c r="HY26" i="2" s="1"/>
  <c r="DI30" i="2"/>
  <c r="HZ30" i="2" s="1"/>
  <c r="DI29" i="2"/>
  <c r="HZ29" i="2" s="1"/>
  <c r="DI28" i="2"/>
  <c r="HZ28" i="2" s="1"/>
  <c r="IJ36" i="2"/>
  <c r="DT36" i="2"/>
  <c r="IJ33" i="2"/>
  <c r="DT33" i="2"/>
  <c r="IJ18" i="2"/>
  <c r="DT18" i="2"/>
  <c r="IH19" i="2"/>
  <c r="IJ8" i="2"/>
  <c r="DT8" i="2"/>
  <c r="IJ15" i="2"/>
  <c r="DT15" i="2"/>
  <c r="IJ17" i="2"/>
  <c r="DT17" i="2"/>
  <c r="IJ7" i="2"/>
  <c r="DT7" i="2"/>
  <c r="IJ12" i="2"/>
  <c r="DT12" i="2"/>
  <c r="IJ11" i="2"/>
  <c r="DT11" i="2"/>
  <c r="IJ10" i="2"/>
  <c r="DT10" i="2"/>
  <c r="IJ6" i="2"/>
  <c r="CX5" i="23" s="1"/>
  <c r="DT6" i="2"/>
  <c r="IJ34" i="2"/>
  <c r="DT34" i="2"/>
  <c r="IJ16" i="2"/>
  <c r="CX12" i="23" s="1"/>
  <c r="DT16" i="2"/>
  <c r="IJ35" i="2"/>
  <c r="DT35" i="2"/>
  <c r="II19" i="2"/>
  <c r="CQ36" i="12"/>
  <c r="CR34" i="12"/>
  <c r="CP43" i="12"/>
  <c r="CP44" i="12"/>
  <c r="CQ19" i="23" l="1"/>
  <c r="CQ23" i="23" s="1"/>
  <c r="CQ19" i="22"/>
  <c r="CQ23" i="22" s="1"/>
  <c r="CX6" i="22"/>
  <c r="CX6" i="23"/>
  <c r="CX11" i="22"/>
  <c r="CX11" i="23"/>
  <c r="CM41" i="23"/>
  <c r="CM16" i="23"/>
  <c r="CM25" i="23" s="1"/>
  <c r="CM26" i="23" s="1"/>
  <c r="CM27" i="23" s="1"/>
  <c r="CX7" i="23"/>
  <c r="CX8" i="23" s="1"/>
  <c r="CL16" i="22"/>
  <c r="CL25" i="22" s="1"/>
  <c r="CL26" i="22" s="1"/>
  <c r="CL27" i="22" s="1"/>
  <c r="CL41" i="22"/>
  <c r="CX7" i="22"/>
  <c r="CX12" i="22"/>
  <c r="DI26" i="2"/>
  <c r="HZ26" i="2" s="1"/>
  <c r="DI25" i="2"/>
  <c r="HZ25" i="2" s="1"/>
  <c r="DI24" i="2"/>
  <c r="HZ24" i="2" s="1"/>
  <c r="CN13" i="23" s="1"/>
  <c r="CN14" i="23" s="1"/>
  <c r="CV8" i="22"/>
  <c r="CM13" i="22"/>
  <c r="CM14" i="22" s="1"/>
  <c r="HY37" i="2"/>
  <c r="DJ30" i="2"/>
  <c r="IA30" i="2" s="1"/>
  <c r="DJ29" i="2"/>
  <c r="IA29" i="2" s="1"/>
  <c r="DJ28" i="2"/>
  <c r="IA28" i="2" s="1"/>
  <c r="CX5" i="22"/>
  <c r="CW8" i="22"/>
  <c r="IK7" i="2"/>
  <c r="DU7" i="2"/>
  <c r="IK18" i="2"/>
  <c r="DU18" i="2"/>
  <c r="IK17" i="2"/>
  <c r="DU17" i="2"/>
  <c r="IK33" i="2"/>
  <c r="DU33" i="2"/>
  <c r="IK16" i="2"/>
  <c r="DU16" i="2"/>
  <c r="IK8" i="2"/>
  <c r="DU8" i="2"/>
  <c r="IK10" i="2"/>
  <c r="CY6" i="23" s="1"/>
  <c r="DU10" i="2"/>
  <c r="IK11" i="2"/>
  <c r="DU11" i="2"/>
  <c r="IK6" i="2"/>
  <c r="CY5" i="23" s="1"/>
  <c r="DU6" i="2"/>
  <c r="IK12" i="2"/>
  <c r="DU12" i="2"/>
  <c r="IK36" i="2"/>
  <c r="DU36" i="2"/>
  <c r="IK34" i="2"/>
  <c r="DU34" i="2"/>
  <c r="IK35" i="2"/>
  <c r="DU35" i="2"/>
  <c r="IK15" i="2"/>
  <c r="DU15" i="2"/>
  <c r="IJ19" i="2"/>
  <c r="CR36" i="12"/>
  <c r="CS34" i="12"/>
  <c r="CQ44" i="12"/>
  <c r="CQ43" i="12"/>
  <c r="CY12" i="22" l="1"/>
  <c r="CY12" i="23"/>
  <c r="CN41" i="23"/>
  <c r="CN16" i="23"/>
  <c r="CN25" i="23" s="1"/>
  <c r="CR19" i="23"/>
  <c r="CR23" i="23" s="1"/>
  <c r="CR19" i="22"/>
  <c r="CR23" i="22" s="1"/>
  <c r="CY7" i="22"/>
  <c r="CY7" i="23"/>
  <c r="CY8" i="23" s="1"/>
  <c r="CY11" i="22"/>
  <c r="CY11" i="23"/>
  <c r="CM16" i="22"/>
  <c r="CM25" i="22" s="1"/>
  <c r="CM26" i="22" s="1"/>
  <c r="CM27" i="22" s="1"/>
  <c r="CM41" i="22"/>
  <c r="CX8" i="22"/>
  <c r="CY5" i="22"/>
  <c r="DK28" i="2"/>
  <c r="IB28" i="2" s="1"/>
  <c r="DK30" i="2"/>
  <c r="IB30" i="2" s="1"/>
  <c r="DK29" i="2"/>
  <c r="IB29" i="2" s="1"/>
  <c r="CN13" i="22"/>
  <c r="CN14" i="22" s="1"/>
  <c r="HZ37" i="2"/>
  <c r="DJ26" i="2"/>
  <c r="IA26" i="2" s="1"/>
  <c r="DJ25" i="2"/>
  <c r="IA25" i="2" s="1"/>
  <c r="DJ24" i="2"/>
  <c r="IA24" i="2" s="1"/>
  <c r="CO13" i="23" s="1"/>
  <c r="CO14" i="23" s="1"/>
  <c r="CY6" i="22"/>
  <c r="IL8" i="2"/>
  <c r="DV8" i="2"/>
  <c r="IL17" i="2"/>
  <c r="DV17" i="2"/>
  <c r="IL10" i="2"/>
  <c r="DV10" i="2"/>
  <c r="IL18" i="2"/>
  <c r="DV18" i="2"/>
  <c r="IL15" i="2"/>
  <c r="DV15" i="2"/>
  <c r="IL16" i="2"/>
  <c r="CZ12" i="23" s="1"/>
  <c r="DV16" i="2"/>
  <c r="IL11" i="2"/>
  <c r="DV11" i="2"/>
  <c r="IL35" i="2"/>
  <c r="DV35" i="2"/>
  <c r="IL6" i="2"/>
  <c r="DV6" i="2"/>
  <c r="IL7" i="2"/>
  <c r="DV7" i="2"/>
  <c r="IL36" i="2"/>
  <c r="DV36" i="2"/>
  <c r="IL12" i="2"/>
  <c r="DV12" i="2"/>
  <c r="IL34" i="2"/>
  <c r="DV34" i="2"/>
  <c r="IL33" i="2"/>
  <c r="DV33" i="2"/>
  <c r="IK19" i="2"/>
  <c r="CS36" i="12"/>
  <c r="CT34" i="12"/>
  <c r="CR44" i="12"/>
  <c r="CR43" i="12"/>
  <c r="CS19" i="23" l="1"/>
  <c r="CS23" i="23" s="1"/>
  <c r="CS19" i="22"/>
  <c r="CS23" i="22" s="1"/>
  <c r="CZ11" i="22"/>
  <c r="CZ11" i="23"/>
  <c r="CO41" i="23"/>
  <c r="CO16" i="23"/>
  <c r="CO25" i="23" s="1"/>
  <c r="CO26" i="23" s="1"/>
  <c r="CO27" i="23" s="1"/>
  <c r="CN27" i="23"/>
  <c r="CN26" i="23"/>
  <c r="CZ5" i="23"/>
  <c r="CZ7" i="23"/>
  <c r="CZ6" i="23"/>
  <c r="CN16" i="22"/>
  <c r="CN41" i="22"/>
  <c r="CN25" i="22"/>
  <c r="CN26" i="22" s="1"/>
  <c r="CN27" i="22" s="1"/>
  <c r="CZ12" i="22"/>
  <c r="CZ7" i="22"/>
  <c r="DL30" i="2"/>
  <c r="IC30" i="2" s="1"/>
  <c r="DL29" i="2"/>
  <c r="IC29" i="2" s="1"/>
  <c r="DL28" i="2"/>
  <c r="IC28" i="2" s="1"/>
  <c r="DK24" i="2"/>
  <c r="IB24" i="2" s="1"/>
  <c r="CP13" i="23" s="1"/>
  <c r="CP14" i="23" s="1"/>
  <c r="DK26" i="2"/>
  <c r="IB26" i="2" s="1"/>
  <c r="DK25" i="2"/>
  <c r="IB25" i="2" s="1"/>
  <c r="CZ5" i="22"/>
  <c r="CZ6" i="22"/>
  <c r="CO13" i="22"/>
  <c r="CO14" i="22" s="1"/>
  <c r="IA37" i="2"/>
  <c r="CY8" i="22"/>
  <c r="IM16" i="2"/>
  <c r="DW16" i="2"/>
  <c r="IM10" i="2"/>
  <c r="DW10" i="2"/>
  <c r="IM6" i="2"/>
  <c r="DW6" i="2"/>
  <c r="IL19" i="2"/>
  <c r="IM35" i="2"/>
  <c r="DW35" i="2"/>
  <c r="IM17" i="2"/>
  <c r="DW17" i="2"/>
  <c r="IM12" i="2"/>
  <c r="DW12" i="2"/>
  <c r="IM15" i="2"/>
  <c r="DW15" i="2"/>
  <c r="IM33" i="2"/>
  <c r="DW33" i="2"/>
  <c r="IM7" i="2"/>
  <c r="DW7" i="2"/>
  <c r="IM11" i="2"/>
  <c r="DW11" i="2"/>
  <c r="IM8" i="2"/>
  <c r="DW8" i="2"/>
  <c r="IM36" i="2"/>
  <c r="DW36" i="2"/>
  <c r="IM34" i="2"/>
  <c r="DW34" i="2"/>
  <c r="IM18" i="2"/>
  <c r="DW18" i="2"/>
  <c r="CT36" i="12"/>
  <c r="CU34" i="12"/>
  <c r="CS44" i="12"/>
  <c r="CS43" i="12"/>
  <c r="DA6" i="23" l="1"/>
  <c r="DA7" i="22"/>
  <c r="DA7" i="23"/>
  <c r="CZ8" i="23"/>
  <c r="CT19" i="23"/>
  <c r="CT23" i="23" s="1"/>
  <c r="CT19" i="22"/>
  <c r="CT23" i="22" s="1"/>
  <c r="DA5" i="23"/>
  <c r="DA8" i="23" s="1"/>
  <c r="DA12" i="22"/>
  <c r="DA12" i="23"/>
  <c r="CP41" i="23"/>
  <c r="CP16" i="23"/>
  <c r="CP25" i="23" s="1"/>
  <c r="DA11" i="22"/>
  <c r="DA11" i="23"/>
  <c r="CO16" i="22"/>
  <c r="CO25" i="22" s="1"/>
  <c r="CO26" i="22" s="1"/>
  <c r="CO27" i="22" s="1"/>
  <c r="CO41" i="22"/>
  <c r="DA5" i="22"/>
  <c r="DA6" i="22"/>
  <c r="CP13" i="22"/>
  <c r="CP14" i="22" s="1"/>
  <c r="IB37" i="2"/>
  <c r="CZ8" i="22"/>
  <c r="DL26" i="2"/>
  <c r="IC26" i="2" s="1"/>
  <c r="DL25" i="2"/>
  <c r="IC25" i="2" s="1"/>
  <c r="DL24" i="2"/>
  <c r="IC24" i="2" s="1"/>
  <c r="CQ13" i="23" s="1"/>
  <c r="CQ14" i="23" s="1"/>
  <c r="DM30" i="2"/>
  <c r="ID30" i="2" s="1"/>
  <c r="DM29" i="2"/>
  <c r="ID29" i="2" s="1"/>
  <c r="DM28" i="2"/>
  <c r="ID28" i="2" s="1"/>
  <c r="IN17" i="2"/>
  <c r="DX17" i="2"/>
  <c r="IN6" i="2"/>
  <c r="DB5" i="23" s="1"/>
  <c r="DX6" i="2"/>
  <c r="IM19" i="2"/>
  <c r="IN34" i="2"/>
  <c r="DX34" i="2"/>
  <c r="IN15" i="2"/>
  <c r="DX15" i="2"/>
  <c r="IN10" i="2"/>
  <c r="DX10" i="2"/>
  <c r="IN11" i="2"/>
  <c r="DX11" i="2"/>
  <c r="IN35" i="2"/>
  <c r="DX35" i="2"/>
  <c r="IN7" i="2"/>
  <c r="DX7" i="2"/>
  <c r="IN8" i="2"/>
  <c r="DX8" i="2"/>
  <c r="IN33" i="2"/>
  <c r="DX33" i="2"/>
  <c r="IN16" i="2"/>
  <c r="DX16" i="2"/>
  <c r="IN36" i="2"/>
  <c r="DX36" i="2"/>
  <c r="IN18" i="2"/>
  <c r="DX18" i="2"/>
  <c r="IN12" i="2"/>
  <c r="DX12" i="2"/>
  <c r="CU36" i="12"/>
  <c r="CV34" i="12"/>
  <c r="CT44" i="12"/>
  <c r="CT43" i="12"/>
  <c r="CP26" i="23" l="1"/>
  <c r="CP27" i="23" s="1"/>
  <c r="CU19" i="23"/>
  <c r="CU23" i="23" s="1"/>
  <c r="CU19" i="22"/>
  <c r="CU23" i="22" s="1"/>
  <c r="DB12" i="22"/>
  <c r="DB12" i="23"/>
  <c r="DB6" i="23"/>
  <c r="DB8" i="23" s="1"/>
  <c r="CQ41" i="23"/>
  <c r="CQ16" i="23"/>
  <c r="CQ25" i="23" s="1"/>
  <c r="CQ26" i="23" s="1"/>
  <c r="CQ27" i="23" s="1"/>
  <c r="DB11" i="22"/>
  <c r="DB11" i="23"/>
  <c r="DB7" i="23"/>
  <c r="CP16" i="22"/>
  <c r="CP25" i="22" s="1"/>
  <c r="CP26" i="22" s="1"/>
  <c r="CP27" i="22" s="1"/>
  <c r="CP41" i="22"/>
  <c r="DB7" i="22"/>
  <c r="DM26" i="2"/>
  <c r="ID26" i="2" s="1"/>
  <c r="DM25" i="2"/>
  <c r="ID25" i="2" s="1"/>
  <c r="DM24" i="2"/>
  <c r="ID24" i="2" s="1"/>
  <c r="CR13" i="23" s="1"/>
  <c r="CR14" i="23" s="1"/>
  <c r="DB6" i="22"/>
  <c r="DN29" i="2"/>
  <c r="IE29" i="2" s="1"/>
  <c r="DN30" i="2"/>
  <c r="IE30" i="2" s="1"/>
  <c r="DN28" i="2"/>
  <c r="IE28" i="2" s="1"/>
  <c r="DB5" i="22"/>
  <c r="CQ13" i="22"/>
  <c r="CQ14" i="22" s="1"/>
  <c r="IC37" i="2"/>
  <c r="DA8" i="22"/>
  <c r="IO10" i="2"/>
  <c r="DY10" i="2"/>
  <c r="IO16" i="2"/>
  <c r="DY16" i="2"/>
  <c r="IO35" i="2"/>
  <c r="DY35" i="2"/>
  <c r="IO6" i="2"/>
  <c r="DY6" i="2"/>
  <c r="IO7" i="2"/>
  <c r="DY7" i="2"/>
  <c r="IO15" i="2"/>
  <c r="DY15" i="2"/>
  <c r="IN19" i="2"/>
  <c r="IO33" i="2"/>
  <c r="DY33" i="2"/>
  <c r="IO8" i="2"/>
  <c r="DY8" i="2"/>
  <c r="IO11" i="2"/>
  <c r="DY11" i="2"/>
  <c r="IO17" i="2"/>
  <c r="DY17" i="2"/>
  <c r="IO12" i="2"/>
  <c r="DY12" i="2"/>
  <c r="IO18" i="2"/>
  <c r="DY18" i="2"/>
  <c r="IO36" i="2"/>
  <c r="DY36" i="2"/>
  <c r="IO34" i="2"/>
  <c r="DY34" i="2"/>
  <c r="CV36" i="12"/>
  <c r="CW34" i="12"/>
  <c r="CU44" i="12"/>
  <c r="CU43" i="12"/>
  <c r="DC11" i="22" l="1"/>
  <c r="DC11" i="23"/>
  <c r="DC6" i="23"/>
  <c r="CR41" i="23"/>
  <c r="CR16" i="23"/>
  <c r="CR25" i="23" s="1"/>
  <c r="CR26" i="23" s="1"/>
  <c r="CR27" i="23" s="1"/>
  <c r="CV19" i="23"/>
  <c r="CV23" i="23" s="1"/>
  <c r="CV19" i="22"/>
  <c r="CV23" i="22" s="1"/>
  <c r="DC7" i="23"/>
  <c r="DC5" i="23"/>
  <c r="DC12" i="22"/>
  <c r="DC12" i="23"/>
  <c r="CQ16" i="22"/>
  <c r="CQ25" i="22" s="1"/>
  <c r="CQ26" i="22" s="1"/>
  <c r="CQ27" i="22" s="1"/>
  <c r="CQ41" i="22"/>
  <c r="DB8" i="22"/>
  <c r="DC7" i="22"/>
  <c r="DN26" i="2"/>
  <c r="IE26" i="2" s="1"/>
  <c r="DN25" i="2"/>
  <c r="IE25" i="2" s="1"/>
  <c r="DN24" i="2"/>
  <c r="IE24" i="2" s="1"/>
  <c r="CS13" i="23" s="1"/>
  <c r="CS14" i="23" s="1"/>
  <c r="CR13" i="22"/>
  <c r="CR14" i="22" s="1"/>
  <c r="ID37" i="2"/>
  <c r="DO30" i="2"/>
  <c r="IF30" i="2" s="1"/>
  <c r="DO29" i="2"/>
  <c r="IF29" i="2" s="1"/>
  <c r="DO28" i="2"/>
  <c r="IF28" i="2" s="1"/>
  <c r="DC5" i="22"/>
  <c r="DC6" i="22"/>
  <c r="IP15" i="2"/>
  <c r="DZ15" i="2"/>
  <c r="IP35" i="2"/>
  <c r="DZ35" i="2"/>
  <c r="IP36" i="2"/>
  <c r="DZ36" i="2"/>
  <c r="IP33" i="2"/>
  <c r="DZ33" i="2"/>
  <c r="IP16" i="2"/>
  <c r="DZ16" i="2"/>
  <c r="IP17" i="2"/>
  <c r="DZ17" i="2"/>
  <c r="IP7" i="2"/>
  <c r="DZ7" i="2"/>
  <c r="IP11" i="2"/>
  <c r="DZ11" i="2"/>
  <c r="IP12" i="2"/>
  <c r="DZ12" i="2"/>
  <c r="IP8" i="2"/>
  <c r="DZ8" i="2"/>
  <c r="IP10" i="2"/>
  <c r="DZ10" i="2"/>
  <c r="IP18" i="2"/>
  <c r="DZ18" i="2"/>
  <c r="IP34" i="2"/>
  <c r="DZ34" i="2"/>
  <c r="IP6" i="2"/>
  <c r="DZ6" i="2"/>
  <c r="IO19" i="2"/>
  <c r="CW36" i="12"/>
  <c r="CX34" i="12"/>
  <c r="CV44" i="12"/>
  <c r="CV43" i="12"/>
  <c r="CW19" i="23" l="1"/>
  <c r="CW23" i="23" s="1"/>
  <c r="CW19" i="22"/>
  <c r="CW23" i="22" s="1"/>
  <c r="DD5" i="22"/>
  <c r="DD5" i="23"/>
  <c r="DC8" i="23"/>
  <c r="I46" i="23"/>
  <c r="I59" i="23" s="1"/>
  <c r="I65" i="23" s="1"/>
  <c r="CR28" i="23"/>
  <c r="DD6" i="23"/>
  <c r="DD11" i="22"/>
  <c r="DD11" i="23"/>
  <c r="DD12" i="22"/>
  <c r="DD12" i="23"/>
  <c r="DD7" i="23"/>
  <c r="CS41" i="23"/>
  <c r="CS16" i="23"/>
  <c r="CS25" i="23" s="1"/>
  <c r="CS26" i="23" s="1"/>
  <c r="CS27" i="23" s="1"/>
  <c r="CR16" i="22"/>
  <c r="CR25" i="22" s="1"/>
  <c r="CR41" i="22"/>
  <c r="CR26" i="22"/>
  <c r="CR27" i="22"/>
  <c r="DD7" i="22"/>
  <c r="DC8" i="22"/>
  <c r="CS13" i="22"/>
  <c r="CS14" i="22" s="1"/>
  <c r="IE37" i="2"/>
  <c r="DD6" i="22"/>
  <c r="DO26" i="2"/>
  <c r="IF26" i="2" s="1"/>
  <c r="DO25" i="2"/>
  <c r="IF25" i="2" s="1"/>
  <c r="DO24" i="2"/>
  <c r="IF24" i="2" s="1"/>
  <c r="CT13" i="23" s="1"/>
  <c r="CT14" i="23" s="1"/>
  <c r="DP30" i="2"/>
  <c r="IG30" i="2" s="1"/>
  <c r="DP29" i="2"/>
  <c r="IG29" i="2" s="1"/>
  <c r="DP28" i="2"/>
  <c r="IG28" i="2" s="1"/>
  <c r="IQ16" i="2"/>
  <c r="EA16" i="2"/>
  <c r="IR16" i="2" s="1"/>
  <c r="EB16" i="2"/>
  <c r="IQ36" i="2"/>
  <c r="EB36" i="2"/>
  <c r="EA36" i="2"/>
  <c r="IR36" i="2" s="1"/>
  <c r="IP19" i="2"/>
  <c r="IQ7" i="2"/>
  <c r="EA7" i="2"/>
  <c r="IQ35" i="2"/>
  <c r="EB35" i="2"/>
  <c r="EA35" i="2"/>
  <c r="IR35" i="2" s="1"/>
  <c r="IQ11" i="2"/>
  <c r="EA11" i="2"/>
  <c r="IQ33" i="2"/>
  <c r="EA33" i="2"/>
  <c r="IR33" i="2" s="1"/>
  <c r="EB33" i="2"/>
  <c r="IQ6" i="2"/>
  <c r="EA6" i="2"/>
  <c r="IQ34" i="2"/>
  <c r="EB34" i="2"/>
  <c r="EA34" i="2"/>
  <c r="IR34" i="2" s="1"/>
  <c r="IQ18" i="2"/>
  <c r="EA18" i="2"/>
  <c r="IR18" i="2" s="1"/>
  <c r="EB18" i="2"/>
  <c r="IQ12" i="2"/>
  <c r="EA12" i="2"/>
  <c r="IQ15" i="2"/>
  <c r="DE7" i="23" s="1"/>
  <c r="EA15" i="2"/>
  <c r="IR15" i="2" s="1"/>
  <c r="EB15" i="2"/>
  <c r="IQ10" i="2"/>
  <c r="EA10" i="2"/>
  <c r="IQ8" i="2"/>
  <c r="EA8" i="2"/>
  <c r="IQ17" i="2"/>
  <c r="EB17" i="2"/>
  <c r="EA17" i="2"/>
  <c r="IR17" i="2" s="1"/>
  <c r="CX36" i="12"/>
  <c r="CX44" i="12" s="1"/>
  <c r="CY34" i="12"/>
  <c r="CX43" i="12"/>
  <c r="CW44" i="12"/>
  <c r="CW43" i="12"/>
  <c r="DF7" i="22" l="1"/>
  <c r="DF7" i="23"/>
  <c r="DE12" i="23"/>
  <c r="CT41" i="23"/>
  <c r="CT16" i="23"/>
  <c r="CT25" i="23" s="1"/>
  <c r="CR28" i="22"/>
  <c r="I46" i="22"/>
  <c r="I59" i="22" s="1"/>
  <c r="I65" i="22" s="1"/>
  <c r="DD8" i="23"/>
  <c r="CX19" i="23"/>
  <c r="CX23" i="23" s="1"/>
  <c r="CX19" i="22"/>
  <c r="CX23" i="22" s="1"/>
  <c r="DE6" i="22"/>
  <c r="DE6" i="23"/>
  <c r="DE11" i="22"/>
  <c r="DE11" i="23"/>
  <c r="DE5" i="23"/>
  <c r="DE8" i="23" s="1"/>
  <c r="DF12" i="23"/>
  <c r="CS16" i="22"/>
  <c r="CS25" i="22" s="1"/>
  <c r="CS26" i="22" s="1"/>
  <c r="CS27" i="22" s="1"/>
  <c r="CS41" i="22"/>
  <c r="DD8" i="22"/>
  <c r="DE7" i="22"/>
  <c r="DF12" i="22"/>
  <c r="DE12" i="22"/>
  <c r="DE5" i="22"/>
  <c r="DQ29" i="2"/>
  <c r="IH29" i="2" s="1"/>
  <c r="DQ28" i="2"/>
  <c r="IH28" i="2" s="1"/>
  <c r="DQ30" i="2"/>
  <c r="IH30" i="2" s="1"/>
  <c r="DQ25" i="2"/>
  <c r="IH25" i="2" s="1"/>
  <c r="DQ24" i="2"/>
  <c r="IH24" i="2" s="1"/>
  <c r="CV13" i="23" s="1"/>
  <c r="CV14" i="23" s="1"/>
  <c r="DQ26" i="2"/>
  <c r="IH26" i="2" s="1"/>
  <c r="DR30" i="2"/>
  <c r="II30" i="2" s="1"/>
  <c r="DR29" i="2"/>
  <c r="II29" i="2" s="1"/>
  <c r="DR28" i="2"/>
  <c r="II28" i="2" s="1"/>
  <c r="CT13" i="22"/>
  <c r="CT14" i="22" s="1"/>
  <c r="IF37" i="2"/>
  <c r="DP26" i="2"/>
  <c r="IG26" i="2" s="1"/>
  <c r="DP25" i="2"/>
  <c r="IG25" i="2" s="1"/>
  <c r="DP24" i="2"/>
  <c r="IG24" i="2" s="1"/>
  <c r="CU13" i="23" s="1"/>
  <c r="CU14" i="23" s="1"/>
  <c r="IS33" i="2"/>
  <c r="EC33" i="2"/>
  <c r="IS35" i="2"/>
  <c r="EC35" i="2"/>
  <c r="IS36" i="2"/>
  <c r="EC36" i="2"/>
  <c r="IS34" i="2"/>
  <c r="EC34" i="2"/>
  <c r="IS18" i="2"/>
  <c r="EC18" i="2"/>
  <c r="EB6" i="2"/>
  <c r="IR6" i="2"/>
  <c r="EB7" i="2"/>
  <c r="IR7" i="2"/>
  <c r="IQ19" i="2"/>
  <c r="IR11" i="2"/>
  <c r="EB11" i="2"/>
  <c r="IS16" i="2"/>
  <c r="EC16" i="2"/>
  <c r="EB12" i="2"/>
  <c r="IR12" i="2"/>
  <c r="IS17" i="2"/>
  <c r="EC17" i="2"/>
  <c r="IR10" i="2"/>
  <c r="DF6" i="23" s="1"/>
  <c r="EB10" i="2"/>
  <c r="IS15" i="2"/>
  <c r="DG7" i="23" s="1"/>
  <c r="EC15" i="2"/>
  <c r="EB8" i="2"/>
  <c r="IR8" i="2"/>
  <c r="CY36" i="12"/>
  <c r="CZ34" i="12"/>
  <c r="CY19" i="23" l="1"/>
  <c r="CY23" i="23" s="1"/>
  <c r="CY19" i="22"/>
  <c r="CY23" i="22" s="1"/>
  <c r="DG12" i="22"/>
  <c r="DG12" i="23"/>
  <c r="DF11" i="22"/>
  <c r="DF11" i="23"/>
  <c r="DF5" i="23"/>
  <c r="DF8" i="23" s="1"/>
  <c r="CU41" i="23"/>
  <c r="CU16" i="23"/>
  <c r="CU25" i="23" s="1"/>
  <c r="CU26" i="23" s="1"/>
  <c r="CU27" i="23" s="1"/>
  <c r="CV41" i="23"/>
  <c r="CV16" i="23"/>
  <c r="CV25" i="23" s="1"/>
  <c r="CT26" i="23"/>
  <c r="CT27" i="23"/>
  <c r="CT16" i="22"/>
  <c r="CT25" i="22" s="1"/>
  <c r="CT26" i="22" s="1"/>
  <c r="CT27" i="22" s="1"/>
  <c r="CT41" i="22"/>
  <c r="DE8" i="22"/>
  <c r="DG7" i="22"/>
  <c r="DF5" i="22"/>
  <c r="CV13" i="22"/>
  <c r="CV14" i="22" s="1"/>
  <c r="IH37" i="2"/>
  <c r="DF6" i="22"/>
  <c r="CU13" i="22"/>
  <c r="CU14" i="22" s="1"/>
  <c r="IG37" i="2"/>
  <c r="IT18" i="2"/>
  <c r="ED18" i="2"/>
  <c r="IS7" i="2"/>
  <c r="EC7" i="2"/>
  <c r="IT34" i="2"/>
  <c r="ED34" i="2"/>
  <c r="IT35" i="2"/>
  <c r="ED35" i="2"/>
  <c r="IS8" i="2"/>
  <c r="EC8" i="2"/>
  <c r="IS10" i="2"/>
  <c r="EC10" i="2"/>
  <c r="IS11" i="2"/>
  <c r="EC11" i="2"/>
  <c r="IR19" i="2"/>
  <c r="IT36" i="2"/>
  <c r="ED36" i="2"/>
  <c r="IT33" i="2"/>
  <c r="ED33" i="2"/>
  <c r="IT16" i="2"/>
  <c r="ED16" i="2"/>
  <c r="IT17" i="2"/>
  <c r="ED17" i="2"/>
  <c r="IT15" i="2"/>
  <c r="ED15" i="2"/>
  <c r="IS12" i="2"/>
  <c r="EC12" i="2"/>
  <c r="IS6" i="2"/>
  <c r="EC6" i="2"/>
  <c r="CZ36" i="12"/>
  <c r="DA34" i="12"/>
  <c r="CY44" i="12"/>
  <c r="CY43" i="12"/>
  <c r="CZ19" i="23" l="1"/>
  <c r="CZ23" i="23" s="1"/>
  <c r="CZ19" i="22"/>
  <c r="CZ23" i="22" s="1"/>
  <c r="DG11" i="22"/>
  <c r="DG11" i="23"/>
  <c r="DG5" i="22"/>
  <c r="DG5" i="23"/>
  <c r="DG8" i="23" s="1"/>
  <c r="DH7" i="23"/>
  <c r="DH12" i="23"/>
  <c r="DG6" i="23"/>
  <c r="CV26" i="23"/>
  <c r="CV27" i="23"/>
  <c r="CV16" i="22"/>
  <c r="CV25" i="22" s="1"/>
  <c r="CV41" i="22"/>
  <c r="CU16" i="22"/>
  <c r="CU25" i="22" s="1"/>
  <c r="CU26" i="22" s="1"/>
  <c r="CU41" i="22"/>
  <c r="CV26" i="22"/>
  <c r="CV27" i="22" s="1"/>
  <c r="DH7" i="22"/>
  <c r="DH12" i="22"/>
  <c r="DR26" i="2"/>
  <c r="II26" i="2" s="1"/>
  <c r="DR25" i="2"/>
  <c r="II25" i="2" s="1"/>
  <c r="DR24" i="2"/>
  <c r="II24" i="2" s="1"/>
  <c r="CW13" i="23" s="1"/>
  <c r="CW14" i="23" s="1"/>
  <c r="DF8" i="22"/>
  <c r="DS30" i="2"/>
  <c r="IJ30" i="2" s="1"/>
  <c r="DS29" i="2"/>
  <c r="IJ29" i="2" s="1"/>
  <c r="DS28" i="2"/>
  <c r="IJ28" i="2" s="1"/>
  <c r="DG6" i="22"/>
  <c r="DG8" i="22" s="1"/>
  <c r="IT10" i="2"/>
  <c r="ED10" i="2"/>
  <c r="IU10" i="2" s="1"/>
  <c r="EE10" i="2"/>
  <c r="IU34" i="2"/>
  <c r="EE34" i="2"/>
  <c r="IS19" i="2"/>
  <c r="IU36" i="2"/>
  <c r="EE36" i="2"/>
  <c r="IT7" i="2"/>
  <c r="ED7" i="2"/>
  <c r="IU7" i="2" s="1"/>
  <c r="EE7" i="2"/>
  <c r="IU17" i="2"/>
  <c r="EE17" i="2"/>
  <c r="IT8" i="2"/>
  <c r="ED8" i="2"/>
  <c r="IU8" i="2" s="1"/>
  <c r="EE8" i="2"/>
  <c r="IT12" i="2"/>
  <c r="ED12" i="2"/>
  <c r="IU12" i="2" s="1"/>
  <c r="EE12" i="2"/>
  <c r="IU33" i="2"/>
  <c r="EE33" i="2"/>
  <c r="IT11" i="2"/>
  <c r="ED11" i="2"/>
  <c r="IU11" i="2" s="1"/>
  <c r="EE11" i="2"/>
  <c r="IU18" i="2"/>
  <c r="EE18" i="2"/>
  <c r="IT6" i="2"/>
  <c r="ED6" i="2"/>
  <c r="IU6" i="2" s="1"/>
  <c r="DI5" i="23" s="1"/>
  <c r="EE6" i="2"/>
  <c r="IU16" i="2"/>
  <c r="EE16" i="2"/>
  <c r="IU15" i="2"/>
  <c r="EE15" i="2"/>
  <c r="IU35" i="2"/>
  <c r="EE35" i="2"/>
  <c r="DA36" i="12"/>
  <c r="DB34" i="12"/>
  <c r="CZ43" i="12"/>
  <c r="CZ44" i="12"/>
  <c r="DA19" i="23" l="1"/>
  <c r="DA23" i="23" s="1"/>
  <c r="DA19" i="22"/>
  <c r="DA23" i="22" s="1"/>
  <c r="DH11" i="22"/>
  <c r="DH11" i="23"/>
  <c r="DH6" i="23"/>
  <c r="DI7" i="22"/>
  <c r="DI7" i="23"/>
  <c r="CW41" i="23"/>
  <c r="CW16" i="23"/>
  <c r="CW25" i="23" s="1"/>
  <c r="CW26" i="23" s="1"/>
  <c r="CW27" i="23" s="1"/>
  <c r="DH5" i="22"/>
  <c r="DH5" i="23"/>
  <c r="DH8" i="23" s="1"/>
  <c r="DI12" i="23"/>
  <c r="DI11" i="22"/>
  <c r="DI11" i="23"/>
  <c r="DI6" i="23"/>
  <c r="DI8" i="23" s="1"/>
  <c r="CU27" i="22"/>
  <c r="DI12" i="22"/>
  <c r="DI6" i="22"/>
  <c r="DS26" i="2"/>
  <c r="IJ26" i="2" s="1"/>
  <c r="DS25" i="2"/>
  <c r="IJ25" i="2" s="1"/>
  <c r="DS24" i="2"/>
  <c r="IJ24" i="2" s="1"/>
  <c r="CX13" i="23" s="1"/>
  <c r="CX14" i="23" s="1"/>
  <c r="DH6" i="22"/>
  <c r="DH8" i="22" s="1"/>
  <c r="CW13" i="22"/>
  <c r="CW14" i="22" s="1"/>
  <c r="II37" i="2"/>
  <c r="DT30" i="2"/>
  <c r="IK30" i="2" s="1"/>
  <c r="DT28" i="2"/>
  <c r="IK28" i="2" s="1"/>
  <c r="DT29" i="2"/>
  <c r="IK29" i="2" s="1"/>
  <c r="DI5" i="22"/>
  <c r="IV7" i="2"/>
  <c r="EF7" i="2"/>
  <c r="IV34" i="2"/>
  <c r="EF34" i="2"/>
  <c r="IV33" i="2"/>
  <c r="EF33" i="2"/>
  <c r="IV35" i="2"/>
  <c r="EF35" i="2"/>
  <c r="IV8" i="2"/>
  <c r="EF8" i="2"/>
  <c r="IV18" i="2"/>
  <c r="EF18" i="2"/>
  <c r="IV36" i="2"/>
  <c r="EF36" i="2"/>
  <c r="IV10" i="2"/>
  <c r="EF10" i="2"/>
  <c r="IU19" i="2"/>
  <c r="IT19" i="2"/>
  <c r="IV12" i="2"/>
  <c r="EF12" i="2"/>
  <c r="IV17" i="2"/>
  <c r="EF17" i="2"/>
  <c r="IV6" i="2"/>
  <c r="EF6" i="2"/>
  <c r="IV15" i="2"/>
  <c r="EF15" i="2"/>
  <c r="IV16" i="2"/>
  <c r="DJ12" i="23" s="1"/>
  <c r="EF16" i="2"/>
  <c r="IV11" i="2"/>
  <c r="EF11" i="2"/>
  <c r="DB36" i="12"/>
  <c r="DC34" i="12"/>
  <c r="DA43" i="12"/>
  <c r="DA44" i="12"/>
  <c r="DB19" i="23" l="1"/>
  <c r="DB23" i="23" s="1"/>
  <c r="DB19" i="22"/>
  <c r="DB23" i="22" s="1"/>
  <c r="DJ5" i="22"/>
  <c r="DJ5" i="23"/>
  <c r="DJ11" i="22"/>
  <c r="DJ11" i="23"/>
  <c r="DJ6" i="23"/>
  <c r="DJ7" i="23"/>
  <c r="CX41" i="23"/>
  <c r="CX16" i="23"/>
  <c r="CX25" i="23" s="1"/>
  <c r="CX26" i="23" s="1"/>
  <c r="CX27" i="23" s="1"/>
  <c r="CW16" i="22"/>
  <c r="CW25" i="22" s="1"/>
  <c r="CW41" i="22"/>
  <c r="DI8" i="22"/>
  <c r="CW26" i="22"/>
  <c r="CW27" i="22" s="1"/>
  <c r="DJ12" i="22"/>
  <c r="DJ7" i="22"/>
  <c r="CX13" i="22"/>
  <c r="CX14" i="22" s="1"/>
  <c r="IJ37" i="2"/>
  <c r="DU30" i="2"/>
  <c r="IL30" i="2" s="1"/>
  <c r="DU29" i="2"/>
  <c r="IL29" i="2" s="1"/>
  <c r="DU28" i="2"/>
  <c r="IL28" i="2" s="1"/>
  <c r="DT24" i="2"/>
  <c r="IK24" i="2" s="1"/>
  <c r="CY13" i="23" s="1"/>
  <c r="CY14" i="23" s="1"/>
  <c r="DT25" i="2"/>
  <c r="IK25" i="2" s="1"/>
  <c r="DT26" i="2"/>
  <c r="IK26" i="2" s="1"/>
  <c r="DJ6" i="22"/>
  <c r="IW18" i="2"/>
  <c r="EG18" i="2"/>
  <c r="IW33" i="2"/>
  <c r="EG33" i="2"/>
  <c r="IW10" i="2"/>
  <c r="EG10" i="2"/>
  <c r="IW15" i="2"/>
  <c r="EG15" i="2"/>
  <c r="IW36" i="2"/>
  <c r="EG36" i="2"/>
  <c r="IW34" i="2"/>
  <c r="EG34" i="2"/>
  <c r="IW8" i="2"/>
  <c r="EG8" i="2"/>
  <c r="IV19" i="2"/>
  <c r="IW11" i="2"/>
  <c r="EG11" i="2"/>
  <c r="IW17" i="2"/>
  <c r="EG17" i="2"/>
  <c r="IW7" i="2"/>
  <c r="EG7" i="2"/>
  <c r="IW12" i="2"/>
  <c r="EG12" i="2"/>
  <c r="IW6" i="2"/>
  <c r="DK5" i="23" s="1"/>
  <c r="EG6" i="2"/>
  <c r="IW16" i="2"/>
  <c r="EG16" i="2"/>
  <c r="IW35" i="2"/>
  <c r="EG35" i="2"/>
  <c r="DC36" i="12"/>
  <c r="DD34" i="12"/>
  <c r="DB43" i="12"/>
  <c r="DB44" i="12"/>
  <c r="DC19" i="23" l="1"/>
  <c r="DC23" i="23" s="1"/>
  <c r="DC19" i="22"/>
  <c r="DC23" i="22" s="1"/>
  <c r="DK7" i="22"/>
  <c r="DK7" i="23"/>
  <c r="DK12" i="22"/>
  <c r="DK12" i="23"/>
  <c r="DK11" i="22"/>
  <c r="DK11" i="23"/>
  <c r="DJ8" i="23"/>
  <c r="DK6" i="23"/>
  <c r="CY41" i="23"/>
  <c r="CY16" i="23"/>
  <c r="CY25" i="23" s="1"/>
  <c r="DK8" i="23"/>
  <c r="CX16" i="22"/>
  <c r="CX25" i="22" s="1"/>
  <c r="CX41" i="22"/>
  <c r="CX26" i="22"/>
  <c r="CX27" i="22" s="1"/>
  <c r="DJ8" i="22"/>
  <c r="DU26" i="2"/>
  <c r="IL26" i="2" s="1"/>
  <c r="DU25" i="2"/>
  <c r="IL25" i="2" s="1"/>
  <c r="DU24" i="2"/>
  <c r="IL24" i="2" s="1"/>
  <c r="CZ13" i="23" s="1"/>
  <c r="CZ14" i="23" s="1"/>
  <c r="DK5" i="22"/>
  <c r="CY13" i="22"/>
  <c r="CY14" i="22" s="1"/>
  <c r="IK37" i="2"/>
  <c r="DK6" i="22"/>
  <c r="DV30" i="2"/>
  <c r="IM30" i="2" s="1"/>
  <c r="DV29" i="2"/>
  <c r="IM29" i="2" s="1"/>
  <c r="DV28" i="2"/>
  <c r="IM28" i="2" s="1"/>
  <c r="IX36" i="2"/>
  <c r="EH36" i="2"/>
  <c r="IX10" i="2"/>
  <c r="EH10" i="2"/>
  <c r="IX16" i="2"/>
  <c r="EH16" i="2"/>
  <c r="IX8" i="2"/>
  <c r="EH8" i="2"/>
  <c r="IX33" i="2"/>
  <c r="EH33" i="2"/>
  <c r="IX15" i="2"/>
  <c r="EH15" i="2"/>
  <c r="IW19" i="2"/>
  <c r="IX7" i="2"/>
  <c r="EH7" i="2"/>
  <c r="IX17" i="2"/>
  <c r="EH17" i="2"/>
  <c r="IX12" i="2"/>
  <c r="EH12" i="2"/>
  <c r="IX11" i="2"/>
  <c r="EH11" i="2"/>
  <c r="IX18" i="2"/>
  <c r="EH18" i="2"/>
  <c r="IX6" i="2"/>
  <c r="DL5" i="23" s="1"/>
  <c r="EH6" i="2"/>
  <c r="IX35" i="2"/>
  <c r="EH35" i="2"/>
  <c r="IX34" i="2"/>
  <c r="EH34" i="2"/>
  <c r="DD36" i="12"/>
  <c r="DE34" i="12"/>
  <c r="DC44" i="12"/>
  <c r="DC43" i="12"/>
  <c r="DL12" i="23" l="1"/>
  <c r="CZ41" i="23"/>
  <c r="CZ16" i="23"/>
  <c r="CZ25" i="23" s="1"/>
  <c r="CY26" i="23"/>
  <c r="CY27" i="23" s="1"/>
  <c r="DD19" i="23"/>
  <c r="DD23" i="23" s="1"/>
  <c r="DD19" i="22"/>
  <c r="DD23" i="22" s="1"/>
  <c r="DL7" i="23"/>
  <c r="DL8" i="23" s="1"/>
  <c r="DL6" i="23"/>
  <c r="DL11" i="22"/>
  <c r="DL11" i="23"/>
  <c r="CY16" i="22"/>
  <c r="CY41" i="22"/>
  <c r="CY25" i="22"/>
  <c r="CY26" i="22" s="1"/>
  <c r="CY27" i="22" s="1"/>
  <c r="DK8" i="22"/>
  <c r="DL7" i="22"/>
  <c r="DL12" i="22"/>
  <c r="CZ13" i="22"/>
  <c r="CZ14" i="22" s="1"/>
  <c r="IL37" i="2"/>
  <c r="DW30" i="2"/>
  <c r="IN30" i="2" s="1"/>
  <c r="DW29" i="2"/>
  <c r="IN29" i="2" s="1"/>
  <c r="DW28" i="2"/>
  <c r="IN28" i="2" s="1"/>
  <c r="DL6" i="22"/>
  <c r="DL5" i="22"/>
  <c r="DV26" i="2"/>
  <c r="IM26" i="2" s="1"/>
  <c r="DV25" i="2"/>
  <c r="IM25" i="2" s="1"/>
  <c r="DV24" i="2"/>
  <c r="IM24" i="2" s="1"/>
  <c r="DA13" i="23" s="1"/>
  <c r="DA14" i="23" s="1"/>
  <c r="IY15" i="2"/>
  <c r="EI15" i="2"/>
  <c r="IY16" i="2"/>
  <c r="EI16" i="2"/>
  <c r="IY6" i="2"/>
  <c r="EI6" i="2"/>
  <c r="IY10" i="2"/>
  <c r="EI10" i="2"/>
  <c r="IY11" i="2"/>
  <c r="EI11" i="2"/>
  <c r="IY33" i="2"/>
  <c r="EI33" i="2"/>
  <c r="IX19" i="2"/>
  <c r="IY7" i="2"/>
  <c r="EI7" i="2"/>
  <c r="IY34" i="2"/>
  <c r="EI34" i="2"/>
  <c r="IY17" i="2"/>
  <c r="EI17" i="2"/>
  <c r="IY36" i="2"/>
  <c r="EI36" i="2"/>
  <c r="IY35" i="2"/>
  <c r="EI35" i="2"/>
  <c r="IY12" i="2"/>
  <c r="EI12" i="2"/>
  <c r="IY18" i="2"/>
  <c r="EI18" i="2"/>
  <c r="IY8" i="2"/>
  <c r="EI8" i="2"/>
  <c r="DE36" i="12"/>
  <c r="DF34" i="12"/>
  <c r="DD43" i="12"/>
  <c r="DD44" i="12"/>
  <c r="DA41" i="23" l="1"/>
  <c r="DA16" i="23"/>
  <c r="DA25" i="23" s="1"/>
  <c r="DA26" i="23" s="1"/>
  <c r="DA27" i="23" s="1"/>
  <c r="CZ27" i="23"/>
  <c r="CZ26" i="23"/>
  <c r="DM11" i="22"/>
  <c r="DM11" i="23"/>
  <c r="DM6" i="23"/>
  <c r="DM12" i="23"/>
  <c r="DE19" i="23"/>
  <c r="DE23" i="23" s="1"/>
  <c r="DE19" i="22"/>
  <c r="DE23" i="22" s="1"/>
  <c r="DM5" i="23"/>
  <c r="DM7" i="22"/>
  <c r="DM7" i="23"/>
  <c r="CZ16" i="22"/>
  <c r="CZ25" i="22" s="1"/>
  <c r="CZ26" i="22" s="1"/>
  <c r="CZ27" i="22" s="1"/>
  <c r="CZ41" i="22"/>
  <c r="DL8" i="22"/>
  <c r="DM12" i="22"/>
  <c r="DM5" i="22"/>
  <c r="DW26" i="2"/>
  <c r="IN26" i="2" s="1"/>
  <c r="DW24" i="2"/>
  <c r="IN24" i="2" s="1"/>
  <c r="DB13" i="23" s="1"/>
  <c r="DB14" i="23" s="1"/>
  <c r="DW25" i="2"/>
  <c r="IN25" i="2" s="1"/>
  <c r="DX30" i="2"/>
  <c r="IO30" i="2" s="1"/>
  <c r="DX29" i="2"/>
  <c r="IO29" i="2" s="1"/>
  <c r="DX28" i="2"/>
  <c r="IO28" i="2" s="1"/>
  <c r="DM6" i="22"/>
  <c r="DA13" i="22"/>
  <c r="DA14" i="22" s="1"/>
  <c r="IM37" i="2"/>
  <c r="IZ33" i="2"/>
  <c r="EJ33" i="2"/>
  <c r="IZ6" i="2"/>
  <c r="EJ6" i="2"/>
  <c r="IY19" i="2"/>
  <c r="IZ12" i="2"/>
  <c r="EJ12" i="2"/>
  <c r="IZ16" i="2"/>
  <c r="EJ16" i="2"/>
  <c r="IZ36" i="2"/>
  <c r="EJ36" i="2"/>
  <c r="IZ11" i="2"/>
  <c r="EJ11" i="2"/>
  <c r="IZ18" i="2"/>
  <c r="EJ18" i="2"/>
  <c r="IZ17" i="2"/>
  <c r="EJ17" i="2"/>
  <c r="IZ35" i="2"/>
  <c r="EJ35" i="2"/>
  <c r="IZ15" i="2"/>
  <c r="EJ15" i="2"/>
  <c r="IZ7" i="2"/>
  <c r="EJ7" i="2"/>
  <c r="IZ8" i="2"/>
  <c r="EJ8" i="2"/>
  <c r="IZ34" i="2"/>
  <c r="EJ34" i="2"/>
  <c r="IZ10" i="2"/>
  <c r="EJ10" i="2"/>
  <c r="DF36" i="12"/>
  <c r="DG34" i="12"/>
  <c r="DE44" i="12"/>
  <c r="DE43" i="12"/>
  <c r="DF19" i="23" l="1"/>
  <c r="DF23" i="23" s="1"/>
  <c r="DF19" i="22"/>
  <c r="DF23" i="22" s="1"/>
  <c r="DN11" i="22"/>
  <c r="DN11" i="23"/>
  <c r="DB41" i="23"/>
  <c r="DB16" i="23"/>
  <c r="DB25" i="23" s="1"/>
  <c r="DB26" i="23" s="1"/>
  <c r="DB27" i="23" s="1"/>
  <c r="DN6" i="22"/>
  <c r="DN6" i="23"/>
  <c r="DN7" i="23"/>
  <c r="DN12" i="23"/>
  <c r="DN5" i="23"/>
  <c r="DM8" i="23"/>
  <c r="DA16" i="22"/>
  <c r="DA25" i="22" s="1"/>
  <c r="DA41" i="22"/>
  <c r="DA26" i="22"/>
  <c r="DA27" i="22" s="1"/>
  <c r="DN7" i="22"/>
  <c r="DN12" i="22"/>
  <c r="DY30" i="2"/>
  <c r="IP30" i="2" s="1"/>
  <c r="DY29" i="2"/>
  <c r="IP29" i="2" s="1"/>
  <c r="DY28" i="2"/>
  <c r="IP28" i="2" s="1"/>
  <c r="DN5" i="22"/>
  <c r="DB13" i="22"/>
  <c r="DB14" i="22" s="1"/>
  <c r="IN37" i="2"/>
  <c r="DX26" i="2"/>
  <c r="IO26" i="2" s="1"/>
  <c r="DX25" i="2"/>
  <c r="IO25" i="2" s="1"/>
  <c r="DX24" i="2"/>
  <c r="IO24" i="2" s="1"/>
  <c r="DC13" i="23" s="1"/>
  <c r="DC14" i="23" s="1"/>
  <c r="DM8" i="22"/>
  <c r="JA36" i="2"/>
  <c r="EK36" i="2"/>
  <c r="JB36" i="2" s="1"/>
  <c r="JA17" i="2"/>
  <c r="EK17" i="2"/>
  <c r="JB17" i="2" s="1"/>
  <c r="JA15" i="2"/>
  <c r="EK15" i="2"/>
  <c r="JB15" i="2" s="1"/>
  <c r="JA6" i="2"/>
  <c r="EK6" i="2"/>
  <c r="JB6" i="2" s="1"/>
  <c r="JA10" i="2"/>
  <c r="EK10" i="2"/>
  <c r="JB10" i="2" s="1"/>
  <c r="JA16" i="2"/>
  <c r="EK16" i="2"/>
  <c r="JB16" i="2" s="1"/>
  <c r="IZ19" i="2"/>
  <c r="JA34" i="2"/>
  <c r="EK34" i="2"/>
  <c r="JB34" i="2" s="1"/>
  <c r="JA8" i="2"/>
  <c r="EK8" i="2"/>
  <c r="JB8" i="2" s="1"/>
  <c r="JA11" i="2"/>
  <c r="EK11" i="2"/>
  <c r="JB11" i="2" s="1"/>
  <c r="JA33" i="2"/>
  <c r="EK33" i="2"/>
  <c r="JB33" i="2" s="1"/>
  <c r="JA7" i="2"/>
  <c r="EK7" i="2"/>
  <c r="JB7" i="2" s="1"/>
  <c r="JA18" i="2"/>
  <c r="EK18" i="2"/>
  <c r="JB18" i="2" s="1"/>
  <c r="JA35" i="2"/>
  <c r="EK35" i="2"/>
  <c r="JB35" i="2" s="1"/>
  <c r="JA12" i="2"/>
  <c r="EK12" i="2"/>
  <c r="JB12" i="2" s="1"/>
  <c r="DG36" i="12"/>
  <c r="DH34" i="12"/>
  <c r="DF44" i="12"/>
  <c r="DF43" i="12"/>
  <c r="DP11" i="22" l="1"/>
  <c r="DQ11" i="22" s="1"/>
  <c r="DP11" i="23"/>
  <c r="DO11" i="22"/>
  <c r="DO11" i="23"/>
  <c r="DP12" i="22"/>
  <c r="DP12" i="23"/>
  <c r="DP5" i="22"/>
  <c r="DP5" i="23"/>
  <c r="DN8" i="23"/>
  <c r="DO12" i="23"/>
  <c r="DO5" i="23"/>
  <c r="DC41" i="23"/>
  <c r="DC16" i="23"/>
  <c r="DC25" i="23" s="1"/>
  <c r="DG19" i="23"/>
  <c r="DG23" i="23" s="1"/>
  <c r="DG19" i="22"/>
  <c r="DG23" i="22" s="1"/>
  <c r="DP6" i="22"/>
  <c r="DP6" i="23"/>
  <c r="DP7" i="22"/>
  <c r="DP7" i="23"/>
  <c r="DQ7" i="23" s="1"/>
  <c r="DO6" i="23"/>
  <c r="DO7" i="23"/>
  <c r="DB16" i="22"/>
  <c r="DB41" i="22"/>
  <c r="DB25" i="22"/>
  <c r="DB26" i="22" s="1"/>
  <c r="DB27" i="22" s="1"/>
  <c r="DN8" i="22"/>
  <c r="DO7" i="22"/>
  <c r="DO12" i="22"/>
  <c r="DO6" i="22"/>
  <c r="DY26" i="2"/>
  <c r="IP26" i="2" s="1"/>
  <c r="DY25" i="2"/>
  <c r="IP25" i="2" s="1"/>
  <c r="DY24" i="2"/>
  <c r="IP24" i="2" s="1"/>
  <c r="DD13" i="23" s="1"/>
  <c r="DD14" i="23" s="1"/>
  <c r="DP8" i="22"/>
  <c r="DC13" i="22"/>
  <c r="DC14" i="22" s="1"/>
  <c r="IO37" i="2"/>
  <c r="DO5" i="22"/>
  <c r="DZ28" i="2"/>
  <c r="IQ28" i="2" s="1"/>
  <c r="DZ29" i="2"/>
  <c r="IQ29" i="2" s="1"/>
  <c r="DZ30" i="2"/>
  <c r="IQ30" i="2" s="1"/>
  <c r="JB19" i="2"/>
  <c r="JA19" i="2"/>
  <c r="DH36" i="12"/>
  <c r="DI34" i="12"/>
  <c r="DG43" i="12"/>
  <c r="DG44" i="12"/>
  <c r="DO8" i="23" l="1"/>
  <c r="DP8" i="23"/>
  <c r="DQ5" i="23"/>
  <c r="DQ7" i="22"/>
  <c r="DQ5" i="22"/>
  <c r="DD41" i="23"/>
  <c r="DD16" i="23"/>
  <c r="DD25" i="23" s="1"/>
  <c r="DD26" i="23" s="1"/>
  <c r="DD27" i="23" s="1"/>
  <c r="DQ6" i="23"/>
  <c r="DC26" i="23"/>
  <c r="DC27" i="23" s="1"/>
  <c r="DQ12" i="23"/>
  <c r="DQ11" i="23"/>
  <c r="DH19" i="23"/>
  <c r="DH23" i="23" s="1"/>
  <c r="DH19" i="22"/>
  <c r="DH23" i="22" s="1"/>
  <c r="DQ6" i="22"/>
  <c r="DQ12" i="22"/>
  <c r="DC16" i="22"/>
  <c r="DC25" i="22" s="1"/>
  <c r="DC26" i="22" s="1"/>
  <c r="DC27" i="22" s="1"/>
  <c r="DC41" i="22"/>
  <c r="DO8" i="22"/>
  <c r="DQ8" i="22" s="1"/>
  <c r="DD13" i="22"/>
  <c r="DD14" i="22" s="1"/>
  <c r="IP37" i="2"/>
  <c r="EA30" i="2"/>
  <c r="IR30" i="2" s="1"/>
  <c r="EA29" i="2"/>
  <c r="IR29" i="2" s="1"/>
  <c r="EA28" i="2"/>
  <c r="IR28" i="2" s="1"/>
  <c r="DZ25" i="2"/>
  <c r="IQ25" i="2" s="1"/>
  <c r="DZ26" i="2"/>
  <c r="IQ26" i="2" s="1"/>
  <c r="DZ24" i="2"/>
  <c r="IQ24" i="2" s="1"/>
  <c r="DE13" i="23" s="1"/>
  <c r="DE14" i="23" s="1"/>
  <c r="DI36" i="12"/>
  <c r="DI44" i="12" s="1"/>
  <c r="DJ34" i="12"/>
  <c r="DH43" i="12"/>
  <c r="DH44" i="12"/>
  <c r="DE41" i="23" l="1"/>
  <c r="DE16" i="23"/>
  <c r="DE25" i="23" s="1"/>
  <c r="DE26" i="23" s="1"/>
  <c r="DE27" i="23" s="1"/>
  <c r="DI19" i="23"/>
  <c r="DI23" i="23" s="1"/>
  <c r="DI19" i="22"/>
  <c r="DI23" i="22" s="1"/>
  <c r="DQ8" i="23"/>
  <c r="DD28" i="23"/>
  <c r="J46" i="23"/>
  <c r="J59" i="23" s="1"/>
  <c r="J65" i="23" s="1"/>
  <c r="DD16" i="22"/>
  <c r="DD25" i="22" s="1"/>
  <c r="DD41" i="22"/>
  <c r="DD26" i="22"/>
  <c r="DD27" i="22" s="1"/>
  <c r="EC29" i="2"/>
  <c r="IT29" i="2" s="1"/>
  <c r="EC30" i="2"/>
  <c r="IT30" i="2" s="1"/>
  <c r="EC28" i="2"/>
  <c r="IT28" i="2" s="1"/>
  <c r="EB28" i="2"/>
  <c r="IS28" i="2" s="1"/>
  <c r="EB30" i="2"/>
  <c r="IS30" i="2" s="1"/>
  <c r="EB29" i="2"/>
  <c r="IS29" i="2" s="1"/>
  <c r="DI43" i="12"/>
  <c r="DE13" i="22"/>
  <c r="DE14" i="22" s="1"/>
  <c r="IQ37" i="2"/>
  <c r="EA26" i="2"/>
  <c r="IR26" i="2" s="1"/>
  <c r="EA25" i="2"/>
  <c r="IR25" i="2" s="1"/>
  <c r="EA24" i="2"/>
  <c r="IR24" i="2" s="1"/>
  <c r="DF13" i="23" s="1"/>
  <c r="DF14" i="23" s="1"/>
  <c r="DJ36" i="12"/>
  <c r="DK34" i="12"/>
  <c r="DD28" i="22" l="1"/>
  <c r="J46" i="22"/>
  <c r="J59" i="22" s="1"/>
  <c r="J65" i="22" s="1"/>
  <c r="DF41" i="23"/>
  <c r="DF16" i="23"/>
  <c r="DF25" i="23" s="1"/>
  <c r="DJ19" i="23"/>
  <c r="DJ23" i="23" s="1"/>
  <c r="DJ19" i="22"/>
  <c r="DJ23" i="22" s="1"/>
  <c r="DE16" i="22"/>
  <c r="DE25" i="22" s="1"/>
  <c r="DE26" i="22" s="1"/>
  <c r="DE27" i="22" s="1"/>
  <c r="DE41" i="22"/>
  <c r="DF13" i="22"/>
  <c r="DF14" i="22" s="1"/>
  <c r="IR37" i="2"/>
  <c r="EB24" i="2"/>
  <c r="IS24" i="2" s="1"/>
  <c r="DG13" i="23" s="1"/>
  <c r="DG14" i="23" s="1"/>
  <c r="EB26" i="2"/>
  <c r="IS26" i="2" s="1"/>
  <c r="EB25" i="2"/>
  <c r="IS25" i="2" s="1"/>
  <c r="DK36" i="12"/>
  <c r="DL34" i="12"/>
  <c r="DJ43" i="12"/>
  <c r="DJ44" i="12"/>
  <c r="DG41" i="23" l="1"/>
  <c r="DG16" i="23"/>
  <c r="DG25" i="23" s="1"/>
  <c r="DG26" i="23" s="1"/>
  <c r="DG27" i="23" s="1"/>
  <c r="DF26" i="23"/>
  <c r="DF27" i="23"/>
  <c r="DK19" i="23"/>
  <c r="DK23" i="23" s="1"/>
  <c r="DK19" i="22"/>
  <c r="DK23" i="22" s="1"/>
  <c r="DF16" i="22"/>
  <c r="DF25" i="22" s="1"/>
  <c r="DF41" i="22"/>
  <c r="DF26" i="22"/>
  <c r="DF27" i="22"/>
  <c r="DG13" i="22"/>
  <c r="DG14" i="22" s="1"/>
  <c r="IS37" i="2"/>
  <c r="ED29" i="2"/>
  <c r="IU29" i="2" s="1"/>
  <c r="ED28" i="2"/>
  <c r="IU28" i="2" s="1"/>
  <c r="ED30" i="2"/>
  <c r="IU30" i="2" s="1"/>
  <c r="EC25" i="2"/>
  <c r="IT25" i="2" s="1"/>
  <c r="EC26" i="2"/>
  <c r="IT26" i="2" s="1"/>
  <c r="EC24" i="2"/>
  <c r="IT24" i="2" s="1"/>
  <c r="DH13" i="23" s="1"/>
  <c r="DH14" i="23" s="1"/>
  <c r="DL36" i="12"/>
  <c r="DM34" i="12"/>
  <c r="DK43" i="12"/>
  <c r="DK44" i="12"/>
  <c r="DH41" i="23" l="1"/>
  <c r="DH16" i="23"/>
  <c r="DH25" i="23" s="1"/>
  <c r="DL19" i="23"/>
  <c r="DL23" i="23" s="1"/>
  <c r="DL19" i="22"/>
  <c r="DL23" i="22" s="1"/>
  <c r="DG16" i="22"/>
  <c r="DG25" i="22" s="1"/>
  <c r="DG26" i="22" s="1"/>
  <c r="DG27" i="22" s="1"/>
  <c r="DG41" i="22"/>
  <c r="ED25" i="2"/>
  <c r="IU25" i="2" s="1"/>
  <c r="ED24" i="2"/>
  <c r="IU24" i="2" s="1"/>
  <c r="DI13" i="23" s="1"/>
  <c r="DI14" i="23" s="1"/>
  <c r="ED26" i="2"/>
  <c r="IU26" i="2" s="1"/>
  <c r="DH13" i="22"/>
  <c r="DH14" i="22" s="1"/>
  <c r="IT37" i="2"/>
  <c r="EE30" i="2"/>
  <c r="IV30" i="2" s="1"/>
  <c r="EE28" i="2"/>
  <c r="IV28" i="2" s="1"/>
  <c r="EE29" i="2"/>
  <c r="IV29" i="2" s="1"/>
  <c r="DM36" i="12"/>
  <c r="DN34" i="12"/>
  <c r="DL43" i="12"/>
  <c r="DL44" i="12"/>
  <c r="DI41" i="23" l="1"/>
  <c r="DI16" i="23"/>
  <c r="DI25" i="23" s="1"/>
  <c r="DM19" i="23"/>
  <c r="DM23" i="23" s="1"/>
  <c r="DM19" i="22"/>
  <c r="DM23" i="22" s="1"/>
  <c r="DH27" i="23"/>
  <c r="DH26" i="23"/>
  <c r="DH16" i="22"/>
  <c r="DH25" i="22" s="1"/>
  <c r="DH41" i="22"/>
  <c r="DH26" i="22"/>
  <c r="DH27" i="22" s="1"/>
  <c r="EE26" i="2"/>
  <c r="IV26" i="2" s="1"/>
  <c r="EE24" i="2"/>
  <c r="IV24" i="2" s="1"/>
  <c r="DJ13" i="23" s="1"/>
  <c r="DJ14" i="23" s="1"/>
  <c r="EE25" i="2"/>
  <c r="IV25" i="2" s="1"/>
  <c r="EF30" i="2"/>
  <c r="IW30" i="2" s="1"/>
  <c r="EF29" i="2"/>
  <c r="IW29" i="2" s="1"/>
  <c r="EF28" i="2"/>
  <c r="IW28" i="2" s="1"/>
  <c r="DI13" i="22"/>
  <c r="DI14" i="22" s="1"/>
  <c r="IU37" i="2"/>
  <c r="DN36" i="12"/>
  <c r="DO34" i="12"/>
  <c r="DN44" i="12"/>
  <c r="DN43" i="12"/>
  <c r="DM43" i="12"/>
  <c r="DM44" i="12"/>
  <c r="DI26" i="23" l="1"/>
  <c r="DI27" i="23"/>
  <c r="DJ41" i="23"/>
  <c r="DJ16" i="23"/>
  <c r="DJ25" i="23" s="1"/>
  <c r="DJ26" i="23" s="1"/>
  <c r="DJ27" i="23" s="1"/>
  <c r="DN19" i="23"/>
  <c r="DN23" i="23" s="1"/>
  <c r="DN19" i="22"/>
  <c r="DN23" i="22" s="1"/>
  <c r="DI16" i="22"/>
  <c r="DI25" i="22" s="1"/>
  <c r="DI41" i="22"/>
  <c r="DI26" i="22"/>
  <c r="DI27" i="22" s="1"/>
  <c r="EH28" i="2"/>
  <c r="IY28" i="2" s="1"/>
  <c r="EH30" i="2"/>
  <c r="IY30" i="2" s="1"/>
  <c r="EH29" i="2"/>
  <c r="IY29" i="2" s="1"/>
  <c r="EG28" i="2"/>
  <c r="IX28" i="2" s="1"/>
  <c r="EG29" i="2"/>
  <c r="IX29" i="2" s="1"/>
  <c r="EG30" i="2"/>
  <c r="IX30" i="2" s="1"/>
  <c r="DJ13" i="22"/>
  <c r="DJ14" i="22" s="1"/>
  <c r="IV37" i="2"/>
  <c r="EG24" i="2"/>
  <c r="IX24" i="2" s="1"/>
  <c r="DL13" i="23" s="1"/>
  <c r="DL14" i="23" s="1"/>
  <c r="EG25" i="2"/>
  <c r="IX25" i="2" s="1"/>
  <c r="EG26" i="2"/>
  <c r="IX26" i="2" s="1"/>
  <c r="EF26" i="2"/>
  <c r="IW26" i="2" s="1"/>
  <c r="EF25" i="2"/>
  <c r="IW25" i="2" s="1"/>
  <c r="EF24" i="2"/>
  <c r="IW24" i="2" s="1"/>
  <c r="DK13" i="23" s="1"/>
  <c r="DK14" i="23" s="1"/>
  <c r="DO36" i="12"/>
  <c r="DP34" i="12"/>
  <c r="DO19" i="23" l="1"/>
  <c r="DO23" i="23" s="1"/>
  <c r="DO19" i="22"/>
  <c r="DO23" i="22" s="1"/>
  <c r="DK41" i="23"/>
  <c r="DK16" i="23"/>
  <c r="DK25" i="23" s="1"/>
  <c r="DL41" i="23"/>
  <c r="DL16" i="23"/>
  <c r="DL25" i="23" s="1"/>
  <c r="DJ16" i="22"/>
  <c r="DJ25" i="22" s="1"/>
  <c r="DJ26" i="22" s="1"/>
  <c r="DJ27" i="22" s="1"/>
  <c r="DJ41" i="22"/>
  <c r="DK13" i="22"/>
  <c r="DK14" i="22" s="1"/>
  <c r="IW37" i="2"/>
  <c r="DL13" i="22"/>
  <c r="DL14" i="22" s="1"/>
  <c r="IX37" i="2"/>
  <c r="DP36" i="12"/>
  <c r="DQ34" i="12"/>
  <c r="DO43" i="12"/>
  <c r="DO44" i="12"/>
  <c r="DP19" i="23" l="1"/>
  <c r="DP19" i="22"/>
  <c r="DK26" i="23"/>
  <c r="DK27" i="23"/>
  <c r="DL26" i="23"/>
  <c r="DL27" i="23" s="1"/>
  <c r="DK16" i="22"/>
  <c r="DK25" i="22" s="1"/>
  <c r="DK41" i="22"/>
  <c r="DL16" i="22"/>
  <c r="DL25" i="22" s="1"/>
  <c r="DL26" i="22" s="1"/>
  <c r="DL41" i="22"/>
  <c r="DK26" i="22"/>
  <c r="DK27" i="22" s="1"/>
  <c r="EI29" i="2"/>
  <c r="IZ29" i="2" s="1"/>
  <c r="EI30" i="2"/>
  <c r="IZ30" i="2" s="1"/>
  <c r="EI28" i="2"/>
  <c r="IZ28" i="2" s="1"/>
  <c r="EH24" i="2"/>
  <c r="IY24" i="2" s="1"/>
  <c r="DM13" i="23" s="1"/>
  <c r="DM14" i="23" s="1"/>
  <c r="EH26" i="2"/>
  <c r="IY26" i="2" s="1"/>
  <c r="EH25" i="2"/>
  <c r="IY25" i="2" s="1"/>
  <c r="DQ36" i="12"/>
  <c r="DR34" i="12"/>
  <c r="DR36" i="12" s="1"/>
  <c r="DP43" i="12"/>
  <c r="DP44" i="12"/>
  <c r="DM41" i="23" l="1"/>
  <c r="DM16" i="23"/>
  <c r="DM25" i="23" s="1"/>
  <c r="DP23" i="22"/>
  <c r="DQ23" i="22" s="1"/>
  <c r="DQ19" i="22"/>
  <c r="DP23" i="23"/>
  <c r="DQ23" i="23" s="1"/>
  <c r="DQ19" i="23"/>
  <c r="DL27" i="22"/>
  <c r="DM13" i="22"/>
  <c r="DM14" i="22" s="1"/>
  <c r="IY37" i="2"/>
  <c r="EJ29" i="2"/>
  <c r="JA29" i="2" s="1"/>
  <c r="EJ28" i="2"/>
  <c r="JA28" i="2" s="1"/>
  <c r="EJ30" i="2"/>
  <c r="JA30" i="2" s="1"/>
  <c r="EI25" i="2"/>
  <c r="IZ25" i="2" s="1"/>
  <c r="EI26" i="2"/>
  <c r="IZ26" i="2" s="1"/>
  <c r="EI24" i="2"/>
  <c r="IZ24" i="2" s="1"/>
  <c r="DN13" i="23" s="1"/>
  <c r="DN14" i="23" s="1"/>
  <c r="DR44" i="12"/>
  <c r="DR43" i="12"/>
  <c r="DQ44" i="12"/>
  <c r="DQ43" i="12"/>
  <c r="DN41" i="23" l="1"/>
  <c r="DN16" i="23"/>
  <c r="DN25" i="23" s="1"/>
  <c r="DM26" i="23"/>
  <c r="DM27" i="23" s="1"/>
  <c r="DM16" i="22"/>
  <c r="DM25" i="22" s="1"/>
  <c r="DM26" i="22" s="1"/>
  <c r="DM27" i="22" s="1"/>
  <c r="DM41" i="22"/>
  <c r="DN13" i="22"/>
  <c r="DN14" i="22" s="1"/>
  <c r="IZ37" i="2"/>
  <c r="EJ25" i="2"/>
  <c r="JA25" i="2" s="1"/>
  <c r="EJ24" i="2"/>
  <c r="JA24" i="2" s="1"/>
  <c r="DO13" i="23" s="1"/>
  <c r="DO14" i="23" s="1"/>
  <c r="EJ26" i="2"/>
  <c r="JA26" i="2" s="1"/>
  <c r="EK30" i="2"/>
  <c r="JB30" i="2" s="1"/>
  <c r="EK28" i="2"/>
  <c r="JB28" i="2" s="1"/>
  <c r="EK29" i="2"/>
  <c r="JB29" i="2" s="1"/>
  <c r="EK26" i="2"/>
  <c r="JB26" i="2" s="1"/>
  <c r="EK24" i="2"/>
  <c r="JB24" i="2" s="1"/>
  <c r="DP13" i="23" s="1"/>
  <c r="EK25" i="2"/>
  <c r="JB25" i="2" s="1"/>
  <c r="DQ13" i="23" l="1"/>
  <c r="DP14" i="23"/>
  <c r="DO41" i="23"/>
  <c r="DO16" i="23"/>
  <c r="DO25" i="23" s="1"/>
  <c r="DO26" i="23" s="1"/>
  <c r="DO27" i="23" s="1"/>
  <c r="DN26" i="23"/>
  <c r="DN27" i="23"/>
  <c r="DN16" i="22"/>
  <c r="DN25" i="22" s="1"/>
  <c r="DN26" i="22" s="1"/>
  <c r="DN41" i="22"/>
  <c r="DP13" i="22"/>
  <c r="JB37" i="2"/>
  <c r="DO13" i="22"/>
  <c r="DO14" i="22" s="1"/>
  <c r="JA37" i="2"/>
  <c r="DN27" i="22" l="1"/>
  <c r="DP41" i="23"/>
  <c r="DQ14" i="23"/>
  <c r="DP16" i="23"/>
  <c r="DP14" i="22"/>
  <c r="DQ14" i="22" s="1"/>
  <c r="DQ13" i="22"/>
  <c r="DO16" i="22"/>
  <c r="DO25" i="22" s="1"/>
  <c r="DO41" i="22"/>
  <c r="DP16" i="22"/>
  <c r="DP41" i="22"/>
  <c r="DO26" i="22" l="1"/>
  <c r="DO27" i="22" s="1"/>
  <c r="DP25" i="22"/>
  <c r="DQ16" i="22"/>
  <c r="DP25" i="23"/>
  <c r="DQ16" i="23"/>
  <c r="DP26" i="22" l="1"/>
  <c r="DQ26" i="22" s="1"/>
  <c r="DQ25" i="22"/>
  <c r="DP27" i="22"/>
  <c r="DP26" i="23"/>
  <c r="DQ26" i="23" s="1"/>
  <c r="DQ25" i="23"/>
  <c r="B35" i="22"/>
  <c r="C35" i="22" s="1"/>
  <c r="B31" i="22"/>
  <c r="C31" i="22" l="1"/>
  <c r="DQ27" i="22"/>
  <c r="K46" i="22"/>
  <c r="DP28" i="22"/>
  <c r="DQ28" i="22" s="1"/>
  <c r="DP27" i="23"/>
  <c r="B31" i="23" l="1"/>
  <c r="C31" i="23"/>
  <c r="B35" i="23"/>
  <c r="C35" i="23" s="1"/>
  <c r="DQ27" i="23"/>
  <c r="DP28" i="23"/>
  <c r="DQ28" i="23" s="1"/>
  <c r="K46" i="23"/>
  <c r="K59" i="23" s="1"/>
  <c r="K65" i="23" s="1"/>
  <c r="B68" i="23" s="1"/>
  <c r="B69" i="23" s="1"/>
  <c r="K59" i="22"/>
  <c r="K61" i="22"/>
  <c r="K63" i="22" s="1"/>
  <c r="L63" i="22" s="1"/>
  <c r="K65" i="22" l="1"/>
  <c r="B68" i="22" s="1"/>
  <c r="B69" i="22" s="1"/>
  <c r="L59" i="22"/>
</calcChain>
</file>

<file path=xl/sharedStrings.xml><?xml version="1.0" encoding="utf-8"?>
<sst xmlns="http://schemas.openxmlformats.org/spreadsheetml/2006/main" count="596" uniqueCount="305">
  <si>
    <t>Lease Start</t>
  </si>
  <si>
    <t>Rent Start</t>
  </si>
  <si>
    <t>1st Escalation</t>
  </si>
  <si>
    <t>1st Escalation
 Period</t>
  </si>
  <si>
    <t>2nd &amp; onwards Escalation</t>
  </si>
  <si>
    <t>2nd &amp; onwards Escalation
 Period</t>
  </si>
  <si>
    <t>Lock-in Expiry Date</t>
  </si>
  <si>
    <t>WALE (Lease Expiry)</t>
  </si>
  <si>
    <t>WALE (Lock-in Expiry)</t>
  </si>
  <si>
    <t>Lease
 Expiry (Years)</t>
  </si>
  <si>
    <t>Lock-in 
Expiry (Years)</t>
  </si>
  <si>
    <t>Lease End</t>
  </si>
  <si>
    <t>Confidential</t>
  </si>
  <si>
    <t>As of:</t>
  </si>
  <si>
    <t>Tenant</t>
  </si>
  <si>
    <t>Lease #</t>
  </si>
  <si>
    <t>Area</t>
  </si>
  <si>
    <t>Nature of Activity based on our view</t>
  </si>
  <si>
    <t>Block A</t>
  </si>
  <si>
    <t>Block B</t>
  </si>
  <si>
    <t>Mezzanine Space</t>
  </si>
  <si>
    <t>Warhouse Space</t>
  </si>
  <si>
    <t>Warehouse (eCommerce)</t>
  </si>
  <si>
    <t>Utility Area</t>
  </si>
  <si>
    <t>CAM Expenses</t>
  </si>
  <si>
    <t>Total Carpet Area</t>
  </si>
  <si>
    <t>Annual Escalation</t>
  </si>
  <si>
    <t>CAM Expenses (Rs per sq ft)</t>
  </si>
  <si>
    <t>Capped CAM</t>
  </si>
  <si>
    <t>Estimated CAM Recovery</t>
  </si>
  <si>
    <t>Tenant 1</t>
  </si>
  <si>
    <t>Tenant 2</t>
  </si>
  <si>
    <t xml:space="preserve">Security Guards </t>
  </si>
  <si>
    <t>Salary per month</t>
  </si>
  <si>
    <t>Mutiskilled Technician</t>
  </si>
  <si>
    <t># of Personnel</t>
  </si>
  <si>
    <t>Electrician</t>
  </si>
  <si>
    <t>Housekeeping</t>
  </si>
  <si>
    <t>Walky Talky</t>
  </si>
  <si>
    <t># of units</t>
  </si>
  <si>
    <t>Rate per month</t>
  </si>
  <si>
    <t>STP Operations and Maintenance</t>
  </si>
  <si>
    <t>Electricity Expenses</t>
  </si>
  <si>
    <t>Fire AMC</t>
  </si>
  <si>
    <t>Water Expenses</t>
  </si>
  <si>
    <t xml:space="preserve">Facility Management Expenses </t>
  </si>
  <si>
    <t>Project Duo</t>
  </si>
  <si>
    <t>Monthly Rentals (Rs MM)&gt;&gt;</t>
  </si>
  <si>
    <t>Net Operating Income</t>
  </si>
  <si>
    <t>Tenant 3 - Warehouse</t>
  </si>
  <si>
    <t>Tenant 3 - Mezzanine</t>
  </si>
  <si>
    <t>Tenant 3 - Utility Area</t>
  </si>
  <si>
    <t>Security Head</t>
  </si>
  <si>
    <t>Electrical AMC</t>
  </si>
  <si>
    <t>Instakart Services Private Limited</t>
  </si>
  <si>
    <t>Asset 2: Farrukhnagar, Delhi-NCR</t>
  </si>
  <si>
    <t>Asset 2 Total</t>
  </si>
  <si>
    <t>Bridge</t>
  </si>
  <si>
    <t>Other Consumables</t>
  </si>
  <si>
    <t>CAM Rentals</t>
  </si>
  <si>
    <t>Rentals psf &gt;&gt;</t>
  </si>
  <si>
    <t>Tenant 1 - Mezzanine</t>
  </si>
  <si>
    <t>Tenant 2 - Utility Area</t>
  </si>
  <si>
    <t>Tenant 2 - Warehouse</t>
  </si>
  <si>
    <t>Tenant 2 - Mezzanine</t>
  </si>
  <si>
    <t>Tenant 3 - Bridge</t>
  </si>
  <si>
    <r>
      <t>Block B</t>
    </r>
    <r>
      <rPr>
        <b/>
        <vertAlign val="superscript"/>
        <sz val="8"/>
        <color theme="1"/>
        <rFont val="Arial"/>
        <family val="2"/>
      </rPr>
      <t>(3)</t>
    </r>
  </si>
  <si>
    <r>
      <t>Tenant 1 - Warehouse</t>
    </r>
    <r>
      <rPr>
        <vertAlign val="superscript"/>
        <sz val="8"/>
        <color theme="1"/>
        <rFont val="Arial"/>
        <family val="2"/>
      </rPr>
      <t>(7)</t>
    </r>
  </si>
  <si>
    <r>
      <t>Tenant 1 - Mezzanine</t>
    </r>
    <r>
      <rPr>
        <vertAlign val="superscript"/>
        <sz val="8"/>
        <color theme="1"/>
        <rFont val="Arial"/>
        <family val="2"/>
      </rPr>
      <t>(7)</t>
    </r>
  </si>
  <si>
    <r>
      <t>Tenant 2 - Utility Area</t>
    </r>
    <r>
      <rPr>
        <vertAlign val="superscript"/>
        <sz val="8"/>
        <color theme="1"/>
        <rFont val="Arial"/>
        <family val="2"/>
      </rPr>
      <t>(7)</t>
    </r>
  </si>
  <si>
    <r>
      <t>Tenant 1 - Utility Area</t>
    </r>
    <r>
      <rPr>
        <vertAlign val="superscript"/>
        <sz val="8"/>
        <color theme="1"/>
        <rFont val="Arial"/>
        <family val="2"/>
      </rPr>
      <t>(7)</t>
    </r>
  </si>
  <si>
    <r>
      <t>Tenant 2 - Warehouse</t>
    </r>
    <r>
      <rPr>
        <vertAlign val="superscript"/>
        <sz val="8"/>
        <color theme="1"/>
        <rFont val="Arial"/>
        <family val="2"/>
      </rPr>
      <t>(7)</t>
    </r>
  </si>
  <si>
    <r>
      <t>Tenant 2 - Mezzanine</t>
    </r>
    <r>
      <rPr>
        <vertAlign val="superscript"/>
        <sz val="8"/>
        <color theme="1"/>
        <rFont val="Arial"/>
        <family val="2"/>
      </rPr>
      <t>(7)</t>
    </r>
  </si>
  <si>
    <r>
      <t>Tenant 3 - Bridge</t>
    </r>
    <r>
      <rPr>
        <vertAlign val="superscript"/>
        <sz val="8"/>
        <color theme="1"/>
        <rFont val="Arial"/>
        <family val="2"/>
      </rPr>
      <t>(8)</t>
    </r>
  </si>
  <si>
    <t>Management Fee</t>
  </si>
  <si>
    <t>Block A1</t>
  </si>
  <si>
    <t>Block A2</t>
  </si>
  <si>
    <t>Total Base Rentals</t>
  </si>
  <si>
    <t>Base Rentals (Rs Cr)</t>
  </si>
  <si>
    <t>CAM Rentals (Rs Cr)</t>
  </si>
  <si>
    <t>Total CAM Rentals</t>
  </si>
  <si>
    <t>Total Rentals</t>
  </si>
  <si>
    <t>Less: Operating Expesnes</t>
  </si>
  <si>
    <t>Less: TDS</t>
  </si>
  <si>
    <t>NOI net of TDS</t>
  </si>
  <si>
    <t>Chargeable Area as per Lease Agreements</t>
  </si>
  <si>
    <t>Property Tax</t>
  </si>
  <si>
    <t>Insurance Cost</t>
  </si>
  <si>
    <t>Savings from Solar</t>
  </si>
  <si>
    <t>Total Operating Expenses</t>
  </si>
  <si>
    <t>NPV</t>
  </si>
  <si>
    <t>Discount rate</t>
  </si>
  <si>
    <t>growth rate</t>
  </si>
  <si>
    <t>https://www.thehindu.com/real-estate/warehouses-goods-transport-industry-asset-class-investment/article65579311.ece</t>
  </si>
  <si>
    <t>FCFF</t>
  </si>
  <si>
    <t xml:space="preserve">Period </t>
  </si>
  <si>
    <t>Discount factor</t>
  </si>
  <si>
    <t>PV of FCFF</t>
  </si>
  <si>
    <t>TV</t>
  </si>
  <si>
    <t>PV</t>
  </si>
  <si>
    <t>Sum of PVs</t>
  </si>
  <si>
    <t>NPV/EV</t>
  </si>
  <si>
    <t>MARKET VALUE OF STRUCTURES | M/S. PRJ WAREHOUSING PRIVATE LIMITED | SITUATED AT VILLAGE- YAKUBPUR, TEHSIL- BADLI, DISTRICT- JHAJJAR, HARYANA</t>
  </si>
  <si>
    <t>Sr. No.</t>
  </si>
  <si>
    <t>Floor</t>
  </si>
  <si>
    <t>Description</t>
  </si>
  <si>
    <t>Type of Structure</t>
  </si>
  <si>
    <t>Construction Category</t>
  </si>
  <si>
    <t>Condition of Structure</t>
  </si>
  <si>
    <r>
      <t xml:space="preserve">Area 
</t>
    </r>
    <r>
      <rPr>
        <b/>
        <i/>
        <sz val="11"/>
        <rFont val="Arial"/>
        <family val="2"/>
        <scheme val="minor"/>
      </rPr>
      <t>(in sq ft)</t>
    </r>
  </si>
  <si>
    <r>
      <t xml:space="preserve">Area 
</t>
    </r>
    <r>
      <rPr>
        <b/>
        <i/>
        <sz val="11"/>
        <rFont val="Arial"/>
        <family val="2"/>
        <scheme val="minor"/>
      </rPr>
      <t>(in sq mtr)</t>
    </r>
  </si>
  <si>
    <t>Height
(in ft.)</t>
  </si>
  <si>
    <t>Year of Construction</t>
  </si>
  <si>
    <t xml:space="preserve">Year of Valuation </t>
  </si>
  <si>
    <r>
      <t xml:space="preserve">Total Life Consumed 
</t>
    </r>
    <r>
      <rPr>
        <b/>
        <i/>
        <sz val="11"/>
        <rFont val="Arial"/>
        <family val="2"/>
        <scheme val="minor"/>
      </rPr>
      <t>(in yrs.)</t>
    </r>
  </si>
  <si>
    <r>
      <t xml:space="preserve">Total Economical Life
</t>
    </r>
    <r>
      <rPr>
        <b/>
        <i/>
        <sz val="11"/>
        <rFont val="Arial"/>
        <family val="2"/>
        <scheme val="minor"/>
      </rPr>
      <t>(in yrs.)</t>
    </r>
  </si>
  <si>
    <t>Salvage value</t>
  </si>
  <si>
    <t>Depreciation Rate</t>
  </si>
  <si>
    <r>
      <t xml:space="preserve">Plinth Area  Rate 
</t>
    </r>
    <r>
      <rPr>
        <b/>
        <i/>
        <sz val="11"/>
        <rFont val="Arial"/>
        <family val="2"/>
        <scheme val="minor"/>
      </rPr>
      <t>(in per sq.ft.)</t>
    </r>
  </si>
  <si>
    <t>Gross Replacement Value
(INR)</t>
  </si>
  <si>
    <t xml:space="preserve">Depreciation
(INR) </t>
  </si>
  <si>
    <t>Depreciated Value
(INR)</t>
  </si>
  <si>
    <t>Depreciated Replacement Market Value
(INR)</t>
  </si>
  <si>
    <t>Govt. Guideline rates
(per sq. ft.)</t>
  </si>
  <si>
    <t>Age Factor</t>
  </si>
  <si>
    <t>Total Govt. Guideline value</t>
  </si>
  <si>
    <t>Ground Floor</t>
  </si>
  <si>
    <t>Block-A</t>
  </si>
  <si>
    <t>PEB Structure with FM-2 Type Flooring</t>
  </si>
  <si>
    <t>Class A construction (Very Good)</t>
  </si>
  <si>
    <t>Very Good</t>
  </si>
  <si>
    <t>Mezzanine</t>
  </si>
  <si>
    <t>Structural Steel columns with GI Sheet Platform</t>
  </si>
  <si>
    <t>Canopy 1, 2, 3 &amp; 4</t>
  </si>
  <si>
    <t>GI Sheet</t>
  </si>
  <si>
    <t>Scrap Room-1</t>
  </si>
  <si>
    <t>RCC Struture with RCC Roofing and PCC flooring</t>
  </si>
  <si>
    <t>Scrap Room-2</t>
  </si>
  <si>
    <t>Guard Room</t>
  </si>
  <si>
    <t>Driver Rest Room-1</t>
  </si>
  <si>
    <t>Covered Walkway</t>
  </si>
  <si>
    <t>Structural Steel columns with GI Sheet roofing and RCC block flooring</t>
  </si>
  <si>
    <t>Security Room-2</t>
  </si>
  <si>
    <t>Worker's Rest Room</t>
  </si>
  <si>
    <t>HT/LT Room</t>
  </si>
  <si>
    <t>Pump Room</t>
  </si>
  <si>
    <t>Block-B</t>
  </si>
  <si>
    <t>Canopy 1 &amp; 2</t>
  </si>
  <si>
    <t>Driver Rest Room-2</t>
  </si>
  <si>
    <t>Scrap Room-3</t>
  </si>
  <si>
    <t>Scrap Room-4</t>
  </si>
  <si>
    <t>Heighted 
(7 mtr.)</t>
  </si>
  <si>
    <t>Connecting Bridge</t>
  </si>
  <si>
    <t>Structural Steel Columns with GI sheet structure</t>
  </si>
  <si>
    <t>Covered Parking</t>
  </si>
  <si>
    <t>Structural Steel Columns with GI sheet Roofing</t>
  </si>
  <si>
    <t>TOTAL</t>
  </si>
  <si>
    <t>Boundary Wall</t>
  </si>
  <si>
    <t>RCC Wall with barbed wiring on top on all sides (3,180 mtr. Length &amp; 8 ft. height)</t>
  </si>
  <si>
    <t>Rs.5,000/- (per Running meter)</t>
  </si>
  <si>
    <t>Others</t>
  </si>
  <si>
    <t>Land Development</t>
  </si>
  <si>
    <t>Open Area Development, Road, Fire Tunnel, Rain Water Harvesting, sewere line, etc.</t>
  </si>
  <si>
    <t>Rs. 19.00 Lacs per acre</t>
  </si>
  <si>
    <t>Total</t>
  </si>
  <si>
    <t>REMARKS:-</t>
  </si>
  <si>
    <t>1.All the structures present within the compound of the property of M/s. P.R.J. Warehousing Pvt. Ltd., Village- Yakubpur, Tehsil- Badli, District- Jhajjar, Haryana, has been considered in this valuation report.</t>
  </si>
  <si>
    <t>2. Covered Area has been taken on the basis of approved plan provided by the bank/client.</t>
  </si>
  <si>
    <t>3. Structure valuation is done on the basis of 'Depreciated Cost Approach' method only.</t>
  </si>
  <si>
    <t>s</t>
  </si>
  <si>
    <t>S. No.</t>
  </si>
  <si>
    <t>Particular</t>
  </si>
  <si>
    <t>Rate</t>
  </si>
  <si>
    <t>UOM</t>
  </si>
  <si>
    <t>FV</t>
  </si>
  <si>
    <t>Basis</t>
  </si>
  <si>
    <t>Land Develop</t>
  </si>
  <si>
    <t>peracre</t>
  </si>
  <si>
    <t>The cost includs the land filling, cutting, grading etc. along with the development of green area, foudations, etc.</t>
  </si>
  <si>
    <t>Rain Water</t>
  </si>
  <si>
    <t>per m</t>
  </si>
  <si>
    <t>It includes the length of rain water harvesting, tunnels from from various open area to the pit</t>
  </si>
  <si>
    <t>Sewerage</t>
  </si>
  <si>
    <t>Length of sewarage system along the road length as per site measurement</t>
  </si>
  <si>
    <t>Road</t>
  </si>
  <si>
    <t>per sqm</t>
  </si>
  <si>
    <t>As per site measurement</t>
  </si>
  <si>
    <t>fire tunnels</t>
  </si>
  <si>
    <t>length measured through satellite measurement (500 m of Block A and 300 m of Block B</t>
  </si>
  <si>
    <t>The cost so arrived is devided by the total developed land area to arrive at the per acre cost of total land development</t>
  </si>
  <si>
    <t>which is approx Rs.18 Lcas per acre</t>
  </si>
  <si>
    <t>CLU</t>
  </si>
  <si>
    <t>Road widening and green belt</t>
  </si>
  <si>
    <t>Land Valuation</t>
  </si>
  <si>
    <t>Total Land Area</t>
  </si>
  <si>
    <t>CLU Fees</t>
  </si>
  <si>
    <t>Govt. Val.</t>
  </si>
  <si>
    <t>Govt. Value</t>
  </si>
  <si>
    <t>Land Area (acres)</t>
  </si>
  <si>
    <t>Circle rate</t>
  </si>
  <si>
    <t>BW</t>
  </si>
  <si>
    <t>mtr'</t>
  </si>
  <si>
    <t>Km</t>
  </si>
  <si>
    <t>kg</t>
  </si>
  <si>
    <t>Subject Property</t>
  </si>
  <si>
    <t>Comparable 1</t>
  </si>
  <si>
    <t>Comparable 2</t>
  </si>
  <si>
    <t>Nature of Property</t>
  </si>
  <si>
    <t>IT Corporate Park</t>
  </si>
  <si>
    <t>Agricultural Land</t>
  </si>
  <si>
    <t>Location of Property</t>
  </si>
  <si>
    <t>Noida Sector 50</t>
  </si>
  <si>
    <t>Rate in INR</t>
  </si>
  <si>
    <t>Per Acre</t>
  </si>
  <si>
    <t>Abutting Road</t>
  </si>
  <si>
    <t>60 ft. wide road</t>
  </si>
  <si>
    <t>75 ft. wide road</t>
  </si>
  <si>
    <t>Zone</t>
  </si>
  <si>
    <t>Agricultural</t>
  </si>
  <si>
    <t>Physical Site Information</t>
  </si>
  <si>
    <t>Location</t>
  </si>
  <si>
    <t>Good</t>
  </si>
  <si>
    <t>Weightage adjustment %</t>
  </si>
  <si>
    <t>Neighbourhood Profile</t>
  </si>
  <si>
    <t>Average</t>
  </si>
  <si>
    <t>Building Construction Class</t>
  </si>
  <si>
    <t>A Class</t>
  </si>
  <si>
    <t>Occupancy</t>
  </si>
  <si>
    <t>20% Occupied</t>
  </si>
  <si>
    <t>Floor Level</t>
  </si>
  <si>
    <t>7th Floor</t>
  </si>
  <si>
    <t>Amenities</t>
  </si>
  <si>
    <t>Size of the property</t>
  </si>
  <si>
    <t>Shape of the property</t>
  </si>
  <si>
    <t>Rectangle</t>
  </si>
  <si>
    <t>Irregular</t>
  </si>
  <si>
    <t>Square</t>
  </si>
  <si>
    <t>Age of the property</t>
  </si>
  <si>
    <t>5-10 years</t>
  </si>
  <si>
    <t>Condition of Building</t>
  </si>
  <si>
    <t>Loading</t>
  </si>
  <si>
    <t>Access Type</t>
  </si>
  <si>
    <t>Secondary</t>
  </si>
  <si>
    <t>Super Area</t>
  </si>
  <si>
    <t>Carpet Area</t>
  </si>
  <si>
    <t>Furnishing</t>
  </si>
  <si>
    <t>Furnished</t>
  </si>
  <si>
    <t>Visibility</t>
  </si>
  <si>
    <t>Availability of Utility &amp; Services</t>
  </si>
  <si>
    <t>Available</t>
  </si>
  <si>
    <t>Adjusted Price</t>
  </si>
  <si>
    <t>Final Adjusted Price</t>
  </si>
  <si>
    <t>Weighting</t>
  </si>
  <si>
    <t>Weighted</t>
  </si>
  <si>
    <t>Total of Weighted</t>
  </si>
  <si>
    <t>Per Sq. Ft.</t>
  </si>
  <si>
    <t>Round Off</t>
  </si>
  <si>
    <t>Vil. Yakubpur, Badli, Jhajjar</t>
  </si>
  <si>
    <t>Farukhnagar, Gurgaon</t>
  </si>
  <si>
    <t>Vil. Kulana, Jhajjar</t>
  </si>
  <si>
    <t>Asking Discount</t>
  </si>
  <si>
    <t>Land Use</t>
  </si>
  <si>
    <t>Commercial / Warehouse</t>
  </si>
  <si>
    <t>Size</t>
  </si>
  <si>
    <t>42.65 acres</t>
  </si>
  <si>
    <t>1.00 acre</t>
  </si>
  <si>
    <t>5.00 acres</t>
  </si>
  <si>
    <t>Frontage</t>
  </si>
  <si>
    <t>~100 ft.</t>
  </si>
  <si>
    <t>~90 ft.</t>
  </si>
  <si>
    <t>~80 ft.</t>
  </si>
  <si>
    <t>Net Adjustments</t>
  </si>
  <si>
    <t xml:space="preserve">Adjusted warehouse land rate (in Rs. Per acre) </t>
  </si>
  <si>
    <t xml:space="preserve">Average warehouse land rate (in Rs. Per acre) </t>
  </si>
  <si>
    <t>Construction contract</t>
  </si>
  <si>
    <t>Development Services</t>
  </si>
  <si>
    <t>Project Services</t>
  </si>
  <si>
    <t>Solar Plant</t>
  </si>
  <si>
    <t>PMC</t>
  </si>
  <si>
    <t>sq. ft.</t>
  </si>
  <si>
    <t>GF</t>
  </si>
  <si>
    <t>Utility</t>
  </si>
  <si>
    <t>Income from Block A</t>
  </si>
  <si>
    <t>Income from Block B</t>
  </si>
  <si>
    <t>Escalation per year</t>
  </si>
  <si>
    <t>Year-0</t>
  </si>
  <si>
    <t>Year-1</t>
  </si>
  <si>
    <t>Year-2</t>
  </si>
  <si>
    <t>Year-3</t>
  </si>
  <si>
    <t>Year-4</t>
  </si>
  <si>
    <t>Year-5</t>
  </si>
  <si>
    <t>Year-6</t>
  </si>
  <si>
    <t>Year-7</t>
  </si>
  <si>
    <t>Year-8</t>
  </si>
  <si>
    <t>Inflow-A</t>
  </si>
  <si>
    <t>Inflow-B</t>
  </si>
  <si>
    <t>Leasable Area-Carpet
(in sq. ft.)</t>
  </si>
  <si>
    <t>Lease Start Date</t>
  </si>
  <si>
    <t>Lease Period</t>
  </si>
  <si>
    <t>Initial Lease Rent (in per sq. ft. per month)</t>
  </si>
  <si>
    <t>Escalation
(per 12 months)</t>
  </si>
  <si>
    <t>Block-A1</t>
  </si>
  <si>
    <t>INR 2,069.6 Billion by 2027</t>
  </si>
  <si>
    <t>https://www.imarcgroup.com/india-warehouse-cold-storage-industry</t>
  </si>
  <si>
    <t>https://indianstartupnews.com/stories/how-warehouse-now-is-digitalizing-the-warehousing-industry-in-india/#:~:text=In%202020%2C%20the%20Indian%20warehousing,expand%20in%20the%20next%20years.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</si>
</sst>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8" formatCode="&quot;₹&quot;\ #,##0.00;[Red]&quot;₹&quot;\ \-#,##0.00"/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_-;\-* #,##0.00_-;_-* &quot;-&quot;??_-;_-@_-"/>
    <numFmt numFmtId="167" formatCode="_-* #,##0_-;\-* #,##0_-;_-* &quot;-&quot;??_-;_-@_-"/>
    <numFmt numFmtId="168" formatCode="_(* #,##0_);_(* \(#,##0\);_(* &quot;-&quot;??_);_(@_)"/>
    <numFmt numFmtId="169" formatCode="[$-409]d\-mmm\-yy;@"/>
    <numFmt numFmtId="170" formatCode="#.0\ &quot;year&quot;"/>
    <numFmt numFmtId="171" formatCode="_(* #,##0.0_);_(* \(#,##0.0\);_(* &quot;-&quot;??_);_(@_)"/>
    <numFmt numFmtId="172" formatCode="#,##0.0_);\(#,##0.0\)"/>
    <numFmt numFmtId="173" formatCode="_-* #,##0.0_-;\-* #,##0.0_-;_-* &quot;-&quot;??_-;_-@_-"/>
    <numFmt numFmtId="174" formatCode="_(* #,##0.000_);_(* \(#,##0.000\);_(* &quot;-&quot;???_);_(@_)"/>
    <numFmt numFmtId="175" formatCode="&quot;FY&quot;\ 0"/>
    <numFmt numFmtId="176" formatCode="_(* #,##0.000_);_(* \(#,##0.000\);_(* &quot;-&quot;??_);_(@_)"/>
    <numFmt numFmtId="177" formatCode="_ * #,##0_ ;_ * \-#,##0_ ;_ * &quot;-&quot;??_ ;_ @_ "/>
    <numFmt numFmtId="178" formatCode="0.000"/>
    <numFmt numFmtId="179" formatCode="_ &quot;₹&quot;\ * #,##0_ ;_ &quot;₹&quot;\ * \-#,##0_ ;_ &quot;₹&quot;\ * &quot;-&quot;??_ ;_ @_ "/>
    <numFmt numFmtId="180" formatCode="_ * #,##0.0_ ;_ * \-#,##0.0_ ;_ * &quot;-&quot;??_ ;_ @_ "/>
    <numFmt numFmtId="181" formatCode="_ * #,##0_ ;_ * \-#,##0_ ;_ * &quot;-&quot;?_ ;_ @_ "/>
    <numFmt numFmtId="182" formatCode="_ * #,##0.00000_ ;_ * \-#,##0.00000_ ;_ * &quot;-&quot;??_ ;_ @_ "/>
  </numFmts>
  <fonts count="50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1"/>
      <name val="돋?o"/>
      <family val="3"/>
      <charset val="129"/>
    </font>
    <font>
      <sz val="8"/>
      <name val="Arial"/>
      <family val="2"/>
    </font>
    <font>
      <sz val="10"/>
      <name val="Helvetica"/>
      <family val="2"/>
    </font>
    <font>
      <sz val="10"/>
      <name val="MS Sans Serif"/>
      <family val="2"/>
    </font>
    <font>
      <sz val="9"/>
      <name val="Times New Roman"/>
      <family val="1"/>
    </font>
    <font>
      <sz val="10"/>
      <color indexed="8"/>
      <name val="Times New Roman"/>
      <family val="1"/>
    </font>
    <font>
      <sz val="10"/>
      <name val="Book Antiqua"/>
      <family val="1"/>
    </font>
    <font>
      <b/>
      <sz val="10"/>
      <color indexed="8"/>
      <name val="Times New Roman"/>
      <family val="1"/>
    </font>
    <font>
      <b/>
      <sz val="8"/>
      <name val="Arial"/>
      <family val="2"/>
    </font>
    <font>
      <i/>
      <sz val="8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b/>
      <sz val="10"/>
      <color theme="3"/>
      <name val="Arial"/>
      <family val="2"/>
    </font>
    <font>
      <sz val="8"/>
      <name val="Arial"/>
      <family val="2"/>
      <scheme val="minor"/>
    </font>
    <font>
      <b/>
      <sz val="8"/>
      <name val="Arial"/>
      <family val="2"/>
      <scheme val="minor"/>
    </font>
    <font>
      <sz val="8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10"/>
      <color rgb="FF0000FF"/>
      <name val="Arial"/>
      <family val="2"/>
    </font>
    <font>
      <i/>
      <sz val="10"/>
      <color rgb="FFFF0000"/>
      <name val="Arial"/>
      <family val="2"/>
    </font>
    <font>
      <b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rgb="FF0000FF"/>
      <name val="Arial"/>
      <family val="2"/>
      <scheme val="minor"/>
    </font>
    <font>
      <sz val="8"/>
      <color rgb="FF0000FF"/>
      <name val="Arial"/>
      <family val="2"/>
    </font>
    <font>
      <i/>
      <sz val="8"/>
      <color theme="2" tint="-0.499984740745262"/>
      <name val="Arial"/>
      <family val="2"/>
    </font>
    <font>
      <sz val="8"/>
      <color theme="2" tint="-0.499984740745262"/>
      <name val="Arial"/>
      <family val="2"/>
    </font>
    <font>
      <b/>
      <sz val="11"/>
      <color theme="1"/>
      <name val="Arial"/>
      <family val="2"/>
      <scheme val="minor"/>
    </font>
    <font>
      <i/>
      <sz val="8"/>
      <color rgb="FFFF0000"/>
      <name val="Arial"/>
      <family val="2"/>
    </font>
    <font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color theme="3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  <scheme val="minor"/>
    </font>
    <font>
      <b/>
      <i/>
      <sz val="11"/>
      <name val="Arial"/>
      <family val="2"/>
      <scheme val="minor"/>
    </font>
    <font>
      <sz val="1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sz val="10"/>
      <color rgb="FF242021"/>
      <name val="Helvetica"/>
    </font>
    <font>
      <i/>
      <sz val="9"/>
      <color theme="1"/>
      <name val="Arial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>
      <alignment vertical="top"/>
    </xf>
    <xf numFmtId="0" fontId="4" fillId="0" borderId="0" applyNumberFormat="0" applyFill="0" applyBorder="0" applyAlignment="0" applyProtection="0"/>
    <xf numFmtId="0" fontId="4" fillId="0" borderId="0">
      <alignment vertical="top"/>
    </xf>
    <xf numFmtId="0" fontId="4" fillId="0" borderId="0" applyNumberForma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6" fillId="0" borderId="0"/>
    <xf numFmtId="0" fontId="4" fillId="0" borderId="0"/>
    <xf numFmtId="164" fontId="4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9" fillId="0" borderId="0"/>
    <xf numFmtId="0" fontId="4" fillId="0" borderId="0"/>
    <xf numFmtId="0" fontId="10" fillId="0" borderId="0"/>
    <xf numFmtId="0" fontId="10" fillId="0" borderId="0"/>
    <xf numFmtId="0" fontId="14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1" fillId="0" borderId="0">
      <alignment vertical="center"/>
    </xf>
    <xf numFmtId="0" fontId="12" fillId="0" borderId="0"/>
    <xf numFmtId="0" fontId="12" fillId="0" borderId="1">
      <alignment horizontal="centerContinuous"/>
    </xf>
    <xf numFmtId="0" fontId="16" fillId="0" borderId="1"/>
    <xf numFmtId="0" fontId="23" fillId="0" borderId="0"/>
    <xf numFmtId="165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1">
    <xf numFmtId="0" fontId="0" fillId="0" borderId="0" xfId="0"/>
    <xf numFmtId="165" fontId="17" fillId="2" borderId="2" xfId="3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 wrapText="1"/>
    </xf>
    <xf numFmtId="165" fontId="2" fillId="2" borderId="0" xfId="3" applyFont="1" applyFill="1" applyBorder="1" applyAlignment="1">
      <alignment horizontal="right" vertical="center" wrapText="1"/>
    </xf>
    <xf numFmtId="167" fontId="2" fillId="2" borderId="0" xfId="4" applyNumberFormat="1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right" vertical="center" wrapText="1"/>
    </xf>
    <xf numFmtId="0" fontId="22" fillId="2" borderId="0" xfId="0" applyFont="1" applyFill="1" applyBorder="1" applyAlignment="1">
      <alignment horizontal="right" vertical="center"/>
    </xf>
    <xf numFmtId="0" fontId="21" fillId="2" borderId="0" xfId="0" applyFont="1" applyFill="1" applyBorder="1" applyAlignment="1">
      <alignment vertical="center"/>
    </xf>
    <xf numFmtId="15" fontId="19" fillId="2" borderId="0" xfId="0" applyNumberFormat="1" applyFont="1" applyFill="1" applyBorder="1" applyAlignment="1">
      <alignment horizontal="right" vertical="center" wrapText="1"/>
    </xf>
    <xf numFmtId="15" fontId="19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 wrapText="1"/>
    </xf>
    <xf numFmtId="167" fontId="19" fillId="2" borderId="0" xfId="4" applyNumberFormat="1" applyFont="1" applyFill="1" applyBorder="1" applyAlignment="1">
      <alignment horizontal="right" vertical="center" wrapText="1"/>
    </xf>
    <xf numFmtId="166" fontId="19" fillId="2" borderId="0" xfId="4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9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/>
    </xf>
    <xf numFmtId="168" fontId="17" fillId="2" borderId="2" xfId="1" applyNumberFormat="1" applyFont="1" applyFill="1" applyBorder="1" applyAlignment="1">
      <alignment horizontal="right" vertical="top"/>
    </xf>
    <xf numFmtId="0" fontId="26" fillId="2" borderId="0" xfId="0" applyFont="1" applyFill="1" applyBorder="1" applyAlignment="1">
      <alignment horizontal="left" vertical="center"/>
    </xf>
    <xf numFmtId="9" fontId="8" fillId="0" borderId="0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8" fillId="5" borderId="2" xfId="0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168" fontId="30" fillId="2" borderId="2" xfId="1" applyNumberFormat="1" applyFont="1" applyFill="1" applyBorder="1" applyAlignment="1">
      <alignment horizontal="right" vertical="top"/>
    </xf>
    <xf numFmtId="168" fontId="17" fillId="2" borderId="2" xfId="1" applyNumberFormat="1" applyFont="1" applyFill="1" applyBorder="1" applyAlignment="1">
      <alignment horizontal="left" vertical="top"/>
    </xf>
    <xf numFmtId="165" fontId="17" fillId="2" borderId="2" xfId="3" applyNumberFormat="1" applyFont="1" applyFill="1" applyBorder="1" applyAlignment="1">
      <alignment horizontal="left" vertical="top"/>
    </xf>
    <xf numFmtId="0" fontId="17" fillId="2" borderId="0" xfId="0" applyFont="1" applyFill="1" applyBorder="1" applyAlignment="1">
      <alignment horizontal="left" vertical="center"/>
    </xf>
    <xf numFmtId="9" fontId="29" fillId="2" borderId="0" xfId="0" applyNumberFormat="1" applyFont="1" applyFill="1" applyAlignment="1">
      <alignment vertical="center"/>
    </xf>
    <xf numFmtId="0" fontId="18" fillId="2" borderId="0" xfId="0" applyFont="1" applyFill="1" applyBorder="1" applyAlignment="1">
      <alignment horizontal="left" vertical="center"/>
    </xf>
    <xf numFmtId="0" fontId="23" fillId="2" borderId="0" xfId="0" applyFont="1" applyFill="1" applyAlignment="1">
      <alignment vertical="center"/>
    </xf>
    <xf numFmtId="168" fontId="23" fillId="2" borderId="0" xfId="1" applyNumberFormat="1" applyFont="1" applyFill="1" applyAlignment="1">
      <alignment vertical="center"/>
    </xf>
    <xf numFmtId="0" fontId="24" fillId="2" borderId="0" xfId="0" applyFont="1" applyFill="1" applyAlignment="1">
      <alignment vertical="center"/>
    </xf>
    <xf numFmtId="168" fontId="17" fillId="2" borderId="2" xfId="1" applyNumberFormat="1" applyFont="1" applyFill="1" applyBorder="1" applyAlignment="1">
      <alignment horizontal="left" vertical="top" indent="1"/>
    </xf>
    <xf numFmtId="168" fontId="32" fillId="2" borderId="2" xfId="1" applyNumberFormat="1" applyFont="1" applyFill="1" applyBorder="1" applyAlignment="1">
      <alignment horizontal="right" vertical="top"/>
    </xf>
    <xf numFmtId="168" fontId="8" fillId="2" borderId="2" xfId="1" applyNumberFormat="1" applyFont="1" applyFill="1" applyBorder="1" applyAlignment="1">
      <alignment horizontal="right" vertical="top"/>
    </xf>
    <xf numFmtId="168" fontId="31" fillId="2" borderId="2" xfId="1" applyNumberFormat="1" applyFont="1" applyFill="1" applyBorder="1" applyAlignment="1">
      <alignment horizontal="left" vertical="top" indent="2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33" fillId="0" borderId="0" xfId="0" applyFont="1" applyAlignment="1">
      <alignment vertical="center"/>
    </xf>
    <xf numFmtId="168" fontId="17" fillId="3" borderId="2" xfId="1" applyNumberFormat="1" applyFont="1" applyFill="1" applyBorder="1" applyAlignment="1">
      <alignment horizontal="left" vertical="top"/>
    </xf>
    <xf numFmtId="168" fontId="17" fillId="3" borderId="2" xfId="1" applyNumberFormat="1" applyFont="1" applyFill="1" applyBorder="1" applyAlignment="1">
      <alignment horizontal="right" vertical="top"/>
    </xf>
    <xf numFmtId="168" fontId="30" fillId="3" borderId="2" xfId="1" applyNumberFormat="1" applyFont="1" applyFill="1" applyBorder="1" applyAlignment="1">
      <alignment horizontal="right" vertical="top"/>
    </xf>
    <xf numFmtId="0" fontId="19" fillId="2" borderId="0" xfId="0" applyFont="1" applyFill="1" applyBorder="1" applyAlignment="1">
      <alignment horizontal="center" vertical="center"/>
    </xf>
    <xf numFmtId="165" fontId="17" fillId="2" borderId="2" xfId="3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17" fillId="5" borderId="2" xfId="0" applyFont="1" applyFill="1" applyBorder="1" applyAlignment="1">
      <alignment horizontal="left" vertical="center"/>
    </xf>
    <xf numFmtId="0" fontId="17" fillId="5" borderId="2" xfId="0" applyFont="1" applyFill="1" applyBorder="1" applyAlignment="1">
      <alignment horizontal="right" vertical="center"/>
    </xf>
    <xf numFmtId="167" fontId="17" fillId="5" borderId="2" xfId="4" applyNumberFormat="1" applyFont="1" applyFill="1" applyBorder="1" applyAlignment="1">
      <alignment horizontal="right" vertical="center" wrapText="1"/>
    </xf>
    <xf numFmtId="166" fontId="17" fillId="5" borderId="2" xfId="4" applyFont="1" applyFill="1" applyBorder="1" applyAlignment="1">
      <alignment horizontal="right" vertical="center"/>
    </xf>
    <xf numFmtId="9" fontId="17" fillId="5" borderId="2" xfId="2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8" fillId="2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right" vertical="center"/>
    </xf>
    <xf numFmtId="167" fontId="17" fillId="2" borderId="2" xfId="4" applyNumberFormat="1" applyFont="1" applyFill="1" applyBorder="1" applyAlignment="1">
      <alignment horizontal="right" vertical="center" wrapText="1"/>
    </xf>
    <xf numFmtId="166" fontId="17" fillId="2" borderId="2" xfId="4" applyFont="1" applyFill="1" applyBorder="1" applyAlignment="1">
      <alignment horizontal="right" vertical="center"/>
    </xf>
    <xf numFmtId="9" fontId="17" fillId="2" borderId="2" xfId="2" applyFont="1" applyFill="1" applyBorder="1" applyAlignment="1">
      <alignment horizontal="right" vertical="center"/>
    </xf>
    <xf numFmtId="168" fontId="17" fillId="2" borderId="2" xfId="3" applyNumberFormat="1" applyFont="1" applyFill="1" applyBorder="1" applyAlignment="1">
      <alignment horizontal="left" vertical="center"/>
    </xf>
    <xf numFmtId="169" fontId="17" fillId="2" borderId="2" xfId="3" applyNumberFormat="1" applyFont="1" applyFill="1" applyBorder="1" applyAlignment="1">
      <alignment horizontal="right" vertical="center"/>
    </xf>
    <xf numFmtId="172" fontId="17" fillId="2" borderId="2" xfId="1" applyNumberFormat="1" applyFont="1" applyFill="1" applyBorder="1" applyAlignment="1">
      <alignment horizontal="right" vertical="center"/>
    </xf>
    <xf numFmtId="171" fontId="17" fillId="2" borderId="2" xfId="1" applyNumberFormat="1" applyFont="1" applyFill="1" applyBorder="1" applyAlignment="1">
      <alignment horizontal="right" vertical="center"/>
    </xf>
    <xf numFmtId="167" fontId="17" fillId="2" borderId="2" xfId="4" applyNumberFormat="1" applyFont="1" applyFill="1" applyBorder="1" applyAlignment="1">
      <alignment horizontal="right" vertical="center"/>
    </xf>
    <xf numFmtId="9" fontId="17" fillId="2" borderId="2" xfId="3" applyNumberFormat="1" applyFont="1" applyFill="1" applyBorder="1" applyAlignment="1">
      <alignment horizontal="right" vertical="center"/>
    </xf>
    <xf numFmtId="170" fontId="17" fillId="2" borderId="2" xfId="3" applyNumberFormat="1" applyFont="1" applyFill="1" applyBorder="1" applyAlignment="1">
      <alignment horizontal="right" vertical="center"/>
    </xf>
    <xf numFmtId="173" fontId="17" fillId="4" borderId="2" xfId="4" applyNumberFormat="1" applyFont="1" applyFill="1" applyBorder="1" applyAlignment="1">
      <alignment horizontal="right" vertical="center"/>
    </xf>
    <xf numFmtId="9" fontId="17" fillId="2" borderId="2" xfId="4" applyNumberFormat="1" applyFont="1" applyFill="1" applyBorder="1" applyAlignment="1">
      <alignment horizontal="right" vertical="center"/>
    </xf>
    <xf numFmtId="166" fontId="17" fillId="3" borderId="2" xfId="4" applyFont="1" applyFill="1" applyBorder="1" applyAlignment="1">
      <alignment horizontal="right" vertical="center"/>
    </xf>
    <xf numFmtId="165" fontId="17" fillId="2" borderId="0" xfId="3" applyNumberFormat="1" applyFont="1" applyFill="1" applyBorder="1" applyAlignment="1">
      <alignment horizontal="right" vertical="center"/>
    </xf>
    <xf numFmtId="9" fontId="17" fillId="2" borderId="2" xfId="3" applyNumberFormat="1" applyFont="1" applyFill="1" applyBorder="1" applyAlignment="1">
      <alignment vertical="center"/>
    </xf>
    <xf numFmtId="9" fontId="17" fillId="2" borderId="2" xfId="3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167" fontId="8" fillId="2" borderId="0" xfId="4" applyNumberFormat="1" applyFont="1" applyFill="1" applyBorder="1" applyAlignment="1">
      <alignment vertical="center"/>
    </xf>
    <xf numFmtId="173" fontId="8" fillId="2" borderId="0" xfId="4" applyNumberFormat="1" applyFont="1" applyFill="1" applyBorder="1" applyAlignment="1">
      <alignment vertical="center"/>
    </xf>
    <xf numFmtId="166" fontId="8" fillId="2" borderId="0" xfId="4" applyFont="1" applyFill="1" applyBorder="1" applyAlignment="1">
      <alignment vertical="center"/>
    </xf>
    <xf numFmtId="173" fontId="17" fillId="2" borderId="2" xfId="4" applyNumberFormat="1" applyFont="1" applyFill="1" applyBorder="1" applyAlignment="1">
      <alignment horizontal="right" vertical="center"/>
    </xf>
    <xf numFmtId="165" fontId="4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165" fontId="17" fillId="6" borderId="2" xfId="3" applyNumberFormat="1" applyFont="1" applyFill="1" applyBorder="1" applyAlignment="1">
      <alignment horizontal="right" vertical="center"/>
    </xf>
    <xf numFmtId="0" fontId="17" fillId="0" borderId="0" xfId="0" applyFont="1"/>
    <xf numFmtId="0" fontId="17" fillId="2" borderId="0" xfId="0" applyFont="1" applyFill="1"/>
    <xf numFmtId="0" fontId="19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19" fillId="2" borderId="0" xfId="0" applyFont="1" applyFill="1" applyBorder="1" applyAlignment="1">
      <alignment horizontal="center" vertical="center"/>
    </xf>
    <xf numFmtId="168" fontId="18" fillId="4" borderId="2" xfId="3" applyNumberFormat="1" applyFont="1" applyFill="1" applyBorder="1" applyAlignment="1">
      <alignment horizontal="left" vertical="center"/>
    </xf>
    <xf numFmtId="170" fontId="18" fillId="4" borderId="2" xfId="3" applyNumberFormat="1" applyFont="1" applyFill="1" applyBorder="1" applyAlignment="1">
      <alignment horizontal="right" vertical="center"/>
    </xf>
    <xf numFmtId="169" fontId="18" fillId="4" borderId="2" xfId="3" applyNumberFormat="1" applyFont="1" applyFill="1" applyBorder="1" applyAlignment="1">
      <alignment horizontal="right" vertical="center"/>
    </xf>
    <xf numFmtId="171" fontId="18" fillId="4" borderId="2" xfId="1" applyNumberFormat="1" applyFont="1" applyFill="1" applyBorder="1" applyAlignment="1">
      <alignment horizontal="right" vertical="center"/>
    </xf>
    <xf numFmtId="167" fontId="18" fillId="4" borderId="2" xfId="4" applyNumberFormat="1" applyFont="1" applyFill="1" applyBorder="1" applyAlignment="1">
      <alignment horizontal="right" vertical="center"/>
    </xf>
    <xf numFmtId="9" fontId="18" fillId="4" borderId="2" xfId="3" applyNumberFormat="1" applyFont="1" applyFill="1" applyBorder="1" applyAlignment="1">
      <alignment horizontal="right" vertical="center"/>
    </xf>
    <xf numFmtId="173" fontId="18" fillId="4" borderId="2" xfId="4" applyNumberFormat="1" applyFont="1" applyFill="1" applyBorder="1" applyAlignment="1">
      <alignment horizontal="right" vertical="center"/>
    </xf>
    <xf numFmtId="9" fontId="18" fillId="4" borderId="2" xfId="2" applyFont="1" applyFill="1" applyBorder="1" applyAlignment="1">
      <alignment horizontal="right" vertical="center"/>
    </xf>
    <xf numFmtId="166" fontId="18" fillId="4" borderId="2" xfId="4" applyFont="1" applyFill="1" applyBorder="1" applyAlignment="1">
      <alignment horizontal="right" vertical="center"/>
    </xf>
    <xf numFmtId="165" fontId="15" fillId="2" borderId="0" xfId="1" applyFont="1" applyFill="1" applyBorder="1" applyAlignment="1">
      <alignment vertical="center"/>
    </xf>
    <xf numFmtId="165" fontId="17" fillId="2" borderId="0" xfId="0" applyNumberFormat="1" applyFont="1" applyFill="1"/>
    <xf numFmtId="0" fontId="19" fillId="2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left" vertical="center" wrapText="1"/>
    </xf>
    <xf numFmtId="0" fontId="15" fillId="6" borderId="0" xfId="0" applyFont="1" applyFill="1" applyBorder="1" applyAlignment="1">
      <alignment horizontal="right" vertical="center" wrapText="1"/>
    </xf>
    <xf numFmtId="167" fontId="15" fillId="6" borderId="0" xfId="4" applyNumberFormat="1" applyFont="1" applyFill="1" applyBorder="1" applyAlignment="1">
      <alignment horizontal="right" vertical="center" wrapText="1"/>
    </xf>
    <xf numFmtId="166" fontId="15" fillId="6" borderId="0" xfId="4" applyFont="1" applyFill="1" applyBorder="1" applyAlignment="1">
      <alignment horizontal="right" vertical="center" wrapText="1"/>
    </xf>
    <xf numFmtId="0" fontId="29" fillId="2" borderId="0" xfId="0" applyFont="1" applyFill="1" applyAlignment="1">
      <alignment vertical="center"/>
    </xf>
    <xf numFmtId="165" fontId="17" fillId="2" borderId="2" xfId="3" applyFont="1" applyFill="1" applyBorder="1" applyAlignment="1">
      <alignment horizontal="right" vertical="center"/>
    </xf>
    <xf numFmtId="0" fontId="19" fillId="2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35" fillId="0" borderId="3" xfId="0" applyFont="1" applyBorder="1"/>
    <xf numFmtId="0" fontId="36" fillId="2" borderId="3" xfId="0" applyFont="1" applyFill="1" applyBorder="1" applyAlignment="1">
      <alignment vertical="center"/>
    </xf>
    <xf numFmtId="15" fontId="37" fillId="2" borderId="3" xfId="0" applyNumberFormat="1" applyFont="1" applyFill="1" applyBorder="1" applyAlignment="1">
      <alignment horizontal="center" vertical="center"/>
    </xf>
    <xf numFmtId="165" fontId="35" fillId="0" borderId="3" xfId="0" applyNumberFormat="1" applyFont="1" applyBorder="1"/>
    <xf numFmtId="0" fontId="38" fillId="0" borderId="3" xfId="0" applyFont="1" applyBorder="1"/>
    <xf numFmtId="165" fontId="38" fillId="0" borderId="3" xfId="0" applyNumberFormat="1" applyFont="1" applyBorder="1"/>
    <xf numFmtId="165" fontId="35" fillId="0" borderId="3" xfId="1" applyNumberFormat="1" applyFont="1" applyBorder="1"/>
    <xf numFmtId="8" fontId="35" fillId="0" borderId="3" xfId="0" applyNumberFormat="1" applyFont="1" applyBorder="1"/>
    <xf numFmtId="43" fontId="35" fillId="0" borderId="3" xfId="0" applyNumberFormat="1" applyFont="1" applyBorder="1"/>
    <xf numFmtId="0" fontId="36" fillId="7" borderId="3" xfId="0" applyFont="1" applyFill="1" applyBorder="1" applyAlignment="1">
      <alignment vertical="center"/>
    </xf>
    <xf numFmtId="15" fontId="37" fillId="7" borderId="3" xfId="0" applyNumberFormat="1" applyFont="1" applyFill="1" applyBorder="1" applyAlignment="1">
      <alignment horizontal="center" vertical="center"/>
    </xf>
    <xf numFmtId="0" fontId="35" fillId="7" borderId="3" xfId="0" applyFont="1" applyFill="1" applyBorder="1"/>
    <xf numFmtId="165" fontId="35" fillId="7" borderId="3" xfId="0" applyNumberFormat="1" applyFont="1" applyFill="1" applyBorder="1"/>
    <xf numFmtId="165" fontId="38" fillId="7" borderId="3" xfId="0" applyNumberFormat="1" applyFont="1" applyFill="1" applyBorder="1"/>
    <xf numFmtId="165" fontId="35" fillId="7" borderId="3" xfId="1" applyNumberFormat="1" applyFont="1" applyFill="1" applyBorder="1"/>
    <xf numFmtId="0" fontId="35" fillId="0" borderId="0" xfId="0" applyFont="1" applyBorder="1"/>
    <xf numFmtId="0" fontId="35" fillId="7" borderId="0" xfId="0" applyFont="1" applyFill="1" applyBorder="1"/>
    <xf numFmtId="165" fontId="35" fillId="0" borderId="0" xfId="0" applyNumberFormat="1" applyFont="1" applyBorder="1"/>
    <xf numFmtId="165" fontId="35" fillId="8" borderId="0" xfId="0" applyNumberFormat="1" applyFont="1" applyFill="1" applyBorder="1"/>
    <xf numFmtId="174" fontId="38" fillId="0" borderId="3" xfId="1" applyNumberFormat="1" applyFont="1" applyBorder="1"/>
    <xf numFmtId="174" fontId="38" fillId="7" borderId="3" xfId="1" applyNumberFormat="1" applyFont="1" applyFill="1" applyBorder="1"/>
    <xf numFmtId="174" fontId="35" fillId="0" borderId="3" xfId="1" applyNumberFormat="1" applyFont="1" applyBorder="1"/>
    <xf numFmtId="174" fontId="35" fillId="7" borderId="3" xfId="1" applyNumberFormat="1" applyFont="1" applyFill="1" applyBorder="1"/>
    <xf numFmtId="0" fontId="35" fillId="8" borderId="0" xfId="0" applyFont="1" applyFill="1" applyBorder="1"/>
    <xf numFmtId="165" fontId="38" fillId="0" borderId="3" xfId="1" applyFont="1" applyBorder="1"/>
    <xf numFmtId="9" fontId="35" fillId="0" borderId="0" xfId="0" applyNumberFormat="1" applyFont="1" applyBorder="1"/>
    <xf numFmtId="10" fontId="35" fillId="0" borderId="0" xfId="0" applyNumberFormat="1" applyFont="1" applyBorder="1"/>
    <xf numFmtId="175" fontId="35" fillId="0" borderId="0" xfId="0" applyNumberFormat="1" applyFont="1" applyBorder="1"/>
    <xf numFmtId="165" fontId="35" fillId="0" borderId="0" xfId="1" applyFont="1" applyBorder="1"/>
    <xf numFmtId="43" fontId="35" fillId="0" borderId="0" xfId="0" applyNumberFormat="1" applyFont="1" applyBorder="1"/>
    <xf numFmtId="2" fontId="35" fillId="0" borderId="0" xfId="0" applyNumberFormat="1" applyFont="1" applyBorder="1"/>
    <xf numFmtId="9" fontId="35" fillId="0" borderId="0" xfId="2" applyFont="1" applyBorder="1"/>
    <xf numFmtId="8" fontId="35" fillId="0" borderId="0" xfId="0" applyNumberFormat="1" applyFont="1" applyBorder="1"/>
    <xf numFmtId="176" fontId="35" fillId="0" borderId="0" xfId="1" applyNumberFormat="1" applyFont="1" applyBorder="1"/>
    <xf numFmtId="168" fontId="35" fillId="0" borderId="3" xfId="1" applyNumberFormat="1" applyFont="1" applyBorder="1"/>
    <xf numFmtId="165" fontId="17" fillId="4" borderId="2" xfId="1" applyFont="1" applyFill="1" applyBorder="1" applyAlignment="1">
      <alignment horizontal="right" vertical="center"/>
    </xf>
    <xf numFmtId="0" fontId="19" fillId="4" borderId="0" xfId="0" applyFont="1" applyFill="1" applyBorder="1" applyAlignment="1">
      <alignment horizontal="center" vertical="center" wrapText="1"/>
    </xf>
    <xf numFmtId="0" fontId="39" fillId="9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1" fillId="10" borderId="3" xfId="0" applyFont="1" applyFill="1" applyBorder="1" applyAlignment="1">
      <alignment horizontal="center" vertical="center" wrapText="1"/>
    </xf>
    <xf numFmtId="0" fontId="41" fillId="10" borderId="3" xfId="0" applyFont="1" applyFill="1" applyBorder="1" applyAlignment="1">
      <alignment horizontal="center" vertical="center"/>
    </xf>
    <xf numFmtId="177" fontId="41" fillId="10" borderId="3" xfId="45" applyNumberFormat="1" applyFont="1" applyFill="1" applyBorder="1" applyAlignment="1">
      <alignment horizontal="center" vertical="center" wrapText="1"/>
    </xf>
    <xf numFmtId="43" fontId="41" fillId="10" borderId="3" xfId="45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40" fillId="0" borderId="3" xfId="0" applyFont="1" applyBorder="1" applyAlignment="1">
      <alignment horizontal="left" vertical="center" wrapText="1"/>
    </xf>
    <xf numFmtId="177" fontId="0" fillId="0" borderId="3" xfId="45" applyNumberFormat="1" applyFont="1" applyFill="1" applyBorder="1" applyAlignment="1">
      <alignment horizontal="center" vertical="center"/>
    </xf>
    <xf numFmtId="43" fontId="0" fillId="0" borderId="3" xfId="45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9" fontId="0" fillId="0" borderId="3" xfId="44" applyNumberFormat="1" applyFont="1" applyFill="1" applyBorder="1" applyAlignment="1">
      <alignment horizontal="center" vertical="center"/>
    </xf>
    <xf numFmtId="0" fontId="0" fillId="0" borderId="3" xfId="44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3" xfId="45" applyNumberFormat="1" applyFont="1" applyBorder="1" applyAlignment="1">
      <alignment horizontal="center" vertical="center"/>
    </xf>
    <xf numFmtId="43" fontId="0" fillId="0" borderId="3" xfId="45" applyFont="1" applyBorder="1" applyAlignment="1">
      <alignment horizontal="center" vertical="center"/>
    </xf>
    <xf numFmtId="179" fontId="0" fillId="0" borderId="3" xfId="44" applyNumberFormat="1" applyFont="1" applyBorder="1" applyAlignment="1">
      <alignment horizontal="center" vertical="center"/>
    </xf>
    <xf numFmtId="0" fontId="0" fillId="0" borderId="3" xfId="44" applyNumberFormat="1" applyFont="1" applyBorder="1" applyAlignment="1">
      <alignment horizontal="center" vertical="center"/>
    </xf>
    <xf numFmtId="0" fontId="33" fillId="11" borderId="4" xfId="0" applyFont="1" applyFill="1" applyBorder="1" applyAlignment="1">
      <alignment horizontal="right" vertical="center"/>
    </xf>
    <xf numFmtId="0" fontId="33" fillId="11" borderId="5" xfId="0" applyFont="1" applyFill="1" applyBorder="1" applyAlignment="1">
      <alignment horizontal="right" vertical="center"/>
    </xf>
    <xf numFmtId="0" fontId="33" fillId="11" borderId="6" xfId="0" applyFont="1" applyFill="1" applyBorder="1" applyAlignment="1">
      <alignment horizontal="right" vertical="center"/>
    </xf>
    <xf numFmtId="0" fontId="33" fillId="11" borderId="3" xfId="0" applyFont="1" applyFill="1" applyBorder="1" applyAlignment="1">
      <alignment horizontal="center" vertical="center"/>
    </xf>
    <xf numFmtId="177" fontId="33" fillId="11" borderId="3" xfId="45" applyNumberFormat="1" applyFont="1" applyFill="1" applyBorder="1" applyAlignment="1">
      <alignment horizontal="center" vertical="center"/>
    </xf>
    <xf numFmtId="43" fontId="33" fillId="11" borderId="3" xfId="45" applyFont="1" applyFill="1" applyBorder="1" applyAlignment="1">
      <alignment horizontal="center" vertical="center"/>
    </xf>
    <xf numFmtId="0" fontId="33" fillId="11" borderId="3" xfId="0" applyFont="1" applyFill="1" applyBorder="1" applyAlignment="1">
      <alignment horizontal="center" vertical="center"/>
    </xf>
    <xf numFmtId="179" fontId="33" fillId="11" borderId="3" xfId="44" applyNumberFormat="1" applyFont="1" applyFill="1" applyBorder="1" applyAlignment="1">
      <alignment horizontal="center" vertical="center"/>
    </xf>
    <xf numFmtId="179" fontId="33" fillId="0" borderId="3" xfId="44" applyNumberFormat="1" applyFont="1" applyBorder="1" applyAlignment="1">
      <alignment horizontal="center" vertical="center"/>
    </xf>
    <xf numFmtId="177" fontId="0" fillId="0" borderId="0" xfId="45" applyNumberFormat="1" applyFont="1" applyAlignment="1">
      <alignment horizontal="center" vertical="center"/>
    </xf>
    <xf numFmtId="0" fontId="40" fillId="0" borderId="3" xfId="0" applyFont="1" applyBorder="1" applyAlignment="1">
      <alignment horizontal="left" vertical="center" wrapText="1"/>
    </xf>
    <xf numFmtId="0" fontId="40" fillId="0" borderId="3" xfId="0" applyFont="1" applyBorder="1" applyAlignment="1">
      <alignment horizontal="center" vertical="center" wrapText="1"/>
    </xf>
    <xf numFmtId="179" fontId="0" fillId="0" borderId="3" xfId="44" applyNumberFormat="1" applyFont="1" applyBorder="1" applyAlignment="1">
      <alignment horizontal="left" vertical="center" wrapText="1"/>
    </xf>
    <xf numFmtId="179" fontId="0" fillId="0" borderId="3" xfId="44" applyNumberFormat="1" applyFont="1" applyFill="1" applyBorder="1" applyAlignment="1">
      <alignment horizontal="left" vertical="center" wrapText="1"/>
    </xf>
    <xf numFmtId="0" fontId="33" fillId="12" borderId="3" xfId="0" applyFont="1" applyFill="1" applyBorder="1" applyAlignment="1">
      <alignment horizontal="right" vertical="center" wrapText="1"/>
    </xf>
    <xf numFmtId="179" fontId="33" fillId="12" borderId="3" xfId="44" applyNumberFormat="1" applyFont="1" applyFill="1" applyBorder="1" applyAlignment="1">
      <alignment horizontal="center" vertical="center"/>
    </xf>
    <xf numFmtId="0" fontId="44" fillId="0" borderId="3" xfId="0" applyFont="1" applyBorder="1" applyAlignment="1">
      <alignment horizontal="left" vertical="center" wrapText="1"/>
    </xf>
    <xf numFmtId="0" fontId="45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43" fontId="0" fillId="0" borderId="0" xfId="45" applyFon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80" fontId="0" fillId="0" borderId="0" xfId="45" applyNumberFormat="1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7" fontId="41" fillId="10" borderId="3" xfId="45" applyNumberFormat="1" applyFont="1" applyFill="1" applyBorder="1" applyAlignment="1">
      <alignment horizontal="left" vertical="center" wrapText="1"/>
    </xf>
    <xf numFmtId="0" fontId="0" fillId="0" borderId="3" xfId="0" applyBorder="1"/>
    <xf numFmtId="177" fontId="0" fillId="0" borderId="3" xfId="45" applyNumberFormat="1" applyFont="1" applyBorder="1"/>
    <xf numFmtId="43" fontId="0" fillId="0" borderId="3" xfId="45" applyFont="1" applyBorder="1" applyAlignment="1">
      <alignment horizontal="left" vertical="center"/>
    </xf>
    <xf numFmtId="177" fontId="33" fillId="12" borderId="3" xfId="45" applyNumberFormat="1" applyFont="1" applyFill="1" applyBorder="1" applyAlignment="1">
      <alignment horizontal="center" vertical="center"/>
    </xf>
    <xf numFmtId="43" fontId="33" fillId="12" borderId="3" xfId="45" applyFont="1" applyFill="1" applyBorder="1" applyAlignment="1">
      <alignment horizontal="center" vertical="center"/>
    </xf>
    <xf numFmtId="0" fontId="33" fillId="12" borderId="3" xfId="0" applyFont="1" applyFill="1" applyBorder="1" applyAlignment="1">
      <alignment horizontal="center" vertical="center"/>
    </xf>
    <xf numFmtId="0" fontId="46" fillId="0" borderId="0" xfId="0" applyFont="1"/>
    <xf numFmtId="43" fontId="0" fillId="0" borderId="0" xfId="45" applyFont="1"/>
    <xf numFmtId="43" fontId="0" fillId="0" borderId="0" xfId="0" applyNumberFormat="1"/>
    <xf numFmtId="177" fontId="0" fillId="0" borderId="0" xfId="45" applyNumberFormat="1" applyFont="1"/>
    <xf numFmtId="43" fontId="33" fillId="0" borderId="0" xfId="0" applyNumberFormat="1" applyFont="1"/>
    <xf numFmtId="165" fontId="0" fillId="0" borderId="0" xfId="0" applyNumberFormat="1"/>
    <xf numFmtId="0" fontId="33" fillId="0" borderId="0" xfId="0" applyFont="1"/>
    <xf numFmtId="177" fontId="33" fillId="0" borderId="0" xfId="45" applyNumberFormat="1" applyFont="1"/>
    <xf numFmtId="177" fontId="0" fillId="0" borderId="0" xfId="0" applyNumberFormat="1"/>
    <xf numFmtId="9" fontId="0" fillId="0" borderId="0" xfId="2" applyFont="1"/>
    <xf numFmtId="181" fontId="0" fillId="0" borderId="0" xfId="0" applyNumberFormat="1"/>
    <xf numFmtId="44" fontId="0" fillId="0" borderId="0" xfId="44" applyFont="1"/>
    <xf numFmtId="182" fontId="0" fillId="0" borderId="0" xfId="45" applyNumberFormat="1" applyFont="1"/>
    <xf numFmtId="0" fontId="39" fillId="13" borderId="3" xfId="0" applyFont="1" applyFill="1" applyBorder="1"/>
    <xf numFmtId="0" fontId="39" fillId="13" borderId="3" xfId="0" applyFont="1" applyFill="1" applyBorder="1" applyAlignment="1">
      <alignment horizontal="center" vertical="center"/>
    </xf>
    <xf numFmtId="0" fontId="33" fillId="14" borderId="3" xfId="0" applyFont="1" applyFill="1" applyBorder="1" applyAlignment="1">
      <alignment horizontal="right"/>
    </xf>
    <xf numFmtId="0" fontId="33" fillId="14" borderId="3" xfId="0" applyFont="1" applyFill="1" applyBorder="1"/>
    <xf numFmtId="177" fontId="33" fillId="14" borderId="3" xfId="45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3" fillId="14" borderId="3" xfId="0" applyFont="1" applyFill="1" applyBorder="1" applyAlignment="1">
      <alignment horizontal="center"/>
    </xf>
    <xf numFmtId="0" fontId="47" fillId="15" borderId="3" xfId="0" applyFont="1" applyFill="1" applyBorder="1" applyAlignment="1">
      <alignment horizontal="center" vertical="center"/>
    </xf>
    <xf numFmtId="9" fontId="0" fillId="15" borderId="3" xfId="0" applyNumberFormat="1" applyFill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33" fillId="0" borderId="3" xfId="0" applyFont="1" applyBorder="1" applyAlignment="1">
      <alignment horizontal="left"/>
    </xf>
    <xf numFmtId="0" fontId="33" fillId="14" borderId="4" xfId="0" applyFont="1" applyFill="1" applyBorder="1"/>
    <xf numFmtId="0" fontId="33" fillId="14" borderId="6" xfId="0" applyFont="1" applyFill="1" applyBorder="1"/>
    <xf numFmtId="0" fontId="33" fillId="14" borderId="3" xfId="0" applyFont="1" applyFill="1" applyBorder="1" applyAlignment="1">
      <alignment horizontal="center" vertical="center"/>
    </xf>
    <xf numFmtId="10" fontId="33" fillId="0" borderId="8" xfId="0" applyNumberFormat="1" applyFont="1" applyBorder="1" applyAlignment="1">
      <alignment horizontal="center" vertical="center"/>
    </xf>
    <xf numFmtId="0" fontId="33" fillId="0" borderId="4" xfId="0" applyFont="1" applyBorder="1" applyAlignment="1">
      <alignment horizontal="left"/>
    </xf>
    <xf numFmtId="0" fontId="33" fillId="0" borderId="6" xfId="0" applyFont="1" applyBorder="1" applyAlignment="1">
      <alignment horizontal="left"/>
    </xf>
    <xf numFmtId="1" fontId="0" fillId="0" borderId="3" xfId="0" applyNumberFormat="1" applyBorder="1" applyAlignment="1">
      <alignment horizontal="center" vertical="center"/>
    </xf>
    <xf numFmtId="0" fontId="33" fillId="14" borderId="3" xfId="0" applyFont="1" applyFill="1" applyBorder="1" applyAlignment="1">
      <alignment horizontal="left"/>
    </xf>
    <xf numFmtId="1" fontId="33" fillId="14" borderId="3" xfId="0" applyNumberFormat="1" applyFont="1" applyFill="1" applyBorder="1" applyAlignment="1">
      <alignment horizontal="center" vertical="center"/>
    </xf>
    <xf numFmtId="0" fontId="33" fillId="14" borderId="3" xfId="0" applyFont="1" applyFill="1" applyBorder="1" applyAlignment="1">
      <alignment horizontal="center" vertical="center"/>
    </xf>
    <xf numFmtId="0" fontId="33" fillId="2" borderId="3" xfId="0" applyFont="1" applyFill="1" applyBorder="1"/>
    <xf numFmtId="0" fontId="39" fillId="13" borderId="3" xfId="0" applyFont="1" applyFill="1" applyBorder="1" applyAlignment="1">
      <alignment vertical="center"/>
    </xf>
    <xf numFmtId="0" fontId="39" fillId="1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3" fillId="14" borderId="3" xfId="0" applyFont="1" applyFill="1" applyBorder="1" applyAlignment="1">
      <alignment horizontal="right" vertical="center"/>
    </xf>
    <xf numFmtId="0" fontId="33" fillId="14" borderId="3" xfId="0" applyFont="1" applyFill="1" applyBorder="1" applyAlignment="1">
      <alignment vertical="center" wrapText="1"/>
    </xf>
    <xf numFmtId="43" fontId="0" fillId="0" borderId="0" xfId="45" applyFont="1" applyAlignment="1">
      <alignment vertical="center"/>
    </xf>
    <xf numFmtId="9" fontId="0" fillId="0" borderId="3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3" xfId="0" applyNumberFormat="1" applyBorder="1" applyAlignment="1">
      <alignment horizontal="center" vertical="center"/>
    </xf>
    <xf numFmtId="0" fontId="48" fillId="16" borderId="3" xfId="0" applyFont="1" applyFill="1" applyBorder="1" applyAlignment="1">
      <alignment vertical="center"/>
    </xf>
    <xf numFmtId="180" fontId="0" fillId="16" borderId="3" xfId="45" applyNumberFormat="1" applyFont="1" applyFill="1" applyBorder="1"/>
    <xf numFmtId="180" fontId="48" fillId="16" borderId="3" xfId="45" applyNumberFormat="1" applyFont="1" applyFill="1" applyBorder="1" applyAlignment="1">
      <alignment vertical="center"/>
    </xf>
    <xf numFmtId="0" fontId="49" fillId="16" borderId="3" xfId="0" applyFont="1" applyFill="1" applyBorder="1" applyAlignment="1">
      <alignment horizontal="right" vertical="center"/>
    </xf>
    <xf numFmtId="180" fontId="49" fillId="16" borderId="3" xfId="45" applyNumberFormat="1" applyFont="1" applyFill="1" applyBorder="1" applyAlignment="1">
      <alignment horizontal="right" vertical="center"/>
    </xf>
    <xf numFmtId="180" fontId="0" fillId="0" borderId="0" xfId="45" applyNumberFormat="1" applyFont="1"/>
    <xf numFmtId="14" fontId="0" fillId="0" borderId="0" xfId="0" applyNumberFormat="1" applyAlignment="1">
      <alignment vertical="center"/>
    </xf>
    <xf numFmtId="177" fontId="0" fillId="0" borderId="0" xfId="45" applyNumberFormat="1" applyFont="1" applyAlignment="1">
      <alignment vertical="center"/>
    </xf>
    <xf numFmtId="177" fontId="0" fillId="0" borderId="0" xfId="0" applyNumberFormat="1" applyAlignment="1">
      <alignment vertical="center"/>
    </xf>
    <xf numFmtId="177" fontId="33" fillId="0" borderId="0" xfId="45" applyNumberFormat="1" applyFont="1" applyAlignment="1">
      <alignment vertical="center"/>
    </xf>
    <xf numFmtId="9" fontId="0" fillId="0" borderId="0" xfId="0" applyNumberFormat="1" applyAlignment="1">
      <alignment vertical="center"/>
    </xf>
    <xf numFmtId="0" fontId="33" fillId="0" borderId="3" xfId="0" applyFont="1" applyBorder="1" applyAlignment="1">
      <alignment vertical="center" wrapText="1"/>
    </xf>
    <xf numFmtId="0" fontId="33" fillId="0" borderId="3" xfId="0" applyFont="1" applyBorder="1" applyAlignment="1">
      <alignment horizontal="center" vertical="center" wrapText="1"/>
    </xf>
    <xf numFmtId="177" fontId="0" fillId="0" borderId="3" xfId="0" applyNumberFormat="1" applyBorder="1" applyAlignment="1">
      <alignment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3" fontId="0" fillId="0" borderId="3" xfId="45" applyFont="1" applyBorder="1" applyAlignment="1">
      <alignment vertical="center"/>
    </xf>
    <xf numFmtId="9" fontId="0" fillId="0" borderId="3" xfId="0" applyNumberFormat="1" applyBorder="1" applyAlignment="1">
      <alignment horizontal="center" vertical="center"/>
    </xf>
    <xf numFmtId="0" fontId="33" fillId="0" borderId="3" xfId="0" applyFont="1" applyBorder="1" applyAlignment="1">
      <alignment vertical="center"/>
    </xf>
    <xf numFmtId="177" fontId="33" fillId="0" borderId="3" xfId="0" applyNumberFormat="1" applyFont="1" applyBorder="1" applyAlignment="1">
      <alignment vertical="center"/>
    </xf>
    <xf numFmtId="177" fontId="33" fillId="0" borderId="3" xfId="45" applyNumberFormat="1" applyFont="1" applyBorder="1" applyAlignment="1">
      <alignment vertical="center"/>
    </xf>
  </cellXfs>
  <cellStyles count="46">
    <cellStyle name="          _x000d__x000a_386grabber=VGA.3GR_x000d__x000a_" xfId="5" xr:uid="{00000000-0005-0000-0000-000000000000}"/>
    <cellStyle name=" 1" xfId="6" xr:uid="{00000000-0005-0000-0000-000001000000}"/>
    <cellStyle name=" 10" xfId="7" xr:uid="{00000000-0005-0000-0000-000002000000}"/>
    <cellStyle name=" 2" xfId="8" xr:uid="{00000000-0005-0000-0000-000003000000}"/>
    <cellStyle name=" 2 2" xfId="9" xr:uid="{00000000-0005-0000-0000-000004000000}"/>
    <cellStyle name=" 3" xfId="10" xr:uid="{00000000-0005-0000-0000-000005000000}"/>
    <cellStyle name=" 3 2" xfId="11" xr:uid="{00000000-0005-0000-0000-000006000000}"/>
    <cellStyle name=" 4" xfId="12" xr:uid="{00000000-0005-0000-0000-000007000000}"/>
    <cellStyle name=" 5" xfId="13" xr:uid="{00000000-0005-0000-0000-000008000000}"/>
    <cellStyle name=" 6" xfId="14" xr:uid="{00000000-0005-0000-0000-000009000000}"/>
    <cellStyle name=" 7" xfId="15" xr:uid="{00000000-0005-0000-0000-00000A000000}"/>
    <cellStyle name=" 8" xfId="16" xr:uid="{00000000-0005-0000-0000-00000B000000}"/>
    <cellStyle name=" 9" xfId="17" xr:uid="{00000000-0005-0000-0000-00000C000000}"/>
    <cellStyle name=" FY96" xfId="18" xr:uid="{00000000-0005-0000-0000-00000D000000}"/>
    <cellStyle name=" Writer Import]_x000d__x000a_Display Dialog=No_x000d__x000a__x000d__x000a_[Horizontal Arrange]_x000d__x000a_Dimensions Interlocking=Yes_x000d__x000a_Sum Hierarchy=Yes_x000d__x000a_Generate" xfId="19" xr:uid="{00000000-0005-0000-0000-00000E000000}"/>
    <cellStyle name="?? [0.00]_2007 Asia Land Dev Start " xfId="20" xr:uid="{00000000-0005-0000-0000-00000F000000}"/>
    <cellStyle name="?마 [0]_CASH FLOW " xfId="21" xr:uid="{00000000-0005-0000-0000-000010000000}"/>
    <cellStyle name="?마_CASH FLOW " xfId="22" xr:uid="{00000000-0005-0000-0000-000011000000}"/>
    <cellStyle name="?핺_2Q97 dist.EOM " xfId="23" xr:uid="{00000000-0005-0000-0000-000012000000}"/>
    <cellStyle name="_CAM Leased  Sold Malls final1 " xfId="24" xr:uid="{00000000-0005-0000-0000-000013000000}"/>
    <cellStyle name="_CATV " xfId="25" xr:uid="{00000000-0005-0000-0000-000014000000}"/>
    <cellStyle name="_Copy of PoCM Jasola Mar 08final auditor " xfId="26" xr:uid="{00000000-0005-0000-0000-000015000000}"/>
    <cellStyle name="—_GS_Cash " xfId="27" xr:uid="{00000000-0005-0000-0000-000016000000}"/>
    <cellStyle name="_SUMMARY " xfId="28" xr:uid="{00000000-0005-0000-0000-000017000000}"/>
    <cellStyle name="0_Capex &amp; Depreciation " xfId="29" xr:uid="{00000000-0005-0000-0000-000018000000}"/>
    <cellStyle name="0_Valuing BP " xfId="30" xr:uid="{00000000-0005-0000-0000-000019000000}"/>
    <cellStyle name="c_HardInc " xfId="31" xr:uid="{00000000-0005-0000-0000-00001A000000}"/>
    <cellStyle name="Comma" xfId="1" builtinId="3"/>
    <cellStyle name="Comma 10" xfId="3" xr:uid="{00000000-0005-0000-0000-00001C000000}"/>
    <cellStyle name="Comma 16 2" xfId="43" xr:uid="{00000000-0005-0000-0000-00001D000000}"/>
    <cellStyle name="Comma 2" xfId="4" xr:uid="{00000000-0005-0000-0000-00001E000000}"/>
    <cellStyle name="Comma 3" xfId="41" xr:uid="{00000000-0005-0000-0000-00001F000000}"/>
    <cellStyle name="Comma 4" xfId="45" xr:uid="{F49089E7-01B2-403F-8B86-583922EDEE2F}"/>
    <cellStyle name="Currency" xfId="44" builtinId="4"/>
    <cellStyle name="Millares [0]_2AV_M_M " xfId="32" xr:uid="{00000000-0005-0000-0000-000020000000}"/>
    <cellStyle name="Millares_2AV_M_M " xfId="33" xr:uid="{00000000-0005-0000-0000-000021000000}"/>
    <cellStyle name="Moneda [0]_2AV_M_M " xfId="34" xr:uid="{00000000-0005-0000-0000-000022000000}"/>
    <cellStyle name="Moneda_2AV_M_M " xfId="35" xr:uid="{00000000-0005-0000-0000-000023000000}"/>
    <cellStyle name="Normal" xfId="0" builtinId="0"/>
    <cellStyle name="Normal 2" xfId="40" xr:uid="{00000000-0005-0000-0000-000025000000}"/>
    <cellStyle name="p " xfId="36" xr:uid="{00000000-0005-0000-0000-000026000000}"/>
    <cellStyle name="Percent" xfId="2" builtinId="5"/>
    <cellStyle name="Percent 2" xfId="42" xr:uid="{00000000-0005-0000-0000-000028000000}"/>
    <cellStyle name="s_HardInc " xfId="37" xr:uid="{00000000-0005-0000-0000-000029000000}"/>
    <cellStyle name="s_Valuation " xfId="38" xr:uid="{00000000-0005-0000-0000-00002A000000}"/>
    <cellStyle name="ssp " xfId="39" xr:uid="{00000000-0005-0000-0000-00002B000000}"/>
  </cellStyles>
  <dxfs count="191"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  <dxf>
      <font>
        <color indexed="8"/>
      </font>
    </dxf>
  </dxfs>
  <tableStyles count="0" defaultTableStyle="TableStyleMedium2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138</xdr:col>
      <xdr:colOff>447674</xdr:colOff>
      <xdr:row>19</xdr:row>
      <xdr:rowOff>161924</xdr:rowOff>
    </xdr:from>
    <xdr:to>
      <xdr:col>146</xdr:col>
      <xdr:colOff>123825</xdr:colOff>
      <xdr:row>47</xdr:row>
      <xdr:rowOff>94177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30774" y="3238499"/>
          <a:ext cx="5010151" cy="44661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138</xdr:col>
      <xdr:colOff>447674</xdr:colOff>
      <xdr:row>19</xdr:row>
      <xdr:rowOff>161924</xdr:rowOff>
    </xdr:from>
    <xdr:to>
      <xdr:col>146</xdr:col>
      <xdr:colOff>123825</xdr:colOff>
      <xdr:row>47</xdr:row>
      <xdr:rowOff>94177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30774" y="3238499"/>
          <a:ext cx="5010151" cy="44661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SREF_Data\Industrial\Deals\50.%20Pragati\Carbon%20Exit\1.%20Infopack\Insurance\Revised%20Insurance%20Costs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uthor2_Font_Color_Toggle"/>
    </sheetNames>
    <sheetDataSet>
      <sheetData sheetId="0">
        <row r="5">
          <cell r="C5">
            <v>4910621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Morgan Stanley (All Purpose)">
      <a:dk1>
        <a:srgbClr val="000000"/>
      </a:dk1>
      <a:lt1>
        <a:srgbClr val="FFFFFF"/>
      </a:lt1>
      <a:dk2>
        <a:srgbClr val="00A1E2"/>
      </a:dk2>
      <a:lt2>
        <a:srgbClr val="A9B1B0"/>
      </a:lt2>
      <a:accent1>
        <a:srgbClr val="005AA4"/>
      </a:accent1>
      <a:accent2>
        <a:srgbClr val="00A1E2"/>
      </a:accent2>
      <a:accent3>
        <a:srgbClr val="3BC3A3"/>
      </a:accent3>
      <a:accent4>
        <a:srgbClr val="6769B5"/>
      </a:accent4>
      <a:accent5>
        <a:srgbClr val="D0B86A"/>
      </a:accent5>
      <a:accent6>
        <a:srgbClr val="93959B"/>
      </a:accent6>
      <a:hlink>
        <a:srgbClr val="0095D0"/>
      </a:hlink>
      <a:folHlink>
        <a:srgbClr val="50CEF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tx2"/>
        </a:solidFill>
        <a:ln w="19050">
          <a:solidFill>
            <a:schemeClr val="tx2"/>
          </a:solidFill>
        </a:ln>
      </a:spPr>
      <a:bodyPr rot="0" spcFirstLastPara="0" vertOverflow="clip" horzOverflow="clip" vert="horz" wrap="square" lIns="46800" tIns="45720" rIns="4680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l">
          <a:spcBef>
            <a:spcPts val="400"/>
          </a:spcBef>
          <a:defRPr sz="8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lIns="0" tIns="0" rIns="0" bIns="0" rtlCol="0" anchor="t">
        <a:spAutoFit/>
      </a:bodyPr>
      <a:lstStyle>
        <a:defPPr algn="l">
          <a:spcBef>
            <a:spcPts val="400"/>
          </a:spcBef>
          <a:defRPr sz="8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  <a:custClrLst>
    <a:custClr name="Dark Green">
      <a:srgbClr val="2D8F78"/>
    </a:custClr>
    <a:custClr name="Sky Blue">
      <a:srgbClr val="71D1D5"/>
    </a:custClr>
    <a:custClr name="Violet">
      <a:srgbClr val="929BCA"/>
    </a:custClr>
    <a:custClr name="Light Violet">
      <a:srgbClr val="D5D9EB"/>
    </a:custClr>
    <a:custClr name="Crimson">
      <a:srgbClr val="B4425D"/>
    </a:custClr>
    <a:custClr name="Beige">
      <a:srgbClr val="E3D7AB"/>
    </a:custClr>
    <a:custClr name="Bronze">
      <a:srgbClr val="C3842F"/>
    </a:custClr>
    <a:custClr name="Light Green">
      <a:srgbClr val="89B871"/>
    </a:custClr>
    <a:custClr name="Teal">
      <a:srgbClr val="4DB0C4"/>
    </a:custClr>
    <a:custClr name="Purple">
      <a:srgbClr val="AA7BB2"/>
    </a:custClr>
    <a:custClr name="Royal Blue">
      <a:srgbClr val="247DC2"/>
    </a:custClr>
    <a:custClr name="Dark Blue">
      <a:srgbClr val="003064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FD8BE-B1FD-404A-A8A7-E388FC7A2AE4}">
  <dimension ref="B2:AI54"/>
  <sheetViews>
    <sheetView tabSelected="1" topLeftCell="F1" zoomScale="59" zoomScaleNormal="59" workbookViewId="0">
      <pane ySplit="3" topLeftCell="A18" activePane="bottomLeft" state="frozen"/>
      <selection activeCell="M36" sqref="M36"/>
      <selection pane="bottomLeft" activeCell="M36" sqref="M36"/>
    </sheetView>
  </sheetViews>
  <sheetFormatPr defaultRowHeight="14.25"/>
  <cols>
    <col min="1" max="1" width="9" style="149"/>
    <col min="2" max="2" width="8.75" style="188" bestFit="1" customWidth="1"/>
    <col min="3" max="3" width="14.25" style="188" bestFit="1" customWidth="1"/>
    <col min="4" max="4" width="18.375" style="189" bestFit="1" customWidth="1"/>
    <col min="5" max="5" width="29.5" style="189" bestFit="1" customWidth="1"/>
    <col min="6" max="6" width="15.625" style="149" bestFit="1" customWidth="1"/>
    <col min="7" max="7" width="15.25" style="149" bestFit="1" customWidth="1"/>
    <col min="8" max="8" width="21.625" style="179" customWidth="1"/>
    <col min="9" max="9" width="14.25" style="190" bestFit="1" customWidth="1"/>
    <col min="10" max="10" width="11.75" style="190" bestFit="1" customWidth="1"/>
    <col min="11" max="11" width="13.75" style="149" bestFit="1" customWidth="1"/>
    <col min="12" max="12" width="8.375" style="149" customWidth="1"/>
    <col min="13" max="13" width="24.875" style="149" customWidth="1"/>
    <col min="14" max="14" width="14.875" style="149" bestFit="1" customWidth="1"/>
    <col min="15" max="15" width="11.375" style="149" bestFit="1" customWidth="1"/>
    <col min="16" max="16" width="15.875" style="149" bestFit="1" customWidth="1"/>
    <col min="17" max="17" width="19.25" style="149" bestFit="1" customWidth="1"/>
    <col min="18" max="18" width="21.375" style="149" bestFit="1" customWidth="1"/>
    <col min="19" max="19" width="15.875" style="149" bestFit="1" customWidth="1"/>
    <col min="20" max="20" width="20.5" style="149" bestFit="1" customWidth="1"/>
    <col min="21" max="21" width="22.625" style="149" bestFit="1" customWidth="1"/>
    <col min="22" max="22" width="22.75" style="149" bestFit="1" customWidth="1"/>
    <col min="23" max="23" width="14.375" style="149" bestFit="1" customWidth="1"/>
    <col min="24" max="24" width="22.75" style="149" bestFit="1" customWidth="1"/>
    <col min="25" max="25" width="7.375" style="149" bestFit="1" customWidth="1"/>
    <col min="26" max="27" width="14.75" style="149" bestFit="1" customWidth="1"/>
    <col min="28" max="28" width="12.5" style="149" bestFit="1" customWidth="1"/>
    <col min="29" max="34" width="9" style="149"/>
    <col min="35" max="35" width="11.125" style="149" bestFit="1" customWidth="1"/>
    <col min="36" max="16384" width="9" style="149"/>
  </cols>
  <sheetData>
    <row r="2" spans="2:25" ht="15">
      <c r="B2" s="148" t="s">
        <v>102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</row>
    <row r="3" spans="2:25" s="154" customFormat="1" ht="60">
      <c r="B3" s="150" t="s">
        <v>103</v>
      </c>
      <c r="C3" s="150" t="s">
        <v>104</v>
      </c>
      <c r="D3" s="151" t="s">
        <v>105</v>
      </c>
      <c r="E3" s="151" t="s">
        <v>106</v>
      </c>
      <c r="F3" s="150" t="s">
        <v>107</v>
      </c>
      <c r="G3" s="150" t="s">
        <v>108</v>
      </c>
      <c r="H3" s="152" t="s">
        <v>109</v>
      </c>
      <c r="I3" s="153" t="s">
        <v>110</v>
      </c>
      <c r="J3" s="153" t="s">
        <v>111</v>
      </c>
      <c r="K3" s="150" t="s">
        <v>112</v>
      </c>
      <c r="L3" s="150" t="s">
        <v>113</v>
      </c>
      <c r="M3" s="150" t="s">
        <v>114</v>
      </c>
      <c r="N3" s="150" t="s">
        <v>115</v>
      </c>
      <c r="O3" s="150" t="s">
        <v>116</v>
      </c>
      <c r="P3" s="150" t="s">
        <v>117</v>
      </c>
      <c r="Q3" s="150" t="s">
        <v>118</v>
      </c>
      <c r="R3" s="150" t="s">
        <v>119</v>
      </c>
      <c r="S3" s="150" t="s">
        <v>120</v>
      </c>
      <c r="T3" s="150" t="s">
        <v>121</v>
      </c>
      <c r="U3" s="150" t="s">
        <v>122</v>
      </c>
      <c r="V3" s="150" t="s">
        <v>123</v>
      </c>
      <c r="W3" s="150" t="s">
        <v>124</v>
      </c>
      <c r="X3" s="150" t="s">
        <v>125</v>
      </c>
    </row>
    <row r="4" spans="2:25" ht="42.75">
      <c r="B4" s="155">
        <v>1</v>
      </c>
      <c r="C4" s="155" t="s">
        <v>126</v>
      </c>
      <c r="D4" s="156" t="s">
        <v>127</v>
      </c>
      <c r="E4" s="157" t="s">
        <v>128</v>
      </c>
      <c r="F4" s="155" t="s">
        <v>129</v>
      </c>
      <c r="G4" s="155" t="s">
        <v>130</v>
      </c>
      <c r="H4" s="158">
        <f>I4*10.764</f>
        <v>557578.35385199997</v>
      </c>
      <c r="I4" s="159">
        <f>45911.057+5889.236</f>
        <v>51800.292999999998</v>
      </c>
      <c r="J4" s="159">
        <f>(18.45+1.2)*3.28</f>
        <v>64.451999999999998</v>
      </c>
      <c r="K4" s="160">
        <v>2021</v>
      </c>
      <c r="L4" s="160">
        <v>2022</v>
      </c>
      <c r="M4" s="160">
        <f>L4-K4</f>
        <v>1</v>
      </c>
      <c r="N4" s="160">
        <v>40</v>
      </c>
      <c r="O4" s="161">
        <v>0.1</v>
      </c>
      <c r="P4" s="162">
        <f>(1-O4)/N4</f>
        <v>2.2499999999999999E-2</v>
      </c>
      <c r="Q4" s="163">
        <v>1600</v>
      </c>
      <c r="R4" s="163">
        <f>Q4*H4</f>
        <v>892125366.1631999</v>
      </c>
      <c r="S4" s="163">
        <f t="shared" ref="S4:S24" si="0">R4*P4*M4</f>
        <v>20072820.738671996</v>
      </c>
      <c r="T4" s="163">
        <f t="shared" ref="T4:T24" si="1">MAX(R4-S4,0)</f>
        <v>872052545.42452788</v>
      </c>
      <c r="U4" s="163">
        <f>T4</f>
        <v>872052545.42452788</v>
      </c>
      <c r="V4" s="163">
        <v>500</v>
      </c>
      <c r="W4" s="164">
        <v>1</v>
      </c>
      <c r="X4" s="163">
        <f>(V4*W4*H4)</f>
        <v>278789176.926</v>
      </c>
      <c r="Y4" s="165">
        <f>U4/H4</f>
        <v>1563.9999999999998</v>
      </c>
    </row>
    <row r="5" spans="2:25" ht="42.75">
      <c r="B5" s="155">
        <v>2</v>
      </c>
      <c r="C5" s="156" t="s">
        <v>131</v>
      </c>
      <c r="D5" s="156" t="s">
        <v>127</v>
      </c>
      <c r="E5" s="157" t="s">
        <v>132</v>
      </c>
      <c r="F5" s="155" t="s">
        <v>129</v>
      </c>
      <c r="G5" s="155" t="s">
        <v>130</v>
      </c>
      <c r="H5" s="166">
        <f t="shared" ref="H5:H24" si="2">I5*10.764</f>
        <v>115989.99001199999</v>
      </c>
      <c r="I5" s="167">
        <v>10775.733</v>
      </c>
      <c r="J5" s="167">
        <v>19</v>
      </c>
      <c r="K5" s="160">
        <v>2021</v>
      </c>
      <c r="L5" s="160">
        <v>2022</v>
      </c>
      <c r="M5" s="160">
        <f t="shared" ref="M5:M24" si="3">L5-K5</f>
        <v>1</v>
      </c>
      <c r="N5" s="160">
        <v>40</v>
      </c>
      <c r="O5" s="161">
        <v>0.1</v>
      </c>
      <c r="P5" s="162">
        <f t="shared" ref="P5:P24" si="4">(1-O5)/N5</f>
        <v>2.2499999999999999E-2</v>
      </c>
      <c r="Q5" s="168">
        <v>700</v>
      </c>
      <c r="R5" s="168">
        <f t="shared" ref="R5:R24" si="5">Q5*H5</f>
        <v>81192993.008399993</v>
      </c>
      <c r="S5" s="168">
        <f t="shared" si="0"/>
        <v>1826842.3426889998</v>
      </c>
      <c r="T5" s="168">
        <f t="shared" si="1"/>
        <v>79366150.665711001</v>
      </c>
      <c r="U5" s="168">
        <f t="shared" ref="U5:U24" si="6">T5</f>
        <v>79366150.665711001</v>
      </c>
      <c r="V5" s="168">
        <v>500</v>
      </c>
      <c r="W5" s="169">
        <v>1</v>
      </c>
      <c r="X5" s="168">
        <f t="shared" ref="X5:X24" si="7">(V5*W5*H5)</f>
        <v>57994995.005999997</v>
      </c>
      <c r="Y5" s="165">
        <f t="shared" ref="Y5:Y24" si="8">U5/H5</f>
        <v>684.25</v>
      </c>
    </row>
    <row r="6" spans="2:25" ht="42.75">
      <c r="B6" s="155">
        <v>3</v>
      </c>
      <c r="C6" s="156" t="s">
        <v>133</v>
      </c>
      <c r="D6" s="156" t="s">
        <v>127</v>
      </c>
      <c r="E6" s="157" t="s">
        <v>134</v>
      </c>
      <c r="F6" s="155" t="s">
        <v>129</v>
      </c>
      <c r="G6" s="155" t="s">
        <v>130</v>
      </c>
      <c r="H6" s="166">
        <f t="shared" si="2"/>
        <v>30576.756600000001</v>
      </c>
      <c r="I6" s="167">
        <f>622.7+1439.85+368.5+409.6</f>
        <v>2840.65</v>
      </c>
      <c r="J6" s="167">
        <v>23</v>
      </c>
      <c r="K6" s="160">
        <v>2021</v>
      </c>
      <c r="L6" s="160">
        <v>2022</v>
      </c>
      <c r="M6" s="160">
        <f t="shared" si="3"/>
        <v>1</v>
      </c>
      <c r="N6" s="160">
        <v>40</v>
      </c>
      <c r="O6" s="161">
        <v>0.1</v>
      </c>
      <c r="P6" s="162">
        <f t="shared" si="4"/>
        <v>2.2499999999999999E-2</v>
      </c>
      <c r="Q6" s="168">
        <v>300</v>
      </c>
      <c r="R6" s="168">
        <f t="shared" si="5"/>
        <v>9173026.9800000004</v>
      </c>
      <c r="S6" s="168">
        <f t="shared" si="0"/>
        <v>206393.10704999999</v>
      </c>
      <c r="T6" s="168">
        <f t="shared" si="1"/>
        <v>8966633.8729500007</v>
      </c>
      <c r="U6" s="168">
        <f t="shared" si="6"/>
        <v>8966633.8729500007</v>
      </c>
      <c r="V6" s="168">
        <v>500</v>
      </c>
      <c r="W6" s="169">
        <v>1</v>
      </c>
      <c r="X6" s="168">
        <f t="shared" si="7"/>
        <v>15288378.300000001</v>
      </c>
      <c r="Y6" s="165">
        <f t="shared" si="8"/>
        <v>293.25</v>
      </c>
    </row>
    <row r="7" spans="2:25" ht="42.75">
      <c r="B7" s="155">
        <v>4</v>
      </c>
      <c r="C7" s="155" t="s">
        <v>126</v>
      </c>
      <c r="D7" s="156" t="s">
        <v>135</v>
      </c>
      <c r="E7" s="157" t="s">
        <v>136</v>
      </c>
      <c r="F7" s="155" t="s">
        <v>129</v>
      </c>
      <c r="G7" s="155" t="s">
        <v>130</v>
      </c>
      <c r="H7" s="166">
        <f t="shared" si="2"/>
        <v>1153.9007999999999</v>
      </c>
      <c r="I7" s="167">
        <v>107.2</v>
      </c>
      <c r="J7" s="167">
        <v>12</v>
      </c>
      <c r="K7" s="160">
        <v>2021</v>
      </c>
      <c r="L7" s="160">
        <v>2022</v>
      </c>
      <c r="M7" s="160">
        <f t="shared" si="3"/>
        <v>1</v>
      </c>
      <c r="N7" s="160">
        <v>60</v>
      </c>
      <c r="O7" s="161">
        <v>0.1</v>
      </c>
      <c r="P7" s="162">
        <f t="shared" si="4"/>
        <v>1.5000000000000001E-2</v>
      </c>
      <c r="Q7" s="168">
        <v>1400</v>
      </c>
      <c r="R7" s="168">
        <f t="shared" si="5"/>
        <v>1615461.1199999999</v>
      </c>
      <c r="S7" s="168">
        <f t="shared" si="0"/>
        <v>24231.916799999999</v>
      </c>
      <c r="T7" s="168">
        <f t="shared" si="1"/>
        <v>1591229.2031999999</v>
      </c>
      <c r="U7" s="168">
        <f t="shared" si="6"/>
        <v>1591229.2031999999</v>
      </c>
      <c r="V7" s="168">
        <v>800</v>
      </c>
      <c r="W7" s="169">
        <v>1</v>
      </c>
      <c r="X7" s="168">
        <f t="shared" si="7"/>
        <v>923120.6399999999</v>
      </c>
      <c r="Y7" s="165">
        <f t="shared" si="8"/>
        <v>1379</v>
      </c>
    </row>
    <row r="8" spans="2:25" ht="42.75">
      <c r="B8" s="155">
        <v>5</v>
      </c>
      <c r="C8" s="155" t="s">
        <v>126</v>
      </c>
      <c r="D8" s="156" t="s">
        <v>137</v>
      </c>
      <c r="E8" s="157" t="s">
        <v>136</v>
      </c>
      <c r="F8" s="155" t="s">
        <v>129</v>
      </c>
      <c r="G8" s="155" t="s">
        <v>130</v>
      </c>
      <c r="H8" s="166">
        <f t="shared" si="2"/>
        <v>1033.3440000000001</v>
      </c>
      <c r="I8" s="167">
        <v>96</v>
      </c>
      <c r="J8" s="167">
        <v>12</v>
      </c>
      <c r="K8" s="160">
        <v>2021</v>
      </c>
      <c r="L8" s="160">
        <v>2022</v>
      </c>
      <c r="M8" s="160">
        <f t="shared" si="3"/>
        <v>1</v>
      </c>
      <c r="N8" s="160">
        <v>60</v>
      </c>
      <c r="O8" s="161">
        <v>0.1</v>
      </c>
      <c r="P8" s="162">
        <f t="shared" si="4"/>
        <v>1.5000000000000001E-2</v>
      </c>
      <c r="Q8" s="168">
        <v>1400</v>
      </c>
      <c r="R8" s="168">
        <f t="shared" si="5"/>
        <v>1446681.6000000001</v>
      </c>
      <c r="S8" s="168">
        <f t="shared" si="0"/>
        <v>21700.224000000002</v>
      </c>
      <c r="T8" s="168">
        <f t="shared" si="1"/>
        <v>1424981.3760000002</v>
      </c>
      <c r="U8" s="168">
        <f t="shared" si="6"/>
        <v>1424981.3760000002</v>
      </c>
      <c r="V8" s="168">
        <v>800</v>
      </c>
      <c r="W8" s="169">
        <v>1</v>
      </c>
      <c r="X8" s="168">
        <f t="shared" si="7"/>
        <v>826675.20000000007</v>
      </c>
      <c r="Y8" s="165">
        <f t="shared" si="8"/>
        <v>1379</v>
      </c>
    </row>
    <row r="9" spans="2:25" ht="42.75">
      <c r="B9" s="155">
        <v>6</v>
      </c>
      <c r="C9" s="155" t="s">
        <v>126</v>
      </c>
      <c r="D9" s="156" t="s">
        <v>138</v>
      </c>
      <c r="E9" s="157" t="s">
        <v>136</v>
      </c>
      <c r="F9" s="155" t="s">
        <v>129</v>
      </c>
      <c r="G9" s="155" t="s">
        <v>130</v>
      </c>
      <c r="H9" s="166">
        <f t="shared" si="2"/>
        <v>195.40965599999998</v>
      </c>
      <c r="I9" s="167">
        <v>18.154</v>
      </c>
      <c r="J9" s="167">
        <v>9</v>
      </c>
      <c r="K9" s="160">
        <v>2021</v>
      </c>
      <c r="L9" s="160">
        <v>2022</v>
      </c>
      <c r="M9" s="160">
        <f t="shared" si="3"/>
        <v>1</v>
      </c>
      <c r="N9" s="160">
        <v>60</v>
      </c>
      <c r="O9" s="161">
        <v>0.1</v>
      </c>
      <c r="P9" s="162">
        <f t="shared" si="4"/>
        <v>1.5000000000000001E-2</v>
      </c>
      <c r="Q9" s="168">
        <v>1400</v>
      </c>
      <c r="R9" s="168">
        <f t="shared" si="5"/>
        <v>273573.5184</v>
      </c>
      <c r="S9" s="168">
        <f t="shared" si="0"/>
        <v>4103.6027760000006</v>
      </c>
      <c r="T9" s="168">
        <f t="shared" si="1"/>
        <v>269469.91562400002</v>
      </c>
      <c r="U9" s="168">
        <f t="shared" si="6"/>
        <v>269469.91562400002</v>
      </c>
      <c r="V9" s="168">
        <v>800</v>
      </c>
      <c r="W9" s="169">
        <v>1</v>
      </c>
      <c r="X9" s="168">
        <f t="shared" si="7"/>
        <v>156327.7248</v>
      </c>
      <c r="Y9" s="165">
        <f t="shared" si="8"/>
        <v>1379.0000000000002</v>
      </c>
    </row>
    <row r="10" spans="2:25" ht="42.75">
      <c r="B10" s="155">
        <v>7</v>
      </c>
      <c r="C10" s="155" t="s">
        <v>126</v>
      </c>
      <c r="D10" s="156" t="s">
        <v>139</v>
      </c>
      <c r="E10" s="157" t="s">
        <v>136</v>
      </c>
      <c r="F10" s="155" t="s">
        <v>129</v>
      </c>
      <c r="G10" s="155" t="s">
        <v>130</v>
      </c>
      <c r="H10" s="166">
        <f t="shared" si="2"/>
        <v>651.00671999999997</v>
      </c>
      <c r="I10" s="167">
        <v>60.48</v>
      </c>
      <c r="J10" s="167">
        <v>12</v>
      </c>
      <c r="K10" s="160">
        <v>2021</v>
      </c>
      <c r="L10" s="160">
        <v>2022</v>
      </c>
      <c r="M10" s="160">
        <f t="shared" si="3"/>
        <v>1</v>
      </c>
      <c r="N10" s="160">
        <v>60</v>
      </c>
      <c r="O10" s="161">
        <v>0.1</v>
      </c>
      <c r="P10" s="162">
        <f t="shared" si="4"/>
        <v>1.5000000000000001E-2</v>
      </c>
      <c r="Q10" s="168">
        <v>1400</v>
      </c>
      <c r="R10" s="168">
        <f t="shared" si="5"/>
        <v>911409.40799999994</v>
      </c>
      <c r="S10" s="168">
        <f t="shared" si="0"/>
        <v>13671.14112</v>
      </c>
      <c r="T10" s="168">
        <f t="shared" si="1"/>
        <v>897738.26687999989</v>
      </c>
      <c r="U10" s="168">
        <f t="shared" si="6"/>
        <v>897738.26687999989</v>
      </c>
      <c r="V10" s="168">
        <v>800</v>
      </c>
      <c r="W10" s="169">
        <v>1</v>
      </c>
      <c r="X10" s="168">
        <f t="shared" si="7"/>
        <v>520805.37599999999</v>
      </c>
      <c r="Y10" s="165">
        <f t="shared" si="8"/>
        <v>1379</v>
      </c>
    </row>
    <row r="11" spans="2:25" ht="42.75">
      <c r="B11" s="155">
        <v>8</v>
      </c>
      <c r="C11" s="155" t="s">
        <v>126</v>
      </c>
      <c r="D11" s="156" t="s">
        <v>140</v>
      </c>
      <c r="E11" s="157" t="s">
        <v>141</v>
      </c>
      <c r="F11" s="155" t="s">
        <v>129</v>
      </c>
      <c r="G11" s="155" t="s">
        <v>130</v>
      </c>
      <c r="H11" s="166">
        <f t="shared" si="2"/>
        <v>2921.7801599999998</v>
      </c>
      <c r="I11" s="167">
        <v>271.44</v>
      </c>
      <c r="J11" s="167">
        <v>8</v>
      </c>
      <c r="K11" s="160">
        <v>2021</v>
      </c>
      <c r="L11" s="160">
        <v>2022</v>
      </c>
      <c r="M11" s="160">
        <f t="shared" si="3"/>
        <v>1</v>
      </c>
      <c r="N11" s="160">
        <v>40</v>
      </c>
      <c r="O11" s="161">
        <v>0.1</v>
      </c>
      <c r="P11" s="162">
        <f t="shared" si="4"/>
        <v>2.2499999999999999E-2</v>
      </c>
      <c r="Q11" s="168">
        <v>400</v>
      </c>
      <c r="R11" s="168">
        <f t="shared" si="5"/>
        <v>1168712.064</v>
      </c>
      <c r="S11" s="168">
        <f t="shared" si="0"/>
        <v>26296.02144</v>
      </c>
      <c r="T11" s="168">
        <f t="shared" si="1"/>
        <v>1142416.04256</v>
      </c>
      <c r="U11" s="168">
        <f t="shared" si="6"/>
        <v>1142416.04256</v>
      </c>
      <c r="V11" s="168">
        <v>500</v>
      </c>
      <c r="W11" s="169">
        <v>1</v>
      </c>
      <c r="X11" s="168">
        <f t="shared" si="7"/>
        <v>1460890.0799999998</v>
      </c>
      <c r="Y11" s="165">
        <f t="shared" si="8"/>
        <v>391</v>
      </c>
    </row>
    <row r="12" spans="2:25" ht="42.75">
      <c r="B12" s="155">
        <v>9</v>
      </c>
      <c r="C12" s="155" t="s">
        <v>126</v>
      </c>
      <c r="D12" s="157" t="s">
        <v>142</v>
      </c>
      <c r="E12" s="157" t="s">
        <v>136</v>
      </c>
      <c r="F12" s="155" t="s">
        <v>129</v>
      </c>
      <c r="G12" s="155" t="s">
        <v>130</v>
      </c>
      <c r="H12" s="166">
        <f t="shared" si="2"/>
        <v>128.86660799999999</v>
      </c>
      <c r="I12" s="167">
        <v>11.972</v>
      </c>
      <c r="J12" s="167">
        <v>10</v>
      </c>
      <c r="K12" s="160">
        <v>2021</v>
      </c>
      <c r="L12" s="160">
        <v>2022</v>
      </c>
      <c r="M12" s="160">
        <f t="shared" si="3"/>
        <v>1</v>
      </c>
      <c r="N12" s="160">
        <v>60</v>
      </c>
      <c r="O12" s="161">
        <v>0.1</v>
      </c>
      <c r="P12" s="162">
        <f t="shared" si="4"/>
        <v>1.5000000000000001E-2</v>
      </c>
      <c r="Q12" s="168">
        <v>1400</v>
      </c>
      <c r="R12" s="168">
        <f t="shared" si="5"/>
        <v>180413.25119999997</v>
      </c>
      <c r="S12" s="168">
        <f t="shared" si="0"/>
        <v>2706.1987679999997</v>
      </c>
      <c r="T12" s="168">
        <f t="shared" si="1"/>
        <v>177707.05243199997</v>
      </c>
      <c r="U12" s="168">
        <f t="shared" si="6"/>
        <v>177707.05243199997</v>
      </c>
      <c r="V12" s="168">
        <v>800</v>
      </c>
      <c r="W12" s="169">
        <v>1</v>
      </c>
      <c r="X12" s="168">
        <f t="shared" si="7"/>
        <v>103093.28639999998</v>
      </c>
      <c r="Y12" s="165">
        <f t="shared" si="8"/>
        <v>1379</v>
      </c>
    </row>
    <row r="13" spans="2:25" ht="42.75">
      <c r="B13" s="155">
        <v>10</v>
      </c>
      <c r="C13" s="155" t="s">
        <v>126</v>
      </c>
      <c r="D13" s="156" t="s">
        <v>143</v>
      </c>
      <c r="E13" s="157" t="s">
        <v>136</v>
      </c>
      <c r="F13" s="155" t="s">
        <v>129</v>
      </c>
      <c r="G13" s="155" t="s">
        <v>130</v>
      </c>
      <c r="H13" s="166">
        <f t="shared" si="2"/>
        <v>810.74447999999984</v>
      </c>
      <c r="I13" s="167">
        <v>75.319999999999993</v>
      </c>
      <c r="J13" s="167">
        <v>12</v>
      </c>
      <c r="K13" s="160">
        <v>2021</v>
      </c>
      <c r="L13" s="160">
        <v>2022</v>
      </c>
      <c r="M13" s="160">
        <f t="shared" si="3"/>
        <v>1</v>
      </c>
      <c r="N13" s="160">
        <v>60</v>
      </c>
      <c r="O13" s="161">
        <v>0.1</v>
      </c>
      <c r="P13" s="162">
        <f t="shared" si="4"/>
        <v>1.5000000000000001E-2</v>
      </c>
      <c r="Q13" s="168">
        <v>1400</v>
      </c>
      <c r="R13" s="168">
        <f t="shared" si="5"/>
        <v>1135042.2719999999</v>
      </c>
      <c r="S13" s="168">
        <f t="shared" si="0"/>
        <v>17025.63408</v>
      </c>
      <c r="T13" s="168">
        <f t="shared" si="1"/>
        <v>1118016.6379199999</v>
      </c>
      <c r="U13" s="168">
        <f t="shared" si="6"/>
        <v>1118016.6379199999</v>
      </c>
      <c r="V13" s="168">
        <v>800</v>
      </c>
      <c r="W13" s="169">
        <v>1</v>
      </c>
      <c r="X13" s="168">
        <f t="shared" si="7"/>
        <v>648595.58399999992</v>
      </c>
      <c r="Y13" s="165">
        <f t="shared" si="8"/>
        <v>1379.0000000000002</v>
      </c>
    </row>
    <row r="14" spans="2:25" ht="42.75">
      <c r="B14" s="155">
        <v>11</v>
      </c>
      <c r="C14" s="155" t="s">
        <v>126</v>
      </c>
      <c r="D14" s="156" t="s">
        <v>144</v>
      </c>
      <c r="E14" s="157" t="s">
        <v>136</v>
      </c>
      <c r="F14" s="155" t="s">
        <v>129</v>
      </c>
      <c r="G14" s="155" t="s">
        <v>130</v>
      </c>
      <c r="H14" s="166">
        <f t="shared" si="2"/>
        <v>2626.6850999999997</v>
      </c>
      <c r="I14" s="167">
        <v>244.02500000000001</v>
      </c>
      <c r="J14" s="167">
        <v>15</v>
      </c>
      <c r="K14" s="160">
        <v>2021</v>
      </c>
      <c r="L14" s="160">
        <v>2022</v>
      </c>
      <c r="M14" s="160">
        <f t="shared" si="3"/>
        <v>1</v>
      </c>
      <c r="N14" s="160">
        <v>60</v>
      </c>
      <c r="O14" s="161">
        <v>0.1</v>
      </c>
      <c r="P14" s="162">
        <f t="shared" si="4"/>
        <v>1.5000000000000001E-2</v>
      </c>
      <c r="Q14" s="168">
        <v>1500</v>
      </c>
      <c r="R14" s="168">
        <f t="shared" si="5"/>
        <v>3940027.6499999994</v>
      </c>
      <c r="S14" s="168">
        <f t="shared" si="0"/>
        <v>59100.414749999996</v>
      </c>
      <c r="T14" s="168">
        <f t="shared" si="1"/>
        <v>3880927.2352499994</v>
      </c>
      <c r="U14" s="168">
        <f t="shared" si="6"/>
        <v>3880927.2352499994</v>
      </c>
      <c r="V14" s="168">
        <v>800</v>
      </c>
      <c r="W14" s="169">
        <v>1</v>
      </c>
      <c r="X14" s="168">
        <f t="shared" si="7"/>
        <v>2101348.0799999996</v>
      </c>
      <c r="Y14" s="165">
        <f t="shared" si="8"/>
        <v>1477.5</v>
      </c>
    </row>
    <row r="15" spans="2:25" ht="42.75">
      <c r="B15" s="155">
        <v>12</v>
      </c>
      <c r="C15" s="155" t="s">
        <v>126</v>
      </c>
      <c r="D15" s="156" t="s">
        <v>145</v>
      </c>
      <c r="E15" s="157" t="s">
        <v>136</v>
      </c>
      <c r="F15" s="155" t="s">
        <v>129</v>
      </c>
      <c r="G15" s="155" t="s">
        <v>130</v>
      </c>
      <c r="H15" s="166">
        <f t="shared" si="2"/>
        <v>1403.5179599999997</v>
      </c>
      <c r="I15" s="167">
        <v>130.38999999999999</v>
      </c>
      <c r="J15" s="167">
        <v>15</v>
      </c>
      <c r="K15" s="160">
        <v>2021</v>
      </c>
      <c r="L15" s="160">
        <v>2022</v>
      </c>
      <c r="M15" s="160">
        <f t="shared" si="3"/>
        <v>1</v>
      </c>
      <c r="N15" s="160">
        <v>60</v>
      </c>
      <c r="O15" s="161">
        <v>0.1</v>
      </c>
      <c r="P15" s="162">
        <f t="shared" si="4"/>
        <v>1.5000000000000001E-2</v>
      </c>
      <c r="Q15" s="168">
        <v>1500</v>
      </c>
      <c r="R15" s="168">
        <f t="shared" si="5"/>
        <v>2105276.9399999995</v>
      </c>
      <c r="S15" s="168">
        <f t="shared" si="0"/>
        <v>31579.154099999996</v>
      </c>
      <c r="T15" s="168">
        <f t="shared" si="1"/>
        <v>2073697.7858999996</v>
      </c>
      <c r="U15" s="168">
        <f t="shared" si="6"/>
        <v>2073697.7858999996</v>
      </c>
      <c r="V15" s="168">
        <v>800</v>
      </c>
      <c r="W15" s="169">
        <v>1</v>
      </c>
      <c r="X15" s="168">
        <f t="shared" si="7"/>
        <v>1122814.3679999998</v>
      </c>
      <c r="Y15" s="165">
        <f t="shared" si="8"/>
        <v>1477.5</v>
      </c>
    </row>
    <row r="16" spans="2:25" ht="42.75">
      <c r="B16" s="155">
        <v>13</v>
      </c>
      <c r="C16" s="155" t="s">
        <v>126</v>
      </c>
      <c r="D16" s="156" t="s">
        <v>146</v>
      </c>
      <c r="E16" s="157" t="s">
        <v>128</v>
      </c>
      <c r="F16" s="155" t="s">
        <v>129</v>
      </c>
      <c r="G16" s="155" t="s">
        <v>130</v>
      </c>
      <c r="H16" s="158">
        <f t="shared" si="2"/>
        <v>448995.20140799996</v>
      </c>
      <c r="I16" s="159">
        <f>39192.897+2519.775</f>
        <v>41712.671999999999</v>
      </c>
      <c r="J16" s="159">
        <f>(18.45+1.2)*3.28</f>
        <v>64.451999999999998</v>
      </c>
      <c r="K16" s="160">
        <v>2021</v>
      </c>
      <c r="L16" s="160">
        <v>2022</v>
      </c>
      <c r="M16" s="160">
        <f t="shared" si="3"/>
        <v>1</v>
      </c>
      <c r="N16" s="160">
        <v>40</v>
      </c>
      <c r="O16" s="161">
        <v>0.1</v>
      </c>
      <c r="P16" s="162">
        <f t="shared" si="4"/>
        <v>2.2499999999999999E-2</v>
      </c>
      <c r="Q16" s="163">
        <v>1600</v>
      </c>
      <c r="R16" s="168">
        <f t="shared" si="5"/>
        <v>718392322.25279999</v>
      </c>
      <c r="S16" s="168">
        <f t="shared" si="0"/>
        <v>16163827.250688</v>
      </c>
      <c r="T16" s="168">
        <f t="shared" si="1"/>
        <v>702228495.00211203</v>
      </c>
      <c r="U16" s="168">
        <f t="shared" si="6"/>
        <v>702228495.00211203</v>
      </c>
      <c r="V16" s="168">
        <v>500</v>
      </c>
      <c r="W16" s="169">
        <v>1</v>
      </c>
      <c r="X16" s="168">
        <f t="shared" si="7"/>
        <v>224497600.704</v>
      </c>
      <c r="Y16" s="165">
        <f t="shared" si="8"/>
        <v>1564.0000000000002</v>
      </c>
    </row>
    <row r="17" spans="2:35" ht="42.75">
      <c r="B17" s="155">
        <v>14</v>
      </c>
      <c r="C17" s="156" t="s">
        <v>131</v>
      </c>
      <c r="D17" s="156" t="s">
        <v>146</v>
      </c>
      <c r="E17" s="157" t="s">
        <v>132</v>
      </c>
      <c r="F17" s="155" t="s">
        <v>129</v>
      </c>
      <c r="G17" s="155" t="s">
        <v>130</v>
      </c>
      <c r="H17" s="166">
        <f t="shared" si="2"/>
        <v>68894.443799999994</v>
      </c>
      <c r="I17" s="167">
        <f>3843.345+2557.105</f>
        <v>6400.45</v>
      </c>
      <c r="J17" s="167">
        <v>19</v>
      </c>
      <c r="K17" s="160">
        <v>2021</v>
      </c>
      <c r="L17" s="160">
        <v>2022</v>
      </c>
      <c r="M17" s="160">
        <f t="shared" si="3"/>
        <v>1</v>
      </c>
      <c r="N17" s="160">
        <v>40</v>
      </c>
      <c r="O17" s="161">
        <v>0.1</v>
      </c>
      <c r="P17" s="162">
        <f t="shared" si="4"/>
        <v>2.2499999999999999E-2</v>
      </c>
      <c r="Q17" s="168">
        <v>700</v>
      </c>
      <c r="R17" s="168">
        <f t="shared" si="5"/>
        <v>48226110.659999996</v>
      </c>
      <c r="S17" s="168">
        <f t="shared" si="0"/>
        <v>1085087.4898499998</v>
      </c>
      <c r="T17" s="168">
        <f t="shared" si="1"/>
        <v>47141023.170149997</v>
      </c>
      <c r="U17" s="168">
        <f t="shared" si="6"/>
        <v>47141023.170149997</v>
      </c>
      <c r="V17" s="168">
        <v>500</v>
      </c>
      <c r="W17" s="169">
        <v>1</v>
      </c>
      <c r="X17" s="168">
        <f t="shared" si="7"/>
        <v>34447221.899999999</v>
      </c>
      <c r="Y17" s="165">
        <f t="shared" si="8"/>
        <v>684.25</v>
      </c>
    </row>
    <row r="18" spans="2:35" ht="42.75">
      <c r="B18" s="155">
        <v>15</v>
      </c>
      <c r="C18" s="156" t="s">
        <v>147</v>
      </c>
      <c r="D18" s="156" t="s">
        <v>146</v>
      </c>
      <c r="E18" s="157" t="s">
        <v>134</v>
      </c>
      <c r="F18" s="155" t="s">
        <v>129</v>
      </c>
      <c r="G18" s="155" t="s">
        <v>130</v>
      </c>
      <c r="H18" s="166">
        <f t="shared" si="2"/>
        <v>24811.019999999997</v>
      </c>
      <c r="I18" s="167">
        <f>1225+1080</f>
        <v>2305</v>
      </c>
      <c r="J18" s="167">
        <v>30</v>
      </c>
      <c r="K18" s="160">
        <v>2021</v>
      </c>
      <c r="L18" s="160">
        <v>2022</v>
      </c>
      <c r="M18" s="160">
        <f t="shared" si="3"/>
        <v>1</v>
      </c>
      <c r="N18" s="160">
        <v>40</v>
      </c>
      <c r="O18" s="161">
        <v>0.1</v>
      </c>
      <c r="P18" s="162">
        <f t="shared" si="4"/>
        <v>2.2499999999999999E-2</v>
      </c>
      <c r="Q18" s="168">
        <v>300</v>
      </c>
      <c r="R18" s="168">
        <f t="shared" si="5"/>
        <v>7443305.9999999991</v>
      </c>
      <c r="S18" s="168">
        <f t="shared" si="0"/>
        <v>167474.38499999998</v>
      </c>
      <c r="T18" s="168">
        <f t="shared" si="1"/>
        <v>7275831.6149999993</v>
      </c>
      <c r="U18" s="168">
        <f t="shared" si="6"/>
        <v>7275831.6149999993</v>
      </c>
      <c r="V18" s="168">
        <v>500</v>
      </c>
      <c r="W18" s="169">
        <v>1</v>
      </c>
      <c r="X18" s="168">
        <f t="shared" si="7"/>
        <v>12405509.999999998</v>
      </c>
      <c r="Y18" s="165">
        <f t="shared" si="8"/>
        <v>293.25</v>
      </c>
    </row>
    <row r="19" spans="2:35" ht="42.75">
      <c r="B19" s="155">
        <v>16</v>
      </c>
      <c r="C19" s="155" t="s">
        <v>126</v>
      </c>
      <c r="D19" s="156" t="s">
        <v>148</v>
      </c>
      <c r="E19" s="157" t="s">
        <v>136</v>
      </c>
      <c r="F19" s="155" t="s">
        <v>129</v>
      </c>
      <c r="G19" s="155" t="s">
        <v>130</v>
      </c>
      <c r="H19" s="166">
        <f t="shared" si="2"/>
        <v>1210.9499999999998</v>
      </c>
      <c r="I19" s="167">
        <v>112.5</v>
      </c>
      <c r="J19" s="167">
        <v>18</v>
      </c>
      <c r="K19" s="160">
        <v>2021</v>
      </c>
      <c r="L19" s="160">
        <v>2022</v>
      </c>
      <c r="M19" s="160">
        <f t="shared" si="3"/>
        <v>1</v>
      </c>
      <c r="N19" s="160">
        <v>40</v>
      </c>
      <c r="O19" s="161">
        <v>0.1</v>
      </c>
      <c r="P19" s="162">
        <f t="shared" si="4"/>
        <v>2.2499999999999999E-2</v>
      </c>
      <c r="Q19" s="168">
        <v>1400</v>
      </c>
      <c r="R19" s="168">
        <f t="shared" si="5"/>
        <v>1695329.9999999998</v>
      </c>
      <c r="S19" s="168">
        <f t="shared" si="0"/>
        <v>38144.924999999996</v>
      </c>
      <c r="T19" s="168">
        <f t="shared" si="1"/>
        <v>1657185.0749999997</v>
      </c>
      <c r="U19" s="168">
        <f t="shared" si="6"/>
        <v>1657185.0749999997</v>
      </c>
      <c r="V19" s="168">
        <v>800</v>
      </c>
      <c r="W19" s="169">
        <v>1</v>
      </c>
      <c r="X19" s="168">
        <f t="shared" si="7"/>
        <v>968759.99999999988</v>
      </c>
      <c r="Y19" s="165">
        <f t="shared" si="8"/>
        <v>1368.5</v>
      </c>
    </row>
    <row r="20" spans="2:35" ht="42.75">
      <c r="B20" s="155">
        <v>17</v>
      </c>
      <c r="C20" s="155" t="s">
        <v>126</v>
      </c>
      <c r="D20" s="156" t="s">
        <v>149</v>
      </c>
      <c r="E20" s="157" t="s">
        <v>136</v>
      </c>
      <c r="F20" s="155" t="s">
        <v>129</v>
      </c>
      <c r="G20" s="155" t="s">
        <v>130</v>
      </c>
      <c r="H20" s="166">
        <f t="shared" si="2"/>
        <v>1033.3440000000001</v>
      </c>
      <c r="I20" s="167">
        <v>96</v>
      </c>
      <c r="J20" s="167">
        <v>12</v>
      </c>
      <c r="K20" s="160">
        <v>2021</v>
      </c>
      <c r="L20" s="160">
        <v>2022</v>
      </c>
      <c r="M20" s="160">
        <f t="shared" si="3"/>
        <v>1</v>
      </c>
      <c r="N20" s="160">
        <v>60</v>
      </c>
      <c r="O20" s="161">
        <v>0.1</v>
      </c>
      <c r="P20" s="162">
        <f t="shared" si="4"/>
        <v>1.5000000000000001E-2</v>
      </c>
      <c r="Q20" s="168">
        <v>1400</v>
      </c>
      <c r="R20" s="168">
        <f t="shared" si="5"/>
        <v>1446681.6000000001</v>
      </c>
      <c r="S20" s="168">
        <f t="shared" si="0"/>
        <v>21700.224000000002</v>
      </c>
      <c r="T20" s="168">
        <f t="shared" si="1"/>
        <v>1424981.3760000002</v>
      </c>
      <c r="U20" s="168">
        <f t="shared" si="6"/>
        <v>1424981.3760000002</v>
      </c>
      <c r="V20" s="168">
        <v>800</v>
      </c>
      <c r="W20" s="169">
        <v>1</v>
      </c>
      <c r="X20" s="168">
        <f t="shared" si="7"/>
        <v>826675.20000000007</v>
      </c>
      <c r="Y20" s="165">
        <f t="shared" si="8"/>
        <v>1379</v>
      </c>
    </row>
    <row r="21" spans="2:35" ht="42.75">
      <c r="B21" s="155">
        <v>18</v>
      </c>
      <c r="C21" s="155" t="s">
        <v>126</v>
      </c>
      <c r="D21" s="156" t="s">
        <v>150</v>
      </c>
      <c r="E21" s="157" t="s">
        <v>136</v>
      </c>
      <c r="F21" s="155" t="s">
        <v>129</v>
      </c>
      <c r="G21" s="155" t="s">
        <v>130</v>
      </c>
      <c r="H21" s="166">
        <f t="shared" si="2"/>
        <v>1033.3440000000001</v>
      </c>
      <c r="I21" s="167">
        <v>96</v>
      </c>
      <c r="J21" s="167">
        <v>12</v>
      </c>
      <c r="K21" s="160">
        <v>2021</v>
      </c>
      <c r="L21" s="160">
        <v>2022</v>
      </c>
      <c r="M21" s="160">
        <f t="shared" si="3"/>
        <v>1</v>
      </c>
      <c r="N21" s="160">
        <v>60</v>
      </c>
      <c r="O21" s="161">
        <v>0.1</v>
      </c>
      <c r="P21" s="162">
        <f t="shared" si="4"/>
        <v>1.5000000000000001E-2</v>
      </c>
      <c r="Q21" s="168">
        <v>1400</v>
      </c>
      <c r="R21" s="168">
        <f t="shared" si="5"/>
        <v>1446681.6000000001</v>
      </c>
      <c r="S21" s="168">
        <f t="shared" si="0"/>
        <v>21700.224000000002</v>
      </c>
      <c r="T21" s="168">
        <f t="shared" si="1"/>
        <v>1424981.3760000002</v>
      </c>
      <c r="U21" s="168">
        <f t="shared" si="6"/>
        <v>1424981.3760000002</v>
      </c>
      <c r="V21" s="168">
        <v>800</v>
      </c>
      <c r="W21" s="169">
        <v>1</v>
      </c>
      <c r="X21" s="168">
        <f t="shared" si="7"/>
        <v>826675.20000000007</v>
      </c>
      <c r="Y21" s="165">
        <f t="shared" si="8"/>
        <v>1379</v>
      </c>
    </row>
    <row r="22" spans="2:35" ht="42.75">
      <c r="B22" s="155">
        <v>19</v>
      </c>
      <c r="C22" s="155" t="s">
        <v>126</v>
      </c>
      <c r="D22" s="156" t="s">
        <v>140</v>
      </c>
      <c r="E22" s="157" t="s">
        <v>141</v>
      </c>
      <c r="F22" s="155" t="s">
        <v>129</v>
      </c>
      <c r="G22" s="155" t="s">
        <v>130</v>
      </c>
      <c r="H22" s="166">
        <f t="shared" si="2"/>
        <v>2454.192</v>
      </c>
      <c r="I22" s="167">
        <v>228</v>
      </c>
      <c r="J22" s="167">
        <v>8</v>
      </c>
      <c r="K22" s="160">
        <v>2021</v>
      </c>
      <c r="L22" s="160">
        <v>2022</v>
      </c>
      <c r="M22" s="160">
        <f t="shared" si="3"/>
        <v>1</v>
      </c>
      <c r="N22" s="160">
        <v>40</v>
      </c>
      <c r="O22" s="161">
        <v>0.1</v>
      </c>
      <c r="P22" s="162">
        <f t="shared" si="4"/>
        <v>2.2499999999999999E-2</v>
      </c>
      <c r="Q22" s="168">
        <v>400</v>
      </c>
      <c r="R22" s="168">
        <f t="shared" si="5"/>
        <v>981676.8</v>
      </c>
      <c r="S22" s="168">
        <f t="shared" si="0"/>
        <v>22087.727999999999</v>
      </c>
      <c r="T22" s="168">
        <f t="shared" si="1"/>
        <v>959589.07200000004</v>
      </c>
      <c r="U22" s="168">
        <f t="shared" si="6"/>
        <v>959589.07200000004</v>
      </c>
      <c r="V22" s="168">
        <v>500</v>
      </c>
      <c r="W22" s="169">
        <v>1</v>
      </c>
      <c r="X22" s="168">
        <f t="shared" si="7"/>
        <v>1227096</v>
      </c>
      <c r="Y22" s="165">
        <f t="shared" si="8"/>
        <v>391</v>
      </c>
    </row>
    <row r="23" spans="2:35" ht="42.75">
      <c r="B23" s="155">
        <v>20</v>
      </c>
      <c r="C23" s="155" t="s">
        <v>151</v>
      </c>
      <c r="D23" s="156" t="s">
        <v>152</v>
      </c>
      <c r="E23" s="157" t="s">
        <v>153</v>
      </c>
      <c r="F23" s="155" t="s">
        <v>129</v>
      </c>
      <c r="G23" s="155" t="s">
        <v>130</v>
      </c>
      <c r="H23" s="166">
        <f t="shared" si="2"/>
        <v>3487.5359999999996</v>
      </c>
      <c r="I23" s="167">
        <v>324</v>
      </c>
      <c r="J23" s="167">
        <v>23</v>
      </c>
      <c r="K23" s="160">
        <v>2021</v>
      </c>
      <c r="L23" s="160">
        <v>2022</v>
      </c>
      <c r="M23" s="160">
        <f t="shared" si="3"/>
        <v>1</v>
      </c>
      <c r="N23" s="160">
        <v>40</v>
      </c>
      <c r="O23" s="161">
        <v>0.1</v>
      </c>
      <c r="P23" s="162">
        <f t="shared" si="4"/>
        <v>2.2499999999999999E-2</v>
      </c>
      <c r="Q23" s="168">
        <v>700</v>
      </c>
      <c r="R23" s="168">
        <f t="shared" si="5"/>
        <v>2441275.1999999997</v>
      </c>
      <c r="S23" s="168">
        <f t="shared" si="0"/>
        <v>54928.691999999988</v>
      </c>
      <c r="T23" s="168">
        <f t="shared" si="1"/>
        <v>2386346.5079999999</v>
      </c>
      <c r="U23" s="168">
        <f t="shared" si="6"/>
        <v>2386346.5079999999</v>
      </c>
      <c r="V23" s="168">
        <v>500</v>
      </c>
      <c r="W23" s="169">
        <v>1</v>
      </c>
      <c r="X23" s="168">
        <f t="shared" si="7"/>
        <v>1743767.9999999998</v>
      </c>
      <c r="Y23" s="165">
        <f t="shared" si="8"/>
        <v>684.25</v>
      </c>
    </row>
    <row r="24" spans="2:35" ht="42.75">
      <c r="B24" s="155">
        <v>21</v>
      </c>
      <c r="C24" s="155" t="s">
        <v>126</v>
      </c>
      <c r="D24" s="156" t="s">
        <v>154</v>
      </c>
      <c r="E24" s="157" t="s">
        <v>155</v>
      </c>
      <c r="F24" s="155" t="s">
        <v>129</v>
      </c>
      <c r="G24" s="155" t="s">
        <v>130</v>
      </c>
      <c r="H24" s="166">
        <f t="shared" si="2"/>
        <v>10182.743999999999</v>
      </c>
      <c r="I24" s="167">
        <f>247.5+328.5+38.25+20.25+115.5+196</f>
        <v>946</v>
      </c>
      <c r="J24" s="167">
        <v>15</v>
      </c>
      <c r="K24" s="160">
        <v>2021</v>
      </c>
      <c r="L24" s="160">
        <v>2022</v>
      </c>
      <c r="M24" s="160">
        <f t="shared" si="3"/>
        <v>1</v>
      </c>
      <c r="N24" s="160">
        <v>40</v>
      </c>
      <c r="O24" s="161">
        <v>0.1</v>
      </c>
      <c r="P24" s="162">
        <f t="shared" si="4"/>
        <v>2.2499999999999999E-2</v>
      </c>
      <c r="Q24" s="168">
        <v>400</v>
      </c>
      <c r="R24" s="168">
        <f t="shared" si="5"/>
        <v>4073097.5999999996</v>
      </c>
      <c r="S24" s="168">
        <f t="shared" si="0"/>
        <v>91644.695999999982</v>
      </c>
      <c r="T24" s="168">
        <f t="shared" si="1"/>
        <v>3981452.9039999996</v>
      </c>
      <c r="U24" s="168">
        <f t="shared" si="6"/>
        <v>3981452.9039999996</v>
      </c>
      <c r="V24" s="168">
        <v>500</v>
      </c>
      <c r="W24" s="169">
        <v>1</v>
      </c>
      <c r="X24" s="168">
        <f t="shared" si="7"/>
        <v>5091371.9999999991</v>
      </c>
      <c r="Y24" s="165">
        <f t="shared" si="8"/>
        <v>391</v>
      </c>
    </row>
    <row r="25" spans="2:35">
      <c r="B25" s="155"/>
      <c r="C25" s="155"/>
      <c r="D25" s="156"/>
      <c r="E25" s="157"/>
      <c r="F25" s="155"/>
      <c r="G25" s="155"/>
      <c r="H25" s="166"/>
      <c r="I25" s="167"/>
      <c r="J25" s="167"/>
      <c r="K25" s="160"/>
      <c r="L25" s="160"/>
      <c r="M25" s="160"/>
      <c r="N25" s="160"/>
      <c r="O25" s="161"/>
      <c r="P25" s="162"/>
      <c r="Q25" s="168"/>
      <c r="R25" s="168"/>
      <c r="S25" s="168"/>
      <c r="T25" s="168"/>
      <c r="U25" s="168"/>
      <c r="V25" s="168"/>
      <c r="W25" s="169"/>
      <c r="X25" s="168"/>
      <c r="Y25" s="165"/>
    </row>
    <row r="26" spans="2:35" ht="15">
      <c r="B26" s="170" t="s">
        <v>156</v>
      </c>
      <c r="C26" s="171"/>
      <c r="D26" s="171"/>
      <c r="E26" s="172"/>
      <c r="F26" s="173"/>
      <c r="G26" s="173"/>
      <c r="H26" s="174">
        <f>SUM(H4:H24)</f>
        <v>1277173.1311559998</v>
      </c>
      <c r="I26" s="175">
        <f>SUM(I4:I24)</f>
        <v>118652.27899999997</v>
      </c>
      <c r="J26" s="175"/>
      <c r="K26" s="176"/>
      <c r="L26" s="176"/>
      <c r="M26" s="176"/>
      <c r="N26" s="176"/>
      <c r="O26" s="176"/>
      <c r="P26" s="176"/>
      <c r="Q26" s="176"/>
      <c r="R26" s="177">
        <f>SUM(R4:R18)</f>
        <v>1769329722.8879998</v>
      </c>
      <c r="S26" s="177">
        <f>SUM(S4:S18)</f>
        <v>39722859.621782996</v>
      </c>
      <c r="T26" s="177">
        <f>SUM(T4:T18)</f>
        <v>1729606863.266217</v>
      </c>
      <c r="U26" s="177">
        <f>SUM(U4:U18)</f>
        <v>1729606863.266217</v>
      </c>
      <c r="V26" s="160"/>
      <c r="W26" s="160"/>
      <c r="X26" s="178">
        <f>SUM(X4:X18)</f>
        <v>631286553.17519987</v>
      </c>
      <c r="Y26" s="179"/>
      <c r="AI26" s="179"/>
    </row>
    <row r="27" spans="2:35">
      <c r="B27" s="155">
        <v>22</v>
      </c>
      <c r="C27" s="156" t="s">
        <v>126</v>
      </c>
      <c r="D27" s="156" t="s">
        <v>157</v>
      </c>
      <c r="E27" s="180" t="s">
        <v>158</v>
      </c>
      <c r="F27" s="181"/>
      <c r="G27" s="181"/>
      <c r="H27" s="180"/>
      <c r="I27" s="180"/>
      <c r="J27" s="180"/>
      <c r="K27" s="180"/>
      <c r="L27" s="180"/>
      <c r="M27" s="181"/>
      <c r="N27" s="181"/>
      <c r="O27" s="181"/>
      <c r="P27" s="180"/>
      <c r="Q27" s="182" t="s">
        <v>159</v>
      </c>
      <c r="R27" s="182"/>
      <c r="S27" s="182"/>
      <c r="T27" s="182"/>
      <c r="U27" s="168">
        <f>5000*3180</f>
        <v>15900000</v>
      </c>
      <c r="V27" s="168"/>
      <c r="W27" s="169"/>
      <c r="X27" s="168">
        <f>(V27*W27*I27)</f>
        <v>0</v>
      </c>
      <c r="Y27" s="165" t="e">
        <f>U27/H27</f>
        <v>#DIV/0!</v>
      </c>
    </row>
    <row r="28" spans="2:35">
      <c r="B28" s="155">
        <v>23</v>
      </c>
      <c r="C28" s="156" t="s">
        <v>160</v>
      </c>
      <c r="D28" s="156" t="s">
        <v>161</v>
      </c>
      <c r="E28" s="180" t="s">
        <v>162</v>
      </c>
      <c r="F28" s="181"/>
      <c r="G28" s="181"/>
      <c r="H28" s="180"/>
      <c r="I28" s="180"/>
      <c r="J28" s="180"/>
      <c r="K28" s="180"/>
      <c r="L28" s="180"/>
      <c r="M28" s="181"/>
      <c r="N28" s="181"/>
      <c r="O28" s="181"/>
      <c r="P28" s="180"/>
      <c r="Q28" s="183" t="s">
        <v>163</v>
      </c>
      <c r="R28" s="183"/>
      <c r="S28" s="183"/>
      <c r="T28" s="183"/>
      <c r="U28" s="168">
        <f>'Land Val.'!D3*1900000</f>
        <v>80153348.826291084</v>
      </c>
      <c r="V28" s="168"/>
      <c r="W28" s="169"/>
      <c r="X28" s="168"/>
      <c r="Y28" s="165"/>
    </row>
    <row r="29" spans="2:35" ht="15">
      <c r="B29" s="184" t="s">
        <v>164</v>
      </c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5">
        <f>SUM(U26:U28)</f>
        <v>1825660212.0925081</v>
      </c>
      <c r="V29" s="168"/>
      <c r="W29" s="169"/>
      <c r="X29" s="168"/>
      <c r="Y29" s="165">
        <f>U29/H26</f>
        <v>1429.4539773476597</v>
      </c>
    </row>
    <row r="30" spans="2:35">
      <c r="B30" s="186" t="s">
        <v>165</v>
      </c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</row>
    <row r="31" spans="2:35">
      <c r="B31" s="187" t="s">
        <v>166</v>
      </c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Z31" s="179"/>
      <c r="AA31" s="179"/>
    </row>
    <row r="32" spans="2:35">
      <c r="B32" s="187" t="s">
        <v>167</v>
      </c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Z32" s="179"/>
      <c r="AA32" s="179"/>
    </row>
    <row r="33" spans="2:28">
      <c r="B33" s="187" t="s">
        <v>168</v>
      </c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Z33" s="179"/>
      <c r="AA33" s="179"/>
    </row>
    <row r="34" spans="2:28">
      <c r="Z34" s="165"/>
      <c r="AB34" s="190"/>
    </row>
    <row r="35" spans="2:28">
      <c r="M35" s="149" t="s">
        <v>169</v>
      </c>
      <c r="U35" s="191"/>
      <c r="X35" s="192"/>
      <c r="Z35" s="165"/>
      <c r="AB35" s="190"/>
    </row>
    <row r="36" spans="2:28">
      <c r="U36" s="179"/>
      <c r="V36" s="193">
        <v>1591673007.4160292</v>
      </c>
      <c r="X36" s="192"/>
    </row>
    <row r="37" spans="2:28">
      <c r="U37" s="165"/>
    </row>
    <row r="38" spans="2:28">
      <c r="O38" s="149">
        <f>28/12</f>
        <v>2.3333333333333335</v>
      </c>
      <c r="S38" s="194"/>
      <c r="U38" s="165"/>
      <c r="V38" s="179">
        <v>1715487907.55146</v>
      </c>
      <c r="X38" s="149">
        <v>202</v>
      </c>
      <c r="Z38" s="191"/>
    </row>
    <row r="39" spans="2:28">
      <c r="U39" s="165"/>
      <c r="X39" s="195">
        <f>X38*0.85</f>
        <v>171.7</v>
      </c>
    </row>
    <row r="40" spans="2:28">
      <c r="C40" s="180" t="s">
        <v>162</v>
      </c>
      <c r="D40" s="181"/>
      <c r="E40" s="181"/>
      <c r="F40" s="180"/>
      <c r="G40" s="180"/>
      <c r="H40" s="180"/>
      <c r="I40" s="180"/>
      <c r="J40" s="180"/>
      <c r="K40" s="181"/>
      <c r="L40" s="181"/>
      <c r="M40" s="181"/>
      <c r="N40" s="180"/>
      <c r="U40" s="165"/>
      <c r="X40" s="149">
        <f>X38*0.75</f>
        <v>151.5</v>
      </c>
      <c r="Z40" s="191"/>
    </row>
    <row r="41" spans="2:28">
      <c r="U41" s="165"/>
    </row>
    <row r="42" spans="2:28" ht="15">
      <c r="H42" s="152" t="s">
        <v>170</v>
      </c>
      <c r="I42" s="152" t="s">
        <v>171</v>
      </c>
      <c r="J42" s="152" t="s">
        <v>172</v>
      </c>
      <c r="K42" s="152" t="s">
        <v>173</v>
      </c>
      <c r="L42" s="152" t="s">
        <v>174</v>
      </c>
      <c r="M42" s="196" t="s">
        <v>175</v>
      </c>
    </row>
    <row r="43" spans="2:28">
      <c r="H43" s="160">
        <v>1</v>
      </c>
      <c r="I43" s="197" t="s">
        <v>176</v>
      </c>
      <c r="J43" s="198">
        <v>400000</v>
      </c>
      <c r="K43" s="197" t="s">
        <v>177</v>
      </c>
      <c r="L43" s="168">
        <f>J43*42</f>
        <v>16800000</v>
      </c>
      <c r="M43" s="199" t="s">
        <v>178</v>
      </c>
    </row>
    <row r="44" spans="2:28">
      <c r="H44" s="160">
        <v>2</v>
      </c>
      <c r="I44" s="197" t="s">
        <v>179</v>
      </c>
      <c r="J44" s="198">
        <v>3000</v>
      </c>
      <c r="K44" s="197" t="s">
        <v>180</v>
      </c>
      <c r="L44" s="168">
        <f>J44*2500</f>
        <v>7500000</v>
      </c>
      <c r="M44" s="199" t="s">
        <v>181</v>
      </c>
    </row>
    <row r="45" spans="2:28">
      <c r="H45" s="160">
        <v>3</v>
      </c>
      <c r="I45" s="197" t="s">
        <v>182</v>
      </c>
      <c r="J45" s="198">
        <v>3350</v>
      </c>
      <c r="K45" s="197" t="s">
        <v>180</v>
      </c>
      <c r="L45" s="168">
        <f>J45*2500</f>
        <v>8375000</v>
      </c>
      <c r="M45" s="199" t="s">
        <v>183</v>
      </c>
    </row>
    <row r="46" spans="2:28">
      <c r="H46" s="160">
        <v>4</v>
      </c>
      <c r="I46" s="197" t="s">
        <v>184</v>
      </c>
      <c r="J46" s="198">
        <v>1800</v>
      </c>
      <c r="K46" s="197" t="s">
        <v>185</v>
      </c>
      <c r="L46" s="168">
        <f>J46*2500*10</f>
        <v>45000000</v>
      </c>
      <c r="M46" s="199" t="s">
        <v>186</v>
      </c>
      <c r="Z46" s="179"/>
    </row>
    <row r="47" spans="2:28">
      <c r="H47" s="160">
        <v>5</v>
      </c>
      <c r="I47" s="197" t="s">
        <v>187</v>
      </c>
      <c r="J47" s="198">
        <v>800</v>
      </c>
      <c r="K47" s="197" t="s">
        <v>185</v>
      </c>
      <c r="L47" s="168">
        <f>J47*U50</f>
        <v>2560000</v>
      </c>
      <c r="M47" s="199" t="s">
        <v>188</v>
      </c>
      <c r="U47">
        <v>500</v>
      </c>
    </row>
    <row r="48" spans="2:28" ht="15">
      <c r="H48" s="200"/>
      <c r="I48" s="201"/>
      <c r="J48" s="201" t="s">
        <v>164</v>
      </c>
      <c r="K48" s="202"/>
      <c r="L48" s="185">
        <f>SUM(L43:L47)</f>
        <v>80235000</v>
      </c>
      <c r="M48" s="202"/>
      <c r="Q48" s="203"/>
      <c r="U48">
        <v>300</v>
      </c>
    </row>
    <row r="49" spans="8:28">
      <c r="L49" s="192">
        <f>L48/42</f>
        <v>1910357.142857143</v>
      </c>
      <c r="U49">
        <f>SUM(U47:U48)</f>
        <v>800</v>
      </c>
    </row>
    <row r="50" spans="8:28">
      <c r="H50" s="179" t="s">
        <v>189</v>
      </c>
      <c r="U50">
        <f>U49*4</f>
        <v>3200</v>
      </c>
    </row>
    <row r="51" spans="8:28">
      <c r="H51" s="179" t="s">
        <v>190</v>
      </c>
      <c r="AB51" s="179"/>
    </row>
    <row r="54" spans="8:28">
      <c r="U54" s="179"/>
    </row>
  </sheetData>
  <autoFilter ref="B3:X24" xr:uid="{00000000-0009-0000-0000-000000000000}"/>
  <mergeCells count="13">
    <mergeCell ref="B29:T29"/>
    <mergeCell ref="B30:X30"/>
    <mergeCell ref="B31:X31"/>
    <mergeCell ref="B32:X32"/>
    <mergeCell ref="B33:X33"/>
    <mergeCell ref="C40:N40"/>
    <mergeCell ref="B2:X2"/>
    <mergeCell ref="B26:E26"/>
    <mergeCell ref="K26:Q26"/>
    <mergeCell ref="E27:P27"/>
    <mergeCell ref="Q27:T27"/>
    <mergeCell ref="E28:P28"/>
    <mergeCell ref="Q28:T28"/>
  </mergeCells>
  <dataValidations count="1">
    <dataValidation type="list" allowBlank="1" showInputMessage="1" showErrorMessage="1" promptTitle="Condition of Structure" prompt="Condition of Structure" sqref="G4:G26" xr:uid="{A0C96895-6A98-45C4-AC90-D9D6B589228F}">
      <formula1>"Poor, Average, Ordinary, Good, Very Good, Excellent"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2:JB38"/>
  <sheetViews>
    <sheetView showGridLines="0" zoomScaleNormal="100" workbookViewId="0">
      <selection activeCell="O6" sqref="O6:O8"/>
    </sheetView>
  </sheetViews>
  <sheetFormatPr defaultColWidth="9" defaultRowHeight="14.25" outlineLevelCol="1"/>
  <cols>
    <col min="1" max="1" width="6" style="42" bestFit="1" customWidth="1"/>
    <col min="2" max="2" width="22" style="42" bestFit="1" customWidth="1"/>
    <col min="3" max="3" width="13" style="42" customWidth="1"/>
    <col min="4" max="4" width="15.875" style="42" customWidth="1"/>
    <col min="5" max="6" width="7.125" style="42" bestFit="1" customWidth="1"/>
    <col min="7" max="7" width="7.375" style="42" bestFit="1" customWidth="1"/>
    <col min="8" max="8" width="6.5" style="42" customWidth="1"/>
    <col min="9" max="9" width="7.125" style="42" bestFit="1" customWidth="1"/>
    <col min="10" max="10" width="6.625" style="42" customWidth="1"/>
    <col min="11" max="11" width="7.875" style="42" customWidth="1"/>
    <col min="12" max="12" width="7.625" style="42" customWidth="1"/>
    <col min="13" max="13" width="10.75" style="42" customWidth="1"/>
    <col min="14" max="14" width="1" style="42" customWidth="1"/>
    <col min="15" max="15" width="6.125" style="42" customWidth="1"/>
    <col min="16" max="16" width="9.625" style="42" customWidth="1" collapsed="1"/>
    <col min="17" max="18" width="9.625" style="42" customWidth="1"/>
    <col min="19" max="19" width="9.5" style="42" customWidth="1"/>
    <col min="20" max="21" width="0.875" style="42" customWidth="1"/>
    <col min="22" max="22" width="9.375" style="42" customWidth="1"/>
    <col min="23" max="23" width="4.75" style="42" customWidth="1"/>
    <col min="24" max="24" width="9.25" style="42" customWidth="1" outlineLevel="1"/>
    <col min="25" max="25" width="9.625" style="42" customWidth="1" outlineLevel="1"/>
    <col min="26" max="26" width="9" style="42" customWidth="1" outlineLevel="1"/>
    <col min="27" max="27" width="9.375" style="42" customWidth="1" outlineLevel="1"/>
    <col min="28" max="141" width="9.25" style="42" customWidth="1" outlineLevel="1"/>
    <col min="142" max="142" width="3" style="42" customWidth="1"/>
    <col min="143" max="143" width="7.5" style="42" customWidth="1"/>
    <col min="144" max="144" width="8.75" style="42" customWidth="1"/>
    <col min="145" max="145" width="9.25" style="42" customWidth="1" outlineLevel="1"/>
    <col min="146" max="146" width="9.625" style="42" customWidth="1" outlineLevel="1"/>
    <col min="147" max="255" width="9" style="42" customWidth="1" outlineLevel="1"/>
    <col min="256" max="262" width="9" style="42" outlineLevel="1"/>
    <col min="263" max="16384" width="9" style="42"/>
  </cols>
  <sheetData>
    <row r="2" spans="1:262" ht="15.6" customHeight="1">
      <c r="A2" s="10"/>
      <c r="B2" s="6" t="s">
        <v>46</v>
      </c>
      <c r="C2" s="2"/>
      <c r="D2" s="2"/>
      <c r="E2" s="3"/>
      <c r="F2" s="3"/>
      <c r="G2" s="4"/>
      <c r="H2" s="3"/>
      <c r="I2" s="3"/>
      <c r="J2" s="3"/>
      <c r="K2" s="12" t="s">
        <v>13</v>
      </c>
      <c r="L2" s="12" t="s">
        <v>13</v>
      </c>
      <c r="M2" s="5"/>
      <c r="N2" s="3"/>
      <c r="O2" s="109"/>
      <c r="P2" s="109"/>
      <c r="Q2" s="109"/>
      <c r="R2" s="109"/>
      <c r="S2" s="109"/>
      <c r="T2" s="48"/>
      <c r="U2" s="50"/>
      <c r="V2" s="19"/>
      <c r="W2" s="19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M2" s="19"/>
      <c r="EN2" s="19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50"/>
      <c r="IS2" s="50"/>
      <c r="IT2" s="50"/>
      <c r="IU2" s="50"/>
      <c r="IV2" s="50"/>
      <c r="IW2" s="50"/>
      <c r="IX2" s="50"/>
      <c r="IY2" s="50"/>
      <c r="IZ2" s="50"/>
      <c r="JA2" s="50"/>
      <c r="JB2" s="50"/>
    </row>
    <row r="3" spans="1:262" ht="15">
      <c r="A3" s="10"/>
      <c r="B3" s="24" t="s">
        <v>12</v>
      </c>
      <c r="C3" s="2"/>
      <c r="D3" s="2"/>
      <c r="E3" s="3"/>
      <c r="F3" s="3"/>
      <c r="G3" s="4"/>
      <c r="H3" s="3"/>
      <c r="I3" s="3"/>
      <c r="J3" s="3"/>
      <c r="K3" s="12">
        <v>44711</v>
      </c>
      <c r="L3" s="12">
        <f>K3</f>
        <v>44711</v>
      </c>
      <c r="M3" s="5"/>
      <c r="N3" s="3"/>
      <c r="O3" s="110"/>
      <c r="P3" s="110"/>
      <c r="Q3" s="110"/>
      <c r="R3" s="110"/>
      <c r="S3" s="110"/>
      <c r="T3" s="48"/>
      <c r="U3" s="50"/>
      <c r="V3" s="147" t="s">
        <v>60</v>
      </c>
      <c r="W3" s="147"/>
      <c r="X3" s="13">
        <v>44742</v>
      </c>
      <c r="Y3" s="13">
        <f t="shared" ref="Y3" si="0">EOMONTH(X3,1)</f>
        <v>44773</v>
      </c>
      <c r="Z3" s="13">
        <f t="shared" ref="Z3" si="1">EOMONTH(Y3,1)</f>
        <v>44804</v>
      </c>
      <c r="AA3" s="13">
        <f t="shared" ref="AA3" si="2">EOMONTH(Z3,1)</f>
        <v>44834</v>
      </c>
      <c r="AB3" s="13">
        <f t="shared" ref="AB3" si="3">EOMONTH(AA3,1)</f>
        <v>44865</v>
      </c>
      <c r="AC3" s="13">
        <f t="shared" ref="AC3" si="4">EOMONTH(AB3,1)</f>
        <v>44895</v>
      </c>
      <c r="AD3" s="13">
        <f t="shared" ref="AD3" si="5">EOMONTH(AC3,1)</f>
        <v>44926</v>
      </c>
      <c r="AE3" s="13">
        <f t="shared" ref="AE3" si="6">EOMONTH(AD3,1)</f>
        <v>44957</v>
      </c>
      <c r="AF3" s="13">
        <f t="shared" ref="AF3" si="7">EOMONTH(AE3,1)</f>
        <v>44985</v>
      </c>
      <c r="AG3" s="13">
        <f t="shared" ref="AG3" si="8">EOMONTH(AF3,1)</f>
        <v>45016</v>
      </c>
      <c r="AH3" s="13">
        <f t="shared" ref="AH3" si="9">EOMONTH(AG3,1)</f>
        <v>45046</v>
      </c>
      <c r="AI3" s="13">
        <f t="shared" ref="AI3" si="10">EOMONTH(AH3,1)</f>
        <v>45077</v>
      </c>
      <c r="AJ3" s="13">
        <f t="shared" ref="AJ3" si="11">EOMONTH(AI3,1)</f>
        <v>45107</v>
      </c>
      <c r="AK3" s="13">
        <f t="shared" ref="AK3" si="12">EOMONTH(AJ3,1)</f>
        <v>45138</v>
      </c>
      <c r="AL3" s="13">
        <f t="shared" ref="AL3" si="13">EOMONTH(AK3,1)</f>
        <v>45169</v>
      </c>
      <c r="AM3" s="13">
        <f t="shared" ref="AM3" si="14">EOMONTH(AL3,1)</f>
        <v>45199</v>
      </c>
      <c r="AN3" s="13">
        <f t="shared" ref="AN3" si="15">EOMONTH(AM3,1)</f>
        <v>45230</v>
      </c>
      <c r="AO3" s="13">
        <f t="shared" ref="AO3" si="16">EOMONTH(AN3,1)</f>
        <v>45260</v>
      </c>
      <c r="AP3" s="13">
        <f t="shared" ref="AP3" si="17">EOMONTH(AO3,1)</f>
        <v>45291</v>
      </c>
      <c r="AQ3" s="13">
        <f t="shared" ref="AQ3" si="18">EOMONTH(AP3,1)</f>
        <v>45322</v>
      </c>
      <c r="AR3" s="13">
        <f t="shared" ref="AR3" si="19">EOMONTH(AQ3,1)</f>
        <v>45351</v>
      </c>
      <c r="AS3" s="13">
        <f t="shared" ref="AS3" si="20">EOMONTH(AR3,1)</f>
        <v>45382</v>
      </c>
      <c r="AT3" s="13">
        <f t="shared" ref="AT3" si="21">EOMONTH(AS3,1)</f>
        <v>45412</v>
      </c>
      <c r="AU3" s="13">
        <f t="shared" ref="AU3" si="22">EOMONTH(AT3,1)</f>
        <v>45443</v>
      </c>
      <c r="AV3" s="13">
        <f t="shared" ref="AV3" si="23">EOMONTH(AU3,1)</f>
        <v>45473</v>
      </c>
      <c r="AW3" s="13">
        <f t="shared" ref="AW3" si="24">EOMONTH(AV3,1)</f>
        <v>45504</v>
      </c>
      <c r="AX3" s="13">
        <f t="shared" ref="AX3" si="25">EOMONTH(AW3,1)</f>
        <v>45535</v>
      </c>
      <c r="AY3" s="13">
        <f t="shared" ref="AY3" si="26">EOMONTH(AX3,1)</f>
        <v>45565</v>
      </c>
      <c r="AZ3" s="13">
        <f t="shared" ref="AZ3" si="27">EOMONTH(AY3,1)</f>
        <v>45596</v>
      </c>
      <c r="BA3" s="13">
        <f t="shared" ref="BA3" si="28">EOMONTH(AZ3,1)</f>
        <v>45626</v>
      </c>
      <c r="BB3" s="13">
        <f t="shared" ref="BB3" si="29">EOMONTH(BA3,1)</f>
        <v>45657</v>
      </c>
      <c r="BC3" s="13">
        <f t="shared" ref="BC3" si="30">EOMONTH(BB3,1)</f>
        <v>45688</v>
      </c>
      <c r="BD3" s="13">
        <f t="shared" ref="BD3" si="31">EOMONTH(BC3,1)</f>
        <v>45716</v>
      </c>
      <c r="BE3" s="13">
        <f t="shared" ref="BE3" si="32">EOMONTH(BD3,1)</f>
        <v>45747</v>
      </c>
      <c r="BF3" s="13">
        <f t="shared" ref="BF3" si="33">EOMONTH(BE3,1)</f>
        <v>45777</v>
      </c>
      <c r="BG3" s="13">
        <f t="shared" ref="BG3" si="34">EOMONTH(BF3,1)</f>
        <v>45808</v>
      </c>
      <c r="BH3" s="13">
        <f t="shared" ref="BH3" si="35">EOMONTH(BG3,1)</f>
        <v>45838</v>
      </c>
      <c r="BI3" s="13">
        <f t="shared" ref="BI3" si="36">EOMONTH(BH3,1)</f>
        <v>45869</v>
      </c>
      <c r="BJ3" s="13">
        <f t="shared" ref="BJ3" si="37">EOMONTH(BI3,1)</f>
        <v>45900</v>
      </c>
      <c r="BK3" s="13">
        <f t="shared" ref="BK3" si="38">EOMONTH(BJ3,1)</f>
        <v>45930</v>
      </c>
      <c r="BL3" s="13">
        <f t="shared" ref="BL3" si="39">EOMONTH(BK3,1)</f>
        <v>45961</v>
      </c>
      <c r="BM3" s="13">
        <f t="shared" ref="BM3" si="40">EOMONTH(BL3,1)</f>
        <v>45991</v>
      </c>
      <c r="BN3" s="13">
        <f t="shared" ref="BN3" si="41">EOMONTH(BM3,1)</f>
        <v>46022</v>
      </c>
      <c r="BO3" s="13">
        <f t="shared" ref="BO3" si="42">EOMONTH(BN3,1)</f>
        <v>46053</v>
      </c>
      <c r="BP3" s="13">
        <f t="shared" ref="BP3" si="43">EOMONTH(BO3,1)</f>
        <v>46081</v>
      </c>
      <c r="BQ3" s="13">
        <f t="shared" ref="BQ3" si="44">EOMONTH(BP3,1)</f>
        <v>46112</v>
      </c>
      <c r="BR3" s="13">
        <f t="shared" ref="BR3" si="45">EOMONTH(BQ3,1)</f>
        <v>46142</v>
      </c>
      <c r="BS3" s="13">
        <f t="shared" ref="BS3" si="46">EOMONTH(BR3,1)</f>
        <v>46173</v>
      </c>
      <c r="BT3" s="13">
        <f t="shared" ref="BT3" si="47">EOMONTH(BS3,1)</f>
        <v>46203</v>
      </c>
      <c r="BU3" s="13">
        <f t="shared" ref="BU3" si="48">EOMONTH(BT3,1)</f>
        <v>46234</v>
      </c>
      <c r="BV3" s="13">
        <f t="shared" ref="BV3" si="49">EOMONTH(BU3,1)</f>
        <v>46265</v>
      </c>
      <c r="BW3" s="13">
        <f t="shared" ref="BW3" si="50">EOMONTH(BV3,1)</f>
        <v>46295</v>
      </c>
      <c r="BX3" s="13">
        <f t="shared" ref="BX3" si="51">EOMONTH(BW3,1)</f>
        <v>46326</v>
      </c>
      <c r="BY3" s="13">
        <f t="shared" ref="BY3" si="52">EOMONTH(BX3,1)</f>
        <v>46356</v>
      </c>
      <c r="BZ3" s="13">
        <f t="shared" ref="BZ3" si="53">EOMONTH(BY3,1)</f>
        <v>46387</v>
      </c>
      <c r="CA3" s="13">
        <f t="shared" ref="CA3" si="54">EOMONTH(BZ3,1)</f>
        <v>46418</v>
      </c>
      <c r="CB3" s="13">
        <f t="shared" ref="CB3" si="55">EOMONTH(CA3,1)</f>
        <v>46446</v>
      </c>
      <c r="CC3" s="13">
        <f t="shared" ref="CC3" si="56">EOMONTH(CB3,1)</f>
        <v>46477</v>
      </c>
      <c r="CD3" s="13">
        <f t="shared" ref="CD3" si="57">EOMONTH(CC3,1)</f>
        <v>46507</v>
      </c>
      <c r="CE3" s="13">
        <f t="shared" ref="CE3" si="58">EOMONTH(CD3,1)</f>
        <v>46538</v>
      </c>
      <c r="CF3" s="13">
        <f t="shared" ref="CF3" si="59">EOMONTH(CE3,1)</f>
        <v>46568</v>
      </c>
      <c r="CG3" s="13">
        <f t="shared" ref="CG3" si="60">EOMONTH(CF3,1)</f>
        <v>46599</v>
      </c>
      <c r="CH3" s="13">
        <f t="shared" ref="CH3" si="61">EOMONTH(CG3,1)</f>
        <v>46630</v>
      </c>
      <c r="CI3" s="13">
        <f t="shared" ref="CI3" si="62">EOMONTH(CH3,1)</f>
        <v>46660</v>
      </c>
      <c r="CJ3" s="13">
        <f t="shared" ref="CJ3" si="63">EOMONTH(CI3,1)</f>
        <v>46691</v>
      </c>
      <c r="CK3" s="13">
        <f t="shared" ref="CK3" si="64">EOMONTH(CJ3,1)</f>
        <v>46721</v>
      </c>
      <c r="CL3" s="13">
        <f t="shared" ref="CL3" si="65">EOMONTH(CK3,1)</f>
        <v>46752</v>
      </c>
      <c r="CM3" s="13">
        <f t="shared" ref="CM3" si="66">EOMONTH(CL3,1)</f>
        <v>46783</v>
      </c>
      <c r="CN3" s="13">
        <f t="shared" ref="CN3" si="67">EOMONTH(CM3,1)</f>
        <v>46812</v>
      </c>
      <c r="CO3" s="13">
        <f t="shared" ref="CO3" si="68">EOMONTH(CN3,1)</f>
        <v>46843</v>
      </c>
      <c r="CP3" s="13">
        <f t="shared" ref="CP3" si="69">EOMONTH(CO3,1)</f>
        <v>46873</v>
      </c>
      <c r="CQ3" s="13">
        <f t="shared" ref="CQ3" si="70">EOMONTH(CP3,1)</f>
        <v>46904</v>
      </c>
      <c r="CR3" s="13">
        <f t="shared" ref="CR3" si="71">EOMONTH(CQ3,1)</f>
        <v>46934</v>
      </c>
      <c r="CS3" s="13">
        <f t="shared" ref="CS3" si="72">EOMONTH(CR3,1)</f>
        <v>46965</v>
      </c>
      <c r="CT3" s="13">
        <f t="shared" ref="CT3" si="73">EOMONTH(CS3,1)</f>
        <v>46996</v>
      </c>
      <c r="CU3" s="13">
        <f t="shared" ref="CU3" si="74">EOMONTH(CT3,1)</f>
        <v>47026</v>
      </c>
      <c r="CV3" s="13">
        <f t="shared" ref="CV3" si="75">EOMONTH(CU3,1)</f>
        <v>47057</v>
      </c>
      <c r="CW3" s="13">
        <f t="shared" ref="CW3" si="76">EOMONTH(CV3,1)</f>
        <v>47087</v>
      </c>
      <c r="CX3" s="13">
        <f t="shared" ref="CX3" si="77">EOMONTH(CW3,1)</f>
        <v>47118</v>
      </c>
      <c r="CY3" s="13">
        <f t="shared" ref="CY3" si="78">EOMONTH(CX3,1)</f>
        <v>47149</v>
      </c>
      <c r="CZ3" s="13">
        <f t="shared" ref="CZ3" si="79">EOMONTH(CY3,1)</f>
        <v>47177</v>
      </c>
      <c r="DA3" s="13">
        <f t="shared" ref="DA3" si="80">EOMONTH(CZ3,1)</f>
        <v>47208</v>
      </c>
      <c r="DB3" s="13">
        <f t="shared" ref="DB3" si="81">EOMONTH(DA3,1)</f>
        <v>47238</v>
      </c>
      <c r="DC3" s="13">
        <f t="shared" ref="DC3" si="82">EOMONTH(DB3,1)</f>
        <v>47269</v>
      </c>
      <c r="DD3" s="13">
        <f t="shared" ref="DD3" si="83">EOMONTH(DC3,1)</f>
        <v>47299</v>
      </c>
      <c r="DE3" s="13">
        <f t="shared" ref="DE3" si="84">EOMONTH(DD3,1)</f>
        <v>47330</v>
      </c>
      <c r="DF3" s="13">
        <f t="shared" ref="DF3" si="85">EOMONTH(DE3,1)</f>
        <v>47361</v>
      </c>
      <c r="DG3" s="13">
        <f t="shared" ref="DG3" si="86">EOMONTH(DF3,1)</f>
        <v>47391</v>
      </c>
      <c r="DH3" s="13">
        <f t="shared" ref="DH3" si="87">EOMONTH(DG3,1)</f>
        <v>47422</v>
      </c>
      <c r="DI3" s="13">
        <f t="shared" ref="DI3" si="88">EOMONTH(DH3,1)</f>
        <v>47452</v>
      </c>
      <c r="DJ3" s="13">
        <f t="shared" ref="DJ3" si="89">EOMONTH(DI3,1)</f>
        <v>47483</v>
      </c>
      <c r="DK3" s="13">
        <f t="shared" ref="DK3" si="90">EOMONTH(DJ3,1)</f>
        <v>47514</v>
      </c>
      <c r="DL3" s="13">
        <f t="shared" ref="DL3" si="91">EOMONTH(DK3,1)</f>
        <v>47542</v>
      </c>
      <c r="DM3" s="13">
        <f t="shared" ref="DM3" si="92">EOMONTH(DL3,1)</f>
        <v>47573</v>
      </c>
      <c r="DN3" s="13">
        <f t="shared" ref="DN3" si="93">EOMONTH(DM3,1)</f>
        <v>47603</v>
      </c>
      <c r="DO3" s="13">
        <f t="shared" ref="DO3" si="94">EOMONTH(DN3,1)</f>
        <v>47634</v>
      </c>
      <c r="DP3" s="13">
        <f t="shared" ref="DP3" si="95">EOMONTH(DO3,1)</f>
        <v>47664</v>
      </c>
      <c r="DQ3" s="13">
        <f t="shared" ref="DQ3" si="96">EOMONTH(DP3,1)</f>
        <v>47695</v>
      </c>
      <c r="DR3" s="13">
        <f t="shared" ref="DR3" si="97">EOMONTH(DQ3,1)</f>
        <v>47726</v>
      </c>
      <c r="DS3" s="13">
        <f t="shared" ref="DS3" si="98">EOMONTH(DR3,1)</f>
        <v>47756</v>
      </c>
      <c r="DT3" s="13">
        <f t="shared" ref="DT3" si="99">EOMONTH(DS3,1)</f>
        <v>47787</v>
      </c>
      <c r="DU3" s="13">
        <f t="shared" ref="DU3" si="100">EOMONTH(DT3,1)</f>
        <v>47817</v>
      </c>
      <c r="DV3" s="13">
        <f t="shared" ref="DV3" si="101">EOMONTH(DU3,1)</f>
        <v>47848</v>
      </c>
      <c r="DW3" s="13">
        <f t="shared" ref="DW3" si="102">EOMONTH(DV3,1)</f>
        <v>47879</v>
      </c>
      <c r="DX3" s="13">
        <f t="shared" ref="DX3" si="103">EOMONTH(DW3,1)</f>
        <v>47907</v>
      </c>
      <c r="DY3" s="13">
        <f t="shared" ref="DY3" si="104">EOMONTH(DX3,1)</f>
        <v>47938</v>
      </c>
      <c r="DZ3" s="13">
        <f t="shared" ref="DZ3" si="105">EOMONTH(DY3,1)</f>
        <v>47968</v>
      </c>
      <c r="EA3" s="13">
        <f t="shared" ref="EA3" si="106">EOMONTH(DZ3,1)</f>
        <v>47999</v>
      </c>
      <c r="EB3" s="13">
        <f t="shared" ref="EB3" si="107">EOMONTH(EA3,1)</f>
        <v>48029</v>
      </c>
      <c r="EC3" s="13">
        <f t="shared" ref="EC3" si="108">EOMONTH(EB3,1)</f>
        <v>48060</v>
      </c>
      <c r="ED3" s="13">
        <f t="shared" ref="ED3" si="109">EOMONTH(EC3,1)</f>
        <v>48091</v>
      </c>
      <c r="EE3" s="13">
        <f t="shared" ref="EE3" si="110">EOMONTH(ED3,1)</f>
        <v>48121</v>
      </c>
      <c r="EF3" s="13">
        <f t="shared" ref="EF3" si="111">EOMONTH(EE3,1)</f>
        <v>48152</v>
      </c>
      <c r="EG3" s="13">
        <f t="shared" ref="EG3" si="112">EOMONTH(EF3,1)</f>
        <v>48182</v>
      </c>
      <c r="EH3" s="13">
        <f t="shared" ref="EH3" si="113">EOMONTH(EG3,1)</f>
        <v>48213</v>
      </c>
      <c r="EI3" s="13">
        <f t="shared" ref="EI3" si="114">EOMONTH(EH3,1)</f>
        <v>48244</v>
      </c>
      <c r="EJ3" s="13">
        <f t="shared" ref="EJ3" si="115">EOMONTH(EI3,1)</f>
        <v>48273</v>
      </c>
      <c r="EK3" s="13">
        <f t="shared" ref="EK3" si="116">EOMONTH(EJ3,1)</f>
        <v>48304</v>
      </c>
      <c r="EM3" s="147" t="s">
        <v>47</v>
      </c>
      <c r="EN3" s="147"/>
      <c r="EO3" s="13">
        <f>X3</f>
        <v>44742</v>
      </c>
      <c r="EP3" s="13">
        <f>EOMONTH(EO3,1)</f>
        <v>44773</v>
      </c>
      <c r="EQ3" s="13">
        <f t="shared" ref="EQ3" si="117">EOMONTH(EP3,1)</f>
        <v>44804</v>
      </c>
      <c r="ER3" s="13">
        <f t="shared" ref="ER3" si="118">EOMONTH(EQ3,1)</f>
        <v>44834</v>
      </c>
      <c r="ES3" s="13">
        <f t="shared" ref="ES3" si="119">EOMONTH(ER3,1)</f>
        <v>44865</v>
      </c>
      <c r="ET3" s="13">
        <f t="shared" ref="ET3" si="120">EOMONTH(ES3,1)</f>
        <v>44895</v>
      </c>
      <c r="EU3" s="13">
        <f t="shared" ref="EU3" si="121">EOMONTH(ET3,1)</f>
        <v>44926</v>
      </c>
      <c r="EV3" s="13">
        <f t="shared" ref="EV3" si="122">EOMONTH(EU3,1)</f>
        <v>44957</v>
      </c>
      <c r="EW3" s="13">
        <f t="shared" ref="EW3" si="123">EOMONTH(EV3,1)</f>
        <v>44985</v>
      </c>
      <c r="EX3" s="13">
        <f t="shared" ref="EX3" si="124">EOMONTH(EW3,1)</f>
        <v>45016</v>
      </c>
      <c r="EY3" s="13">
        <f t="shared" ref="EY3" si="125">EOMONTH(EX3,1)</f>
        <v>45046</v>
      </c>
      <c r="EZ3" s="13">
        <f t="shared" ref="EZ3" si="126">EOMONTH(EY3,1)</f>
        <v>45077</v>
      </c>
      <c r="FA3" s="13">
        <f t="shared" ref="FA3" si="127">EOMONTH(EZ3,1)</f>
        <v>45107</v>
      </c>
      <c r="FB3" s="13">
        <f t="shared" ref="FB3" si="128">EOMONTH(FA3,1)</f>
        <v>45138</v>
      </c>
      <c r="FC3" s="13">
        <f t="shared" ref="FC3" si="129">EOMONTH(FB3,1)</f>
        <v>45169</v>
      </c>
      <c r="FD3" s="13">
        <f t="shared" ref="FD3" si="130">EOMONTH(FC3,1)</f>
        <v>45199</v>
      </c>
      <c r="FE3" s="13">
        <f t="shared" ref="FE3" si="131">EOMONTH(FD3,1)</f>
        <v>45230</v>
      </c>
      <c r="FF3" s="13">
        <f t="shared" ref="FF3" si="132">EOMONTH(FE3,1)</f>
        <v>45260</v>
      </c>
      <c r="FG3" s="13">
        <f t="shared" ref="FG3" si="133">EOMONTH(FF3,1)</f>
        <v>45291</v>
      </c>
      <c r="FH3" s="13">
        <f t="shared" ref="FH3" si="134">EOMONTH(FG3,1)</f>
        <v>45322</v>
      </c>
      <c r="FI3" s="13">
        <f t="shared" ref="FI3" si="135">EOMONTH(FH3,1)</f>
        <v>45351</v>
      </c>
      <c r="FJ3" s="13">
        <f t="shared" ref="FJ3" si="136">EOMONTH(FI3,1)</f>
        <v>45382</v>
      </c>
      <c r="FK3" s="13">
        <f t="shared" ref="FK3" si="137">EOMONTH(FJ3,1)</f>
        <v>45412</v>
      </c>
      <c r="FL3" s="13">
        <f t="shared" ref="FL3" si="138">EOMONTH(FK3,1)</f>
        <v>45443</v>
      </c>
      <c r="FM3" s="13">
        <f t="shared" ref="FM3" si="139">EOMONTH(FL3,1)</f>
        <v>45473</v>
      </c>
      <c r="FN3" s="13">
        <f t="shared" ref="FN3" si="140">EOMONTH(FM3,1)</f>
        <v>45504</v>
      </c>
      <c r="FO3" s="13">
        <f t="shared" ref="FO3" si="141">EOMONTH(FN3,1)</f>
        <v>45535</v>
      </c>
      <c r="FP3" s="13">
        <f t="shared" ref="FP3" si="142">EOMONTH(FO3,1)</f>
        <v>45565</v>
      </c>
      <c r="FQ3" s="13">
        <f t="shared" ref="FQ3" si="143">EOMONTH(FP3,1)</f>
        <v>45596</v>
      </c>
      <c r="FR3" s="13">
        <f t="shared" ref="FR3" si="144">EOMONTH(FQ3,1)</f>
        <v>45626</v>
      </c>
      <c r="FS3" s="13">
        <f t="shared" ref="FS3" si="145">EOMONTH(FR3,1)</f>
        <v>45657</v>
      </c>
      <c r="FT3" s="13">
        <f t="shared" ref="FT3" si="146">EOMONTH(FS3,1)</f>
        <v>45688</v>
      </c>
      <c r="FU3" s="13">
        <f t="shared" ref="FU3" si="147">EOMONTH(FT3,1)</f>
        <v>45716</v>
      </c>
      <c r="FV3" s="13">
        <f t="shared" ref="FV3" si="148">EOMONTH(FU3,1)</f>
        <v>45747</v>
      </c>
      <c r="FW3" s="13">
        <f t="shared" ref="FW3" si="149">EOMONTH(FV3,1)</f>
        <v>45777</v>
      </c>
      <c r="FX3" s="13">
        <f t="shared" ref="FX3" si="150">EOMONTH(FW3,1)</f>
        <v>45808</v>
      </c>
      <c r="FY3" s="13">
        <f t="shared" ref="FY3" si="151">EOMONTH(FX3,1)</f>
        <v>45838</v>
      </c>
      <c r="FZ3" s="13">
        <f t="shared" ref="FZ3" si="152">EOMONTH(FY3,1)</f>
        <v>45869</v>
      </c>
      <c r="GA3" s="13">
        <f t="shared" ref="GA3" si="153">EOMONTH(FZ3,1)</f>
        <v>45900</v>
      </c>
      <c r="GB3" s="13">
        <f t="shared" ref="GB3" si="154">EOMONTH(GA3,1)</f>
        <v>45930</v>
      </c>
      <c r="GC3" s="13">
        <f t="shared" ref="GC3" si="155">EOMONTH(GB3,1)</f>
        <v>45961</v>
      </c>
      <c r="GD3" s="13">
        <f t="shared" ref="GD3" si="156">EOMONTH(GC3,1)</f>
        <v>45991</v>
      </c>
      <c r="GE3" s="13">
        <f t="shared" ref="GE3" si="157">EOMONTH(GD3,1)</f>
        <v>46022</v>
      </c>
      <c r="GF3" s="13">
        <f t="shared" ref="GF3" si="158">EOMONTH(GE3,1)</f>
        <v>46053</v>
      </c>
      <c r="GG3" s="13">
        <f t="shared" ref="GG3" si="159">EOMONTH(GF3,1)</f>
        <v>46081</v>
      </c>
      <c r="GH3" s="13">
        <f t="shared" ref="GH3" si="160">EOMONTH(GG3,1)</f>
        <v>46112</v>
      </c>
      <c r="GI3" s="13">
        <f t="shared" ref="GI3" si="161">EOMONTH(GH3,1)</f>
        <v>46142</v>
      </c>
      <c r="GJ3" s="13">
        <f t="shared" ref="GJ3" si="162">EOMONTH(GI3,1)</f>
        <v>46173</v>
      </c>
      <c r="GK3" s="13">
        <f t="shared" ref="GK3" si="163">EOMONTH(GJ3,1)</f>
        <v>46203</v>
      </c>
      <c r="GL3" s="13">
        <f t="shared" ref="GL3" si="164">EOMONTH(GK3,1)</f>
        <v>46234</v>
      </c>
      <c r="GM3" s="13">
        <f t="shared" ref="GM3" si="165">EOMONTH(GL3,1)</f>
        <v>46265</v>
      </c>
      <c r="GN3" s="13">
        <f t="shared" ref="GN3" si="166">EOMONTH(GM3,1)</f>
        <v>46295</v>
      </c>
      <c r="GO3" s="13">
        <f t="shared" ref="GO3" si="167">EOMONTH(GN3,1)</f>
        <v>46326</v>
      </c>
      <c r="GP3" s="13">
        <f t="shared" ref="GP3" si="168">EOMONTH(GO3,1)</f>
        <v>46356</v>
      </c>
      <c r="GQ3" s="13">
        <f t="shared" ref="GQ3" si="169">EOMONTH(GP3,1)</f>
        <v>46387</v>
      </c>
      <c r="GR3" s="13">
        <f t="shared" ref="GR3" si="170">EOMONTH(GQ3,1)</f>
        <v>46418</v>
      </c>
      <c r="GS3" s="13">
        <f t="shared" ref="GS3" si="171">EOMONTH(GR3,1)</f>
        <v>46446</v>
      </c>
      <c r="GT3" s="13">
        <f t="shared" ref="GT3" si="172">EOMONTH(GS3,1)</f>
        <v>46477</v>
      </c>
      <c r="GU3" s="13">
        <f t="shared" ref="GU3" si="173">EOMONTH(GT3,1)</f>
        <v>46507</v>
      </c>
      <c r="GV3" s="13">
        <f t="shared" ref="GV3" si="174">EOMONTH(GU3,1)</f>
        <v>46538</v>
      </c>
      <c r="GW3" s="13">
        <f t="shared" ref="GW3" si="175">EOMONTH(GV3,1)</f>
        <v>46568</v>
      </c>
      <c r="GX3" s="13">
        <f t="shared" ref="GX3" si="176">EOMONTH(GW3,1)</f>
        <v>46599</v>
      </c>
      <c r="GY3" s="13">
        <f t="shared" ref="GY3" si="177">EOMONTH(GX3,1)</f>
        <v>46630</v>
      </c>
      <c r="GZ3" s="13">
        <f t="shared" ref="GZ3" si="178">EOMONTH(GY3,1)</f>
        <v>46660</v>
      </c>
      <c r="HA3" s="13">
        <f t="shared" ref="HA3" si="179">EOMONTH(GZ3,1)</f>
        <v>46691</v>
      </c>
      <c r="HB3" s="13">
        <f t="shared" ref="HB3" si="180">EOMONTH(HA3,1)</f>
        <v>46721</v>
      </c>
      <c r="HC3" s="13">
        <f t="shared" ref="HC3" si="181">EOMONTH(HB3,1)</f>
        <v>46752</v>
      </c>
      <c r="HD3" s="13">
        <f t="shared" ref="HD3" si="182">EOMONTH(HC3,1)</f>
        <v>46783</v>
      </c>
      <c r="HE3" s="13">
        <f t="shared" ref="HE3" si="183">EOMONTH(HD3,1)</f>
        <v>46812</v>
      </c>
      <c r="HF3" s="13">
        <f t="shared" ref="HF3" si="184">EOMONTH(HE3,1)</f>
        <v>46843</v>
      </c>
      <c r="HG3" s="13">
        <f t="shared" ref="HG3" si="185">EOMONTH(HF3,1)</f>
        <v>46873</v>
      </c>
      <c r="HH3" s="13">
        <f t="shared" ref="HH3" si="186">EOMONTH(HG3,1)</f>
        <v>46904</v>
      </c>
      <c r="HI3" s="13">
        <f t="shared" ref="HI3" si="187">EOMONTH(HH3,1)</f>
        <v>46934</v>
      </c>
      <c r="HJ3" s="13">
        <f t="shared" ref="HJ3" si="188">EOMONTH(HI3,1)</f>
        <v>46965</v>
      </c>
      <c r="HK3" s="13">
        <f t="shared" ref="HK3" si="189">EOMONTH(HJ3,1)</f>
        <v>46996</v>
      </c>
      <c r="HL3" s="13">
        <f t="shared" ref="HL3" si="190">EOMONTH(HK3,1)</f>
        <v>47026</v>
      </c>
      <c r="HM3" s="13">
        <f t="shared" ref="HM3" si="191">EOMONTH(HL3,1)</f>
        <v>47057</v>
      </c>
      <c r="HN3" s="13">
        <f t="shared" ref="HN3" si="192">EOMONTH(HM3,1)</f>
        <v>47087</v>
      </c>
      <c r="HO3" s="13">
        <f t="shared" ref="HO3" si="193">EOMONTH(HN3,1)</f>
        <v>47118</v>
      </c>
      <c r="HP3" s="13">
        <f t="shared" ref="HP3" si="194">EOMONTH(HO3,1)</f>
        <v>47149</v>
      </c>
      <c r="HQ3" s="13">
        <f t="shared" ref="HQ3" si="195">EOMONTH(HP3,1)</f>
        <v>47177</v>
      </c>
      <c r="HR3" s="13">
        <f t="shared" ref="HR3" si="196">EOMONTH(HQ3,1)</f>
        <v>47208</v>
      </c>
      <c r="HS3" s="13">
        <f t="shared" ref="HS3" si="197">EOMONTH(HR3,1)</f>
        <v>47238</v>
      </c>
      <c r="HT3" s="13">
        <f t="shared" ref="HT3" si="198">EOMONTH(HS3,1)</f>
        <v>47269</v>
      </c>
      <c r="HU3" s="13">
        <f t="shared" ref="HU3" si="199">EOMONTH(HT3,1)</f>
        <v>47299</v>
      </c>
      <c r="HV3" s="13">
        <f t="shared" ref="HV3" si="200">EOMONTH(HU3,1)</f>
        <v>47330</v>
      </c>
      <c r="HW3" s="13">
        <f t="shared" ref="HW3" si="201">EOMONTH(HV3,1)</f>
        <v>47361</v>
      </c>
      <c r="HX3" s="13">
        <f t="shared" ref="HX3" si="202">EOMONTH(HW3,1)</f>
        <v>47391</v>
      </c>
      <c r="HY3" s="13">
        <f t="shared" ref="HY3" si="203">EOMONTH(HX3,1)</f>
        <v>47422</v>
      </c>
      <c r="HZ3" s="13">
        <f t="shared" ref="HZ3" si="204">EOMONTH(HY3,1)</f>
        <v>47452</v>
      </c>
      <c r="IA3" s="13">
        <f t="shared" ref="IA3" si="205">EOMONTH(HZ3,1)</f>
        <v>47483</v>
      </c>
      <c r="IB3" s="13">
        <f t="shared" ref="IB3" si="206">EOMONTH(IA3,1)</f>
        <v>47514</v>
      </c>
      <c r="IC3" s="13">
        <f t="shared" ref="IC3" si="207">EOMONTH(IB3,1)</f>
        <v>47542</v>
      </c>
      <c r="ID3" s="13">
        <f t="shared" ref="ID3" si="208">EOMONTH(IC3,1)</f>
        <v>47573</v>
      </c>
      <c r="IE3" s="13">
        <f t="shared" ref="IE3" si="209">EOMONTH(ID3,1)</f>
        <v>47603</v>
      </c>
      <c r="IF3" s="13">
        <f t="shared" ref="IF3" si="210">EOMONTH(IE3,1)</f>
        <v>47634</v>
      </c>
      <c r="IG3" s="13">
        <f t="shared" ref="IG3" si="211">EOMONTH(IF3,1)</f>
        <v>47664</v>
      </c>
      <c r="IH3" s="13">
        <f t="shared" ref="IH3" si="212">EOMONTH(IG3,1)</f>
        <v>47695</v>
      </c>
      <c r="II3" s="13">
        <f t="shared" ref="II3" si="213">EOMONTH(IH3,1)</f>
        <v>47726</v>
      </c>
      <c r="IJ3" s="13">
        <f t="shared" ref="IJ3" si="214">EOMONTH(II3,1)</f>
        <v>47756</v>
      </c>
      <c r="IK3" s="13">
        <f t="shared" ref="IK3" si="215">EOMONTH(IJ3,1)</f>
        <v>47787</v>
      </c>
      <c r="IL3" s="13">
        <f t="shared" ref="IL3" si="216">EOMONTH(IK3,1)</f>
        <v>47817</v>
      </c>
      <c r="IM3" s="13">
        <f t="shared" ref="IM3" si="217">EOMONTH(IL3,1)</f>
        <v>47848</v>
      </c>
      <c r="IN3" s="13">
        <f t="shared" ref="IN3" si="218">EOMONTH(IM3,1)</f>
        <v>47879</v>
      </c>
      <c r="IO3" s="13">
        <f t="shared" ref="IO3" si="219">EOMONTH(IN3,1)</f>
        <v>47907</v>
      </c>
      <c r="IP3" s="13">
        <f t="shared" ref="IP3" si="220">EOMONTH(IO3,1)</f>
        <v>47938</v>
      </c>
      <c r="IQ3" s="13">
        <f t="shared" ref="IQ3" si="221">EOMONTH(IP3,1)</f>
        <v>47968</v>
      </c>
      <c r="IR3" s="13">
        <f t="shared" ref="IR3" si="222">EOMONTH(IQ3,1)</f>
        <v>47999</v>
      </c>
      <c r="IS3" s="13">
        <f t="shared" ref="IS3" si="223">EOMONTH(IR3,1)</f>
        <v>48029</v>
      </c>
      <c r="IT3" s="13">
        <f t="shared" ref="IT3" si="224">EOMONTH(IS3,1)</f>
        <v>48060</v>
      </c>
      <c r="IU3" s="13">
        <f t="shared" ref="IU3" si="225">EOMONTH(IT3,1)</f>
        <v>48091</v>
      </c>
      <c r="IV3" s="13">
        <f t="shared" ref="IV3" si="226">EOMONTH(IU3,1)</f>
        <v>48121</v>
      </c>
      <c r="IW3" s="13">
        <f t="shared" ref="IW3" si="227">EOMONTH(IV3,1)</f>
        <v>48152</v>
      </c>
      <c r="IX3" s="13">
        <f t="shared" ref="IX3" si="228">EOMONTH(IW3,1)</f>
        <v>48182</v>
      </c>
      <c r="IY3" s="13">
        <f t="shared" ref="IY3" si="229">EOMONTH(IX3,1)</f>
        <v>48213</v>
      </c>
      <c r="IZ3" s="13">
        <f t="shared" ref="IZ3" si="230">EOMONTH(IY3,1)</f>
        <v>48244</v>
      </c>
      <c r="JA3" s="13">
        <f t="shared" ref="JA3" si="231">EOMONTH(IZ3,1)</f>
        <v>48273</v>
      </c>
      <c r="JB3" s="13">
        <f t="shared" ref="JB3" si="232">EOMONTH(JA3,1)</f>
        <v>48304</v>
      </c>
    </row>
    <row r="4" spans="1:262" ht="56.25">
      <c r="A4" s="9" t="s">
        <v>15</v>
      </c>
      <c r="B4" s="14" t="s">
        <v>14</v>
      </c>
      <c r="C4" s="15" t="s">
        <v>16</v>
      </c>
      <c r="D4" s="15" t="s">
        <v>17</v>
      </c>
      <c r="E4" s="9" t="s">
        <v>0</v>
      </c>
      <c r="F4" s="9" t="s">
        <v>1</v>
      </c>
      <c r="G4" s="9" t="s">
        <v>11</v>
      </c>
      <c r="H4" s="9" t="s">
        <v>9</v>
      </c>
      <c r="I4" s="9" t="s">
        <v>6</v>
      </c>
      <c r="J4" s="9" t="s">
        <v>10</v>
      </c>
      <c r="K4" s="9" t="s">
        <v>7</v>
      </c>
      <c r="L4" s="9" t="s">
        <v>8</v>
      </c>
      <c r="M4" s="16" t="s">
        <v>85</v>
      </c>
      <c r="N4" s="3"/>
      <c r="O4" s="17" t="str">
        <f>"As on "&amp;TEXT(K3,"dd mmm yyyy")&amp;" in Rs psf on GLA"</f>
        <v>As on 30 May 2022 in Rs psf on GLA</v>
      </c>
      <c r="P4" s="9" t="s">
        <v>2</v>
      </c>
      <c r="Q4" s="9" t="s">
        <v>3</v>
      </c>
      <c r="R4" s="9" t="s">
        <v>4</v>
      </c>
      <c r="S4" s="9" t="s">
        <v>5</v>
      </c>
      <c r="T4" s="48"/>
      <c r="U4" s="8"/>
      <c r="V4" s="22"/>
      <c r="W4" s="22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M4" s="21"/>
      <c r="EN4" s="21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</row>
    <row r="5" spans="1:262">
      <c r="A5" s="7"/>
      <c r="B5" s="57" t="s">
        <v>18</v>
      </c>
      <c r="C5" s="58"/>
      <c r="D5" s="59"/>
      <c r="E5" s="59"/>
      <c r="F5" s="59"/>
      <c r="G5" s="59"/>
      <c r="H5" s="59"/>
      <c r="I5" s="59"/>
      <c r="J5" s="59"/>
      <c r="K5" s="59"/>
      <c r="L5" s="59"/>
      <c r="M5" s="60"/>
      <c r="N5" s="3"/>
      <c r="O5" s="61"/>
      <c r="P5" s="59"/>
      <c r="Q5" s="59"/>
      <c r="R5" s="59"/>
      <c r="S5" s="59"/>
      <c r="T5" s="48"/>
      <c r="U5" s="56"/>
      <c r="V5" s="18"/>
      <c r="W5" s="18"/>
      <c r="X5" s="56"/>
      <c r="Y5" s="56"/>
      <c r="Z5" s="56"/>
      <c r="AA5" s="82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M5" s="18"/>
      <c r="EN5" s="18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Y5" s="56"/>
      <c r="IZ5" s="56"/>
      <c r="JA5" s="56"/>
      <c r="JB5" s="56"/>
    </row>
    <row r="6" spans="1:262">
      <c r="A6" s="7">
        <v>1</v>
      </c>
      <c r="B6" s="58" t="s">
        <v>54</v>
      </c>
      <c r="C6" s="63" t="s">
        <v>21</v>
      </c>
      <c r="D6" s="59" t="s">
        <v>22</v>
      </c>
      <c r="E6" s="64">
        <v>44414</v>
      </c>
      <c r="F6" s="64">
        <v>44414</v>
      </c>
      <c r="G6" s="64">
        <v>47700</v>
      </c>
      <c r="H6" s="65">
        <v>9</v>
      </c>
      <c r="I6" s="64">
        <v>45143</v>
      </c>
      <c r="J6" s="65">
        <v>2</v>
      </c>
      <c r="K6" s="66">
        <f>MIN(IF((G6-$K$3)/365&gt;0,(G6-$K$3)/365,0),H6)</f>
        <v>8.1890410958904116</v>
      </c>
      <c r="L6" s="66">
        <f>MIN(IF((I6-$L$3)/365&gt;0,(I6-$L$3)/365,0),J6)</f>
        <v>1.1835616438356165</v>
      </c>
      <c r="M6" s="67">
        <v>172267.70614559998</v>
      </c>
      <c r="N6" s="3"/>
      <c r="O6" s="146">
        <v>18.8</v>
      </c>
      <c r="P6" s="68">
        <v>0.04</v>
      </c>
      <c r="Q6" s="69">
        <v>1</v>
      </c>
      <c r="R6" s="68">
        <v>0.04</v>
      </c>
      <c r="S6" s="69">
        <v>1</v>
      </c>
      <c r="T6" s="48"/>
      <c r="U6" s="56"/>
      <c r="V6" s="20"/>
      <c r="W6" s="20"/>
      <c r="X6" s="84">
        <f>O6</f>
        <v>18.8</v>
      </c>
      <c r="Y6" s="84">
        <f>IF(MONTH(Y$3)=MONTH($F6),X6*(DAY($F6)-1)/DAY(EOMONTH($F6,0))+X6*(1+$P6)*(1-(DAY($F6)-1)/DAY(EOMONTH($F6,0))),IF(MONTH(Y$3)=MONTH(EDATE($F6,1)),#REF!*(1+$P6),X6))</f>
        <v>18.8</v>
      </c>
      <c r="Z6" s="49">
        <f t="shared" ref="Z6:AI8" si="233">IF(MONTH(Z$3)=MONTH($F6),Y6*(DAY($F6)-1)/DAY(EOMONTH($F6,0))+Y6*(1+$P6)*(1-(DAY($F6)-1)/DAY(EOMONTH($F6,0))),IF(MONTH(Z$3)=MONTH(EDATE($F6,1)),X6*(1+$P6),Y6))</f>
        <v>19.430709677419358</v>
      </c>
      <c r="AA6" s="49">
        <f t="shared" si="233"/>
        <v>19.552000000000003</v>
      </c>
      <c r="AB6" s="49">
        <f t="shared" si="233"/>
        <v>19.552000000000003</v>
      </c>
      <c r="AC6" s="49">
        <f t="shared" si="233"/>
        <v>19.552000000000003</v>
      </c>
      <c r="AD6" s="49">
        <f t="shared" si="233"/>
        <v>19.552000000000003</v>
      </c>
      <c r="AE6" s="49">
        <f t="shared" si="233"/>
        <v>19.552000000000003</v>
      </c>
      <c r="AF6" s="49">
        <f t="shared" si="233"/>
        <v>19.552000000000003</v>
      </c>
      <c r="AG6" s="49">
        <f t="shared" si="233"/>
        <v>19.552000000000003</v>
      </c>
      <c r="AH6" s="49">
        <f t="shared" si="233"/>
        <v>19.552000000000003</v>
      </c>
      <c r="AI6" s="49">
        <f t="shared" si="233"/>
        <v>19.552000000000003</v>
      </c>
      <c r="AJ6" s="49">
        <f t="shared" ref="AJ6:AS8" si="234">IF(MONTH(AJ$3)=MONTH($F6),AI6*(DAY($F6)-1)/DAY(EOMONTH($F6,0))+AI6*(1+$P6)*(1-(DAY($F6)-1)/DAY(EOMONTH($F6,0))),IF(MONTH(AJ$3)=MONTH(EDATE($F6,1)),AH6*(1+$P6),AI6))</f>
        <v>19.552000000000003</v>
      </c>
      <c r="AK6" s="49">
        <f t="shared" si="234"/>
        <v>19.552000000000003</v>
      </c>
      <c r="AL6" s="49">
        <f t="shared" si="234"/>
        <v>20.207938064516135</v>
      </c>
      <c r="AM6" s="49">
        <f t="shared" si="234"/>
        <v>20.334080000000004</v>
      </c>
      <c r="AN6" s="49">
        <f t="shared" si="234"/>
        <v>20.334080000000004</v>
      </c>
      <c r="AO6" s="49">
        <f t="shared" si="234"/>
        <v>20.334080000000004</v>
      </c>
      <c r="AP6" s="49">
        <f t="shared" si="234"/>
        <v>20.334080000000004</v>
      </c>
      <c r="AQ6" s="49">
        <f t="shared" si="234"/>
        <v>20.334080000000004</v>
      </c>
      <c r="AR6" s="49">
        <f t="shared" si="234"/>
        <v>20.334080000000004</v>
      </c>
      <c r="AS6" s="49">
        <f t="shared" si="234"/>
        <v>20.334080000000004</v>
      </c>
      <c r="AT6" s="49">
        <f t="shared" ref="AT6:BC8" si="235">IF(MONTH(AT$3)=MONTH($F6),AS6*(DAY($F6)-1)/DAY(EOMONTH($F6,0))+AS6*(1+$P6)*(1-(DAY($F6)-1)/DAY(EOMONTH($F6,0))),IF(MONTH(AT$3)=MONTH(EDATE($F6,1)),AR6*(1+$P6),AS6))</f>
        <v>20.334080000000004</v>
      </c>
      <c r="AU6" s="49">
        <f t="shared" si="235"/>
        <v>20.334080000000004</v>
      </c>
      <c r="AV6" s="49">
        <f t="shared" si="235"/>
        <v>20.334080000000004</v>
      </c>
      <c r="AW6" s="49">
        <f t="shared" si="235"/>
        <v>20.334080000000004</v>
      </c>
      <c r="AX6" s="49">
        <f t="shared" si="235"/>
        <v>21.016255587096779</v>
      </c>
      <c r="AY6" s="49">
        <f t="shared" si="235"/>
        <v>21.147443200000005</v>
      </c>
      <c r="AZ6" s="49">
        <f t="shared" si="235"/>
        <v>21.147443200000005</v>
      </c>
      <c r="BA6" s="49">
        <f t="shared" si="235"/>
        <v>21.147443200000005</v>
      </c>
      <c r="BB6" s="49">
        <f t="shared" si="235"/>
        <v>21.147443200000005</v>
      </c>
      <c r="BC6" s="49">
        <f t="shared" si="235"/>
        <v>21.147443200000005</v>
      </c>
      <c r="BD6" s="49">
        <f t="shared" ref="BD6:BM8" si="236">IF(MONTH(BD$3)=MONTH($F6),BC6*(DAY($F6)-1)/DAY(EOMONTH($F6,0))+BC6*(1+$P6)*(1-(DAY($F6)-1)/DAY(EOMONTH($F6,0))),IF(MONTH(BD$3)=MONTH(EDATE($F6,1)),BB6*(1+$P6),BC6))</f>
        <v>21.147443200000005</v>
      </c>
      <c r="BE6" s="49">
        <f t="shared" si="236"/>
        <v>21.147443200000005</v>
      </c>
      <c r="BF6" s="49">
        <f t="shared" si="236"/>
        <v>21.147443200000005</v>
      </c>
      <c r="BG6" s="49">
        <f t="shared" si="236"/>
        <v>21.147443200000005</v>
      </c>
      <c r="BH6" s="49">
        <f t="shared" si="236"/>
        <v>21.147443200000005</v>
      </c>
      <c r="BI6" s="49">
        <f t="shared" si="236"/>
        <v>21.147443200000005</v>
      </c>
      <c r="BJ6" s="49">
        <f t="shared" si="236"/>
        <v>21.856905810580649</v>
      </c>
      <c r="BK6" s="49">
        <f t="shared" si="236"/>
        <v>21.993340928000006</v>
      </c>
      <c r="BL6" s="49">
        <f t="shared" si="236"/>
        <v>21.993340928000006</v>
      </c>
      <c r="BM6" s="49">
        <f t="shared" si="236"/>
        <v>21.993340928000006</v>
      </c>
      <c r="BN6" s="49">
        <f t="shared" ref="BN6:BW8" si="237">IF(MONTH(BN$3)=MONTH($F6),BM6*(DAY($F6)-1)/DAY(EOMONTH($F6,0))+BM6*(1+$P6)*(1-(DAY($F6)-1)/DAY(EOMONTH($F6,0))),IF(MONTH(BN$3)=MONTH(EDATE($F6,1)),BL6*(1+$P6),BM6))</f>
        <v>21.993340928000006</v>
      </c>
      <c r="BO6" s="49">
        <f t="shared" si="237"/>
        <v>21.993340928000006</v>
      </c>
      <c r="BP6" s="49">
        <f t="shared" si="237"/>
        <v>21.993340928000006</v>
      </c>
      <c r="BQ6" s="49">
        <f t="shared" si="237"/>
        <v>21.993340928000006</v>
      </c>
      <c r="BR6" s="49">
        <f t="shared" si="237"/>
        <v>21.993340928000006</v>
      </c>
      <c r="BS6" s="49">
        <f t="shared" si="237"/>
        <v>21.993340928000006</v>
      </c>
      <c r="BT6" s="49">
        <f t="shared" si="237"/>
        <v>21.993340928000006</v>
      </c>
      <c r="BU6" s="49">
        <f t="shared" si="237"/>
        <v>21.993340928000006</v>
      </c>
      <c r="BV6" s="49">
        <f t="shared" si="237"/>
        <v>22.73118204300388</v>
      </c>
      <c r="BW6" s="49">
        <f t="shared" si="237"/>
        <v>22.873074565120007</v>
      </c>
      <c r="BX6" s="49">
        <f t="shared" ref="BX6:CG8" si="238">IF(MONTH(BX$3)=MONTH($F6),BW6*(DAY($F6)-1)/DAY(EOMONTH($F6,0))+BW6*(1+$P6)*(1-(DAY($F6)-1)/DAY(EOMONTH($F6,0))),IF(MONTH(BX$3)=MONTH(EDATE($F6,1)),BV6*(1+$P6),BW6))</f>
        <v>22.873074565120007</v>
      </c>
      <c r="BY6" s="49">
        <f t="shared" si="238"/>
        <v>22.873074565120007</v>
      </c>
      <c r="BZ6" s="49">
        <f t="shared" si="238"/>
        <v>22.873074565120007</v>
      </c>
      <c r="CA6" s="49">
        <f t="shared" si="238"/>
        <v>22.873074565120007</v>
      </c>
      <c r="CB6" s="49">
        <f t="shared" si="238"/>
        <v>22.873074565120007</v>
      </c>
      <c r="CC6" s="49">
        <f t="shared" si="238"/>
        <v>22.873074565120007</v>
      </c>
      <c r="CD6" s="49">
        <f t="shared" si="238"/>
        <v>22.873074565120007</v>
      </c>
      <c r="CE6" s="49">
        <f t="shared" si="238"/>
        <v>22.873074565120007</v>
      </c>
      <c r="CF6" s="49">
        <f t="shared" si="238"/>
        <v>22.873074565120007</v>
      </c>
      <c r="CG6" s="49">
        <f t="shared" si="238"/>
        <v>22.873074565120007</v>
      </c>
      <c r="CH6" s="49">
        <f t="shared" ref="CH6:CQ8" si="239">IF(MONTH(CH$3)=MONTH($F6),CG6*(DAY($F6)-1)/DAY(EOMONTH($F6,0))+CG6*(1+$P6)*(1-(DAY($F6)-1)/DAY(EOMONTH($F6,0))),IF(MONTH(CH$3)=MONTH(EDATE($F6,1)),CF6*(1+$P6),CG6))</f>
        <v>23.640429324724032</v>
      </c>
      <c r="CI6" s="49">
        <f t="shared" si="239"/>
        <v>23.787997547724807</v>
      </c>
      <c r="CJ6" s="49">
        <f t="shared" si="239"/>
        <v>23.787997547724807</v>
      </c>
      <c r="CK6" s="49">
        <f t="shared" si="239"/>
        <v>23.787997547724807</v>
      </c>
      <c r="CL6" s="49">
        <f t="shared" si="239"/>
        <v>23.787997547724807</v>
      </c>
      <c r="CM6" s="49">
        <f t="shared" si="239"/>
        <v>23.787997547724807</v>
      </c>
      <c r="CN6" s="49">
        <f t="shared" si="239"/>
        <v>23.787997547724807</v>
      </c>
      <c r="CO6" s="49">
        <f t="shared" si="239"/>
        <v>23.787997547724807</v>
      </c>
      <c r="CP6" s="49">
        <f t="shared" si="239"/>
        <v>23.787997547724807</v>
      </c>
      <c r="CQ6" s="49">
        <f t="shared" si="239"/>
        <v>23.787997547724807</v>
      </c>
      <c r="CR6" s="49">
        <f t="shared" ref="CR6:DA8" si="240">IF(MONTH(CR$3)=MONTH($F6),CQ6*(DAY($F6)-1)/DAY(EOMONTH($F6,0))+CQ6*(1+$P6)*(1-(DAY($F6)-1)/DAY(EOMONTH($F6,0))),IF(MONTH(CR$3)=MONTH(EDATE($F6,1)),CP6*(1+$P6),CQ6))</f>
        <v>23.787997547724807</v>
      </c>
      <c r="CS6" s="49">
        <f t="shared" si="240"/>
        <v>23.787997547724807</v>
      </c>
      <c r="CT6" s="49">
        <f t="shared" si="240"/>
        <v>24.586046497712996</v>
      </c>
      <c r="CU6" s="49">
        <f t="shared" si="240"/>
        <v>24.739517449633802</v>
      </c>
      <c r="CV6" s="49">
        <f t="shared" si="240"/>
        <v>24.739517449633802</v>
      </c>
      <c r="CW6" s="49">
        <f t="shared" si="240"/>
        <v>24.739517449633802</v>
      </c>
      <c r="CX6" s="49">
        <f t="shared" si="240"/>
        <v>24.739517449633802</v>
      </c>
      <c r="CY6" s="49">
        <f t="shared" si="240"/>
        <v>24.739517449633802</v>
      </c>
      <c r="CZ6" s="49">
        <f t="shared" si="240"/>
        <v>24.739517449633802</v>
      </c>
      <c r="DA6" s="49">
        <f t="shared" si="240"/>
        <v>24.739517449633802</v>
      </c>
      <c r="DB6" s="49">
        <f t="shared" ref="DB6:DK8" si="241">IF(MONTH(DB$3)=MONTH($F6),DA6*(DAY($F6)-1)/DAY(EOMONTH($F6,0))+DA6*(1+$P6)*(1-(DAY($F6)-1)/DAY(EOMONTH($F6,0))),IF(MONTH(DB$3)=MONTH(EDATE($F6,1)),CZ6*(1+$P6),DA6))</f>
        <v>24.739517449633802</v>
      </c>
      <c r="DC6" s="49">
        <f t="shared" si="241"/>
        <v>24.739517449633802</v>
      </c>
      <c r="DD6" s="49">
        <f t="shared" si="241"/>
        <v>24.739517449633802</v>
      </c>
      <c r="DE6" s="49">
        <f t="shared" si="241"/>
        <v>24.739517449633802</v>
      </c>
      <c r="DF6" s="49">
        <f t="shared" si="241"/>
        <v>25.569488357621516</v>
      </c>
      <c r="DG6" s="49">
        <f t="shared" si="241"/>
        <v>25.729098147619155</v>
      </c>
      <c r="DH6" s="49">
        <f t="shared" si="241"/>
        <v>25.729098147619155</v>
      </c>
      <c r="DI6" s="49">
        <f t="shared" si="241"/>
        <v>25.729098147619155</v>
      </c>
      <c r="DJ6" s="49">
        <f t="shared" si="241"/>
        <v>25.729098147619155</v>
      </c>
      <c r="DK6" s="49">
        <f t="shared" si="241"/>
        <v>25.729098147619155</v>
      </c>
      <c r="DL6" s="49">
        <f t="shared" ref="DL6:DU8" si="242">IF(MONTH(DL$3)=MONTH($F6),DK6*(DAY($F6)-1)/DAY(EOMONTH($F6,0))+DK6*(1+$P6)*(1-(DAY($F6)-1)/DAY(EOMONTH($F6,0))),IF(MONTH(DL$3)=MONTH(EDATE($F6,1)),DJ6*(1+$P6),DK6))</f>
        <v>25.729098147619155</v>
      </c>
      <c r="DM6" s="49">
        <f t="shared" si="242"/>
        <v>25.729098147619155</v>
      </c>
      <c r="DN6" s="49">
        <f t="shared" si="242"/>
        <v>25.729098147619155</v>
      </c>
      <c r="DO6" s="49">
        <f t="shared" si="242"/>
        <v>25.729098147619155</v>
      </c>
      <c r="DP6" s="49">
        <f t="shared" si="242"/>
        <v>25.729098147619155</v>
      </c>
      <c r="DQ6" s="49">
        <f t="shared" si="242"/>
        <v>25.729098147619155</v>
      </c>
      <c r="DR6" s="49">
        <f t="shared" si="242"/>
        <v>26.59226789192638</v>
      </c>
      <c r="DS6" s="49">
        <f t="shared" si="242"/>
        <v>26.758262073523923</v>
      </c>
      <c r="DT6" s="49">
        <f t="shared" si="242"/>
        <v>26.758262073523923</v>
      </c>
      <c r="DU6" s="49">
        <f t="shared" si="242"/>
        <v>26.758262073523923</v>
      </c>
      <c r="DV6" s="49">
        <f t="shared" ref="DV6:EE8" si="243">IF(MONTH(DV$3)=MONTH($F6),DU6*(DAY($F6)-1)/DAY(EOMONTH($F6,0))+DU6*(1+$P6)*(1-(DAY($F6)-1)/DAY(EOMONTH($F6,0))),IF(MONTH(DV$3)=MONTH(EDATE($F6,1)),DT6*(1+$P6),DU6))</f>
        <v>26.758262073523923</v>
      </c>
      <c r="DW6" s="49">
        <f t="shared" si="243"/>
        <v>26.758262073523923</v>
      </c>
      <c r="DX6" s="49">
        <f t="shared" si="243"/>
        <v>26.758262073523923</v>
      </c>
      <c r="DY6" s="49">
        <f t="shared" si="243"/>
        <v>26.758262073523923</v>
      </c>
      <c r="DZ6" s="49">
        <f t="shared" si="243"/>
        <v>26.758262073523923</v>
      </c>
      <c r="EA6" s="49">
        <f t="shared" si="243"/>
        <v>26.758262073523923</v>
      </c>
      <c r="EB6" s="49">
        <f t="shared" si="243"/>
        <v>26.758262073523923</v>
      </c>
      <c r="EC6" s="49">
        <f t="shared" si="243"/>
        <v>26.758262073523923</v>
      </c>
      <c r="ED6" s="49">
        <f t="shared" si="243"/>
        <v>27.655958607603438</v>
      </c>
      <c r="EE6" s="49">
        <f t="shared" si="243"/>
        <v>27.82859255646488</v>
      </c>
      <c r="EF6" s="49">
        <f t="shared" ref="EF6:EK8" si="244">IF(MONTH(EF$3)=MONTH($F6),EE6*(DAY($F6)-1)/DAY(EOMONTH($F6,0))+EE6*(1+$P6)*(1-(DAY($F6)-1)/DAY(EOMONTH($F6,0))),IF(MONTH(EF$3)=MONTH(EDATE($F6,1)),ED6*(1+$P6),EE6))</f>
        <v>27.82859255646488</v>
      </c>
      <c r="EG6" s="49">
        <f t="shared" si="244"/>
        <v>27.82859255646488</v>
      </c>
      <c r="EH6" s="49">
        <f t="shared" si="244"/>
        <v>27.82859255646488</v>
      </c>
      <c r="EI6" s="49">
        <f t="shared" si="244"/>
        <v>27.82859255646488</v>
      </c>
      <c r="EJ6" s="49">
        <f t="shared" si="244"/>
        <v>27.82859255646488</v>
      </c>
      <c r="EK6" s="49">
        <f t="shared" si="244"/>
        <v>27.82859255646488</v>
      </c>
      <c r="EM6" s="18"/>
      <c r="EN6" s="18"/>
      <c r="EO6" s="49">
        <f t="shared" ref="EO6:EX8" si="245">X6*$M6/10^6</f>
        <v>3.2386328755372795</v>
      </c>
      <c r="EP6" s="49">
        <f t="shared" si="245"/>
        <v>3.2386328755372795</v>
      </c>
      <c r="EQ6" s="49">
        <f t="shared" si="245"/>
        <v>3.347283784910144</v>
      </c>
      <c r="ER6" s="49">
        <f t="shared" si="245"/>
        <v>3.3681781905587713</v>
      </c>
      <c r="ES6" s="49">
        <f t="shared" si="245"/>
        <v>3.3681781905587713</v>
      </c>
      <c r="ET6" s="49">
        <f t="shared" si="245"/>
        <v>3.3681781905587713</v>
      </c>
      <c r="EU6" s="49">
        <f t="shared" si="245"/>
        <v>3.3681781905587713</v>
      </c>
      <c r="EV6" s="49">
        <f t="shared" si="245"/>
        <v>3.3681781905587713</v>
      </c>
      <c r="EW6" s="49">
        <f t="shared" si="245"/>
        <v>3.3681781905587713</v>
      </c>
      <c r="EX6" s="49">
        <f t="shared" si="245"/>
        <v>3.3681781905587713</v>
      </c>
      <c r="EY6" s="49">
        <f t="shared" ref="EY6:FH8" si="246">AH6*$M6/10^6</f>
        <v>3.3681781905587713</v>
      </c>
      <c r="EZ6" s="49">
        <f t="shared" si="246"/>
        <v>3.3681781905587713</v>
      </c>
      <c r="FA6" s="49">
        <f t="shared" si="246"/>
        <v>3.3681781905587713</v>
      </c>
      <c r="FB6" s="49">
        <f t="shared" si="246"/>
        <v>3.3681781905587713</v>
      </c>
      <c r="FC6" s="49">
        <f t="shared" si="246"/>
        <v>3.48117513630655</v>
      </c>
      <c r="FD6" s="49">
        <f t="shared" si="246"/>
        <v>3.5029053181811221</v>
      </c>
      <c r="FE6" s="49">
        <f t="shared" si="246"/>
        <v>3.5029053181811221</v>
      </c>
      <c r="FF6" s="49">
        <f t="shared" si="246"/>
        <v>3.5029053181811221</v>
      </c>
      <c r="FG6" s="49">
        <f t="shared" si="246"/>
        <v>3.5029053181811221</v>
      </c>
      <c r="FH6" s="49">
        <f t="shared" si="246"/>
        <v>3.5029053181811221</v>
      </c>
      <c r="FI6" s="49">
        <f t="shared" ref="FI6:FR8" si="247">AR6*$M6/10^6</f>
        <v>3.5029053181811221</v>
      </c>
      <c r="FJ6" s="49">
        <f t="shared" si="247"/>
        <v>3.5029053181811221</v>
      </c>
      <c r="FK6" s="49">
        <f t="shared" si="247"/>
        <v>3.5029053181811221</v>
      </c>
      <c r="FL6" s="49">
        <f t="shared" si="247"/>
        <v>3.5029053181811221</v>
      </c>
      <c r="FM6" s="49">
        <f t="shared" si="247"/>
        <v>3.5029053181811221</v>
      </c>
      <c r="FN6" s="49">
        <f t="shared" si="247"/>
        <v>3.5029053181811221</v>
      </c>
      <c r="FO6" s="49">
        <f t="shared" si="247"/>
        <v>3.6204221417588118</v>
      </c>
      <c r="FP6" s="49">
        <f t="shared" si="247"/>
        <v>3.6430215309083671</v>
      </c>
      <c r="FQ6" s="49">
        <f t="shared" si="247"/>
        <v>3.6430215309083671</v>
      </c>
      <c r="FR6" s="49">
        <f t="shared" si="247"/>
        <v>3.6430215309083671</v>
      </c>
      <c r="FS6" s="49">
        <f t="shared" ref="FS6:FW8" si="248">BB6*$M6/10^6</f>
        <v>3.6430215309083671</v>
      </c>
      <c r="FT6" s="49">
        <f t="shared" si="248"/>
        <v>3.6430215309083671</v>
      </c>
      <c r="FU6" s="49">
        <f t="shared" si="248"/>
        <v>3.6430215309083671</v>
      </c>
      <c r="FV6" s="49">
        <f t="shared" si="248"/>
        <v>3.6430215309083671</v>
      </c>
      <c r="FW6" s="49">
        <f t="shared" si="248"/>
        <v>3.6430215309083671</v>
      </c>
      <c r="FX6" s="49">
        <f t="shared" ref="FX6:II8" si="249">BG6*$M6/10^6</f>
        <v>3.6430215309083671</v>
      </c>
      <c r="FY6" s="49">
        <f t="shared" si="249"/>
        <v>3.6430215309083671</v>
      </c>
      <c r="FZ6" s="49">
        <f t="shared" si="249"/>
        <v>3.6430215309083671</v>
      </c>
      <c r="GA6" s="49">
        <f t="shared" si="249"/>
        <v>3.7652390274291641</v>
      </c>
      <c r="GB6" s="49">
        <f t="shared" si="249"/>
        <v>3.7887423921447021</v>
      </c>
      <c r="GC6" s="49">
        <f t="shared" si="249"/>
        <v>3.7887423921447021</v>
      </c>
      <c r="GD6" s="49">
        <f t="shared" si="249"/>
        <v>3.7887423921447021</v>
      </c>
      <c r="GE6" s="49">
        <f t="shared" si="249"/>
        <v>3.7887423921447021</v>
      </c>
      <c r="GF6" s="49">
        <f t="shared" si="249"/>
        <v>3.7887423921447021</v>
      </c>
      <c r="GG6" s="49">
        <f t="shared" si="249"/>
        <v>3.7887423921447021</v>
      </c>
      <c r="GH6" s="49">
        <f t="shared" si="249"/>
        <v>3.7887423921447021</v>
      </c>
      <c r="GI6" s="49">
        <f t="shared" si="249"/>
        <v>3.7887423921447021</v>
      </c>
      <c r="GJ6" s="49">
        <f t="shared" si="249"/>
        <v>3.7887423921447021</v>
      </c>
      <c r="GK6" s="49">
        <f t="shared" si="249"/>
        <v>3.7887423921447021</v>
      </c>
      <c r="GL6" s="49">
        <f t="shared" si="249"/>
        <v>3.7887423921447021</v>
      </c>
      <c r="GM6" s="49">
        <f t="shared" si="249"/>
        <v>3.9158485885263312</v>
      </c>
      <c r="GN6" s="49">
        <f t="shared" si="249"/>
        <v>3.9402920878304903</v>
      </c>
      <c r="GO6" s="49">
        <f t="shared" si="249"/>
        <v>3.9402920878304903</v>
      </c>
      <c r="GP6" s="49">
        <f t="shared" si="249"/>
        <v>3.9402920878304903</v>
      </c>
      <c r="GQ6" s="49">
        <f t="shared" si="249"/>
        <v>3.9402920878304903</v>
      </c>
      <c r="GR6" s="49">
        <f t="shared" si="249"/>
        <v>3.9402920878304903</v>
      </c>
      <c r="GS6" s="49">
        <f t="shared" si="249"/>
        <v>3.9402920878304903</v>
      </c>
      <c r="GT6" s="49">
        <f t="shared" si="249"/>
        <v>3.9402920878304903</v>
      </c>
      <c r="GU6" s="49">
        <f t="shared" si="249"/>
        <v>3.9402920878304903</v>
      </c>
      <c r="GV6" s="49">
        <f t="shared" si="249"/>
        <v>3.9402920878304903</v>
      </c>
      <c r="GW6" s="49">
        <f t="shared" si="249"/>
        <v>3.9402920878304903</v>
      </c>
      <c r="GX6" s="49">
        <f t="shared" si="249"/>
        <v>3.9402920878304903</v>
      </c>
      <c r="GY6" s="49">
        <f t="shared" si="249"/>
        <v>4.0724825320673839</v>
      </c>
      <c r="GZ6" s="49">
        <f t="shared" si="249"/>
        <v>4.0979037713437103</v>
      </c>
      <c r="HA6" s="49">
        <f t="shared" si="249"/>
        <v>4.0979037713437103</v>
      </c>
      <c r="HB6" s="49">
        <f t="shared" si="249"/>
        <v>4.0979037713437103</v>
      </c>
      <c r="HC6" s="49">
        <f t="shared" si="249"/>
        <v>4.0979037713437103</v>
      </c>
      <c r="HD6" s="49">
        <f t="shared" si="249"/>
        <v>4.0979037713437103</v>
      </c>
      <c r="HE6" s="49">
        <f t="shared" si="249"/>
        <v>4.0979037713437103</v>
      </c>
      <c r="HF6" s="49">
        <f t="shared" si="249"/>
        <v>4.0979037713437103</v>
      </c>
      <c r="HG6" s="49">
        <f t="shared" si="249"/>
        <v>4.0979037713437103</v>
      </c>
      <c r="HH6" s="49">
        <f t="shared" si="249"/>
        <v>4.0979037713437103</v>
      </c>
      <c r="HI6" s="49">
        <f t="shared" si="249"/>
        <v>4.0979037713437103</v>
      </c>
      <c r="HJ6" s="49">
        <f t="shared" si="249"/>
        <v>4.0979037713437103</v>
      </c>
      <c r="HK6" s="49">
        <f t="shared" si="249"/>
        <v>4.2353818333500799</v>
      </c>
      <c r="HL6" s="49">
        <f t="shared" si="249"/>
        <v>4.261819922197458</v>
      </c>
      <c r="HM6" s="49">
        <f t="shared" si="249"/>
        <v>4.261819922197458</v>
      </c>
      <c r="HN6" s="49">
        <f t="shared" si="249"/>
        <v>4.261819922197458</v>
      </c>
      <c r="HO6" s="49">
        <f t="shared" si="249"/>
        <v>4.261819922197458</v>
      </c>
      <c r="HP6" s="49">
        <f t="shared" si="249"/>
        <v>4.261819922197458</v>
      </c>
      <c r="HQ6" s="49">
        <f t="shared" si="249"/>
        <v>4.261819922197458</v>
      </c>
      <c r="HR6" s="49">
        <f t="shared" si="249"/>
        <v>4.261819922197458</v>
      </c>
      <c r="HS6" s="49">
        <f t="shared" si="249"/>
        <v>4.261819922197458</v>
      </c>
      <c r="HT6" s="49">
        <f t="shared" si="249"/>
        <v>4.261819922197458</v>
      </c>
      <c r="HU6" s="49">
        <f t="shared" si="249"/>
        <v>4.261819922197458</v>
      </c>
      <c r="HV6" s="49">
        <f t="shared" si="249"/>
        <v>4.261819922197458</v>
      </c>
      <c r="HW6" s="49">
        <f t="shared" si="249"/>
        <v>4.4047971066840832</v>
      </c>
      <c r="HX6" s="49">
        <f t="shared" si="249"/>
        <v>4.4322927190853569</v>
      </c>
      <c r="HY6" s="49">
        <f t="shared" si="249"/>
        <v>4.4322927190853569</v>
      </c>
      <c r="HZ6" s="49">
        <f t="shared" si="249"/>
        <v>4.4322927190853569</v>
      </c>
      <c r="IA6" s="49">
        <f t="shared" si="249"/>
        <v>4.4322927190853569</v>
      </c>
      <c r="IB6" s="49">
        <f t="shared" si="249"/>
        <v>4.4322927190853569</v>
      </c>
      <c r="IC6" s="49">
        <f t="shared" si="249"/>
        <v>4.4322927190853569</v>
      </c>
      <c r="ID6" s="49">
        <f t="shared" si="249"/>
        <v>4.4322927190853569</v>
      </c>
      <c r="IE6" s="49">
        <f t="shared" si="249"/>
        <v>4.4322927190853569</v>
      </c>
      <c r="IF6" s="49">
        <f t="shared" si="249"/>
        <v>4.4322927190853569</v>
      </c>
      <c r="IG6" s="49">
        <f t="shared" si="249"/>
        <v>4.4322927190853569</v>
      </c>
      <c r="IH6" s="49">
        <f t="shared" si="249"/>
        <v>4.4322927190853569</v>
      </c>
      <c r="II6" s="49">
        <f t="shared" si="249"/>
        <v>4.5809889909514467</v>
      </c>
      <c r="IJ6" s="49">
        <f t="shared" ref="IJ6:JB8" si="250">DS6*$M6/10^6</f>
        <v>4.6095844278487723</v>
      </c>
      <c r="IK6" s="49">
        <f t="shared" si="250"/>
        <v>4.6095844278487723</v>
      </c>
      <c r="IL6" s="49">
        <f t="shared" si="250"/>
        <v>4.6095844278487723</v>
      </c>
      <c r="IM6" s="49">
        <f t="shared" si="250"/>
        <v>4.6095844278487723</v>
      </c>
      <c r="IN6" s="49">
        <f t="shared" si="250"/>
        <v>4.6095844278487723</v>
      </c>
      <c r="IO6" s="49">
        <f t="shared" si="250"/>
        <v>4.6095844278487723</v>
      </c>
      <c r="IP6" s="49">
        <f t="shared" si="250"/>
        <v>4.6095844278487723</v>
      </c>
      <c r="IQ6" s="49">
        <f t="shared" si="250"/>
        <v>4.6095844278487723</v>
      </c>
      <c r="IR6" s="49">
        <f t="shared" si="250"/>
        <v>4.6095844278487723</v>
      </c>
      <c r="IS6" s="49">
        <f t="shared" si="250"/>
        <v>4.6095844278487723</v>
      </c>
      <c r="IT6" s="49">
        <f t="shared" si="250"/>
        <v>4.6095844278487723</v>
      </c>
      <c r="IU6" s="49">
        <f t="shared" si="250"/>
        <v>4.7642285505895057</v>
      </c>
      <c r="IV6" s="49">
        <f t="shared" si="250"/>
        <v>4.7939678049627226</v>
      </c>
      <c r="IW6" s="49">
        <f t="shared" si="250"/>
        <v>4.7939678049627226</v>
      </c>
      <c r="IX6" s="49">
        <f t="shared" si="250"/>
        <v>4.7939678049627226</v>
      </c>
      <c r="IY6" s="49">
        <f t="shared" si="250"/>
        <v>4.7939678049627226</v>
      </c>
      <c r="IZ6" s="49">
        <f t="shared" si="250"/>
        <v>4.7939678049627226</v>
      </c>
      <c r="JA6" s="49">
        <f t="shared" si="250"/>
        <v>4.7939678049627226</v>
      </c>
      <c r="JB6" s="49">
        <f t="shared" si="250"/>
        <v>4.7939678049627226</v>
      </c>
    </row>
    <row r="7" spans="1:262">
      <c r="A7" s="7"/>
      <c r="B7" s="58" t="s">
        <v>61</v>
      </c>
      <c r="C7" s="63" t="s">
        <v>20</v>
      </c>
      <c r="D7" s="59" t="s">
        <v>22</v>
      </c>
      <c r="E7" s="64">
        <v>44414</v>
      </c>
      <c r="F7" s="64">
        <v>44414</v>
      </c>
      <c r="G7" s="64">
        <v>47700</v>
      </c>
      <c r="H7" s="65">
        <v>9</v>
      </c>
      <c r="I7" s="64">
        <v>45143</v>
      </c>
      <c r="J7" s="65">
        <v>2</v>
      </c>
      <c r="K7" s="66">
        <f t="shared" ref="K7:K8" si="251">MIN(IF((G7-$K$3)/365&gt;0,(G7-$K$3)/365,0),H7)</f>
        <v>8.1890410958904116</v>
      </c>
      <c r="L7" s="66">
        <f t="shared" ref="L7:L8" si="252">MIN(IF((I7-$L$3)/365&gt;0,(I7-$L$3)/365,0),J7)</f>
        <v>1.1835616438356165</v>
      </c>
      <c r="M7" s="67">
        <v>37063.412100000001</v>
      </c>
      <c r="N7" s="3"/>
      <c r="O7" s="146">
        <v>9.4</v>
      </c>
      <c r="P7" s="68">
        <v>0.04</v>
      </c>
      <c r="Q7" s="69">
        <v>1</v>
      </c>
      <c r="R7" s="68">
        <v>0.04</v>
      </c>
      <c r="S7" s="69">
        <v>1</v>
      </c>
      <c r="T7" s="48"/>
      <c r="U7" s="56"/>
      <c r="V7" s="25"/>
      <c r="W7" s="25"/>
      <c r="X7" s="84">
        <f>O7</f>
        <v>9.4</v>
      </c>
      <c r="Y7" s="84">
        <f>IF(MONTH(Y$3)=MONTH($F7),X7*(DAY($F7)-1)/DAY(EOMONTH($F7,0))+X7*(1+$P7)*(1-(DAY($F7)-1)/DAY(EOMONTH($F7,0))),IF(MONTH(Y$3)=MONTH(EDATE($F7,1)),#REF!*(1+$P7),X7))</f>
        <v>9.4</v>
      </c>
      <c r="Z7" s="49">
        <f t="shared" si="233"/>
        <v>9.7153548387096791</v>
      </c>
      <c r="AA7" s="49">
        <f t="shared" si="233"/>
        <v>9.7760000000000016</v>
      </c>
      <c r="AB7" s="49">
        <f t="shared" si="233"/>
        <v>9.7760000000000016</v>
      </c>
      <c r="AC7" s="49">
        <f t="shared" si="233"/>
        <v>9.7760000000000016</v>
      </c>
      <c r="AD7" s="49">
        <f t="shared" si="233"/>
        <v>9.7760000000000016</v>
      </c>
      <c r="AE7" s="49">
        <f t="shared" si="233"/>
        <v>9.7760000000000016</v>
      </c>
      <c r="AF7" s="49">
        <f t="shared" si="233"/>
        <v>9.7760000000000016</v>
      </c>
      <c r="AG7" s="49">
        <f t="shared" si="233"/>
        <v>9.7760000000000016</v>
      </c>
      <c r="AH7" s="49">
        <f t="shared" si="233"/>
        <v>9.7760000000000016</v>
      </c>
      <c r="AI7" s="49">
        <f t="shared" si="233"/>
        <v>9.7760000000000016</v>
      </c>
      <c r="AJ7" s="49">
        <f t="shared" si="234"/>
        <v>9.7760000000000016</v>
      </c>
      <c r="AK7" s="49">
        <f t="shared" si="234"/>
        <v>9.7760000000000016</v>
      </c>
      <c r="AL7" s="49">
        <f t="shared" si="234"/>
        <v>10.103969032258068</v>
      </c>
      <c r="AM7" s="49">
        <f t="shared" si="234"/>
        <v>10.167040000000002</v>
      </c>
      <c r="AN7" s="49">
        <f t="shared" si="234"/>
        <v>10.167040000000002</v>
      </c>
      <c r="AO7" s="49">
        <f t="shared" si="234"/>
        <v>10.167040000000002</v>
      </c>
      <c r="AP7" s="49">
        <f t="shared" si="234"/>
        <v>10.167040000000002</v>
      </c>
      <c r="AQ7" s="49">
        <f t="shared" si="234"/>
        <v>10.167040000000002</v>
      </c>
      <c r="AR7" s="49">
        <f t="shared" si="234"/>
        <v>10.167040000000002</v>
      </c>
      <c r="AS7" s="49">
        <f t="shared" si="234"/>
        <v>10.167040000000002</v>
      </c>
      <c r="AT7" s="49">
        <f t="shared" si="235"/>
        <v>10.167040000000002</v>
      </c>
      <c r="AU7" s="49">
        <f t="shared" si="235"/>
        <v>10.167040000000002</v>
      </c>
      <c r="AV7" s="49">
        <f t="shared" si="235"/>
        <v>10.167040000000002</v>
      </c>
      <c r="AW7" s="49">
        <f t="shared" si="235"/>
        <v>10.167040000000002</v>
      </c>
      <c r="AX7" s="49">
        <f t="shared" si="235"/>
        <v>10.50812779354839</v>
      </c>
      <c r="AY7" s="49">
        <f t="shared" si="235"/>
        <v>10.573721600000002</v>
      </c>
      <c r="AZ7" s="49">
        <f t="shared" si="235"/>
        <v>10.573721600000002</v>
      </c>
      <c r="BA7" s="49">
        <f t="shared" si="235"/>
        <v>10.573721600000002</v>
      </c>
      <c r="BB7" s="49">
        <f t="shared" si="235"/>
        <v>10.573721600000002</v>
      </c>
      <c r="BC7" s="49">
        <f t="shared" si="235"/>
        <v>10.573721600000002</v>
      </c>
      <c r="BD7" s="49">
        <f t="shared" si="236"/>
        <v>10.573721600000002</v>
      </c>
      <c r="BE7" s="49">
        <f t="shared" si="236"/>
        <v>10.573721600000002</v>
      </c>
      <c r="BF7" s="49">
        <f t="shared" si="236"/>
        <v>10.573721600000002</v>
      </c>
      <c r="BG7" s="49">
        <f t="shared" si="236"/>
        <v>10.573721600000002</v>
      </c>
      <c r="BH7" s="49">
        <f t="shared" si="236"/>
        <v>10.573721600000002</v>
      </c>
      <c r="BI7" s="49">
        <f t="shared" si="236"/>
        <v>10.573721600000002</v>
      </c>
      <c r="BJ7" s="49">
        <f t="shared" si="236"/>
        <v>10.928452905290325</v>
      </c>
      <c r="BK7" s="49">
        <f t="shared" si="236"/>
        <v>10.996670464000003</v>
      </c>
      <c r="BL7" s="49">
        <f t="shared" si="236"/>
        <v>10.996670464000003</v>
      </c>
      <c r="BM7" s="49">
        <f t="shared" si="236"/>
        <v>10.996670464000003</v>
      </c>
      <c r="BN7" s="49">
        <f t="shared" si="237"/>
        <v>10.996670464000003</v>
      </c>
      <c r="BO7" s="49">
        <f t="shared" si="237"/>
        <v>10.996670464000003</v>
      </c>
      <c r="BP7" s="49">
        <f t="shared" si="237"/>
        <v>10.996670464000003</v>
      </c>
      <c r="BQ7" s="49">
        <f t="shared" si="237"/>
        <v>10.996670464000003</v>
      </c>
      <c r="BR7" s="49">
        <f t="shared" si="237"/>
        <v>10.996670464000003</v>
      </c>
      <c r="BS7" s="49">
        <f t="shared" si="237"/>
        <v>10.996670464000003</v>
      </c>
      <c r="BT7" s="49">
        <f t="shared" si="237"/>
        <v>10.996670464000003</v>
      </c>
      <c r="BU7" s="49">
        <f t="shared" si="237"/>
        <v>10.996670464000003</v>
      </c>
      <c r="BV7" s="49">
        <f t="shared" si="237"/>
        <v>11.36559102150194</v>
      </c>
      <c r="BW7" s="49">
        <f t="shared" si="237"/>
        <v>11.436537282560003</v>
      </c>
      <c r="BX7" s="49">
        <f t="shared" si="238"/>
        <v>11.436537282560003</v>
      </c>
      <c r="BY7" s="49">
        <f t="shared" si="238"/>
        <v>11.436537282560003</v>
      </c>
      <c r="BZ7" s="49">
        <f t="shared" si="238"/>
        <v>11.436537282560003</v>
      </c>
      <c r="CA7" s="49">
        <f t="shared" si="238"/>
        <v>11.436537282560003</v>
      </c>
      <c r="CB7" s="49">
        <f t="shared" si="238"/>
        <v>11.436537282560003</v>
      </c>
      <c r="CC7" s="49">
        <f t="shared" si="238"/>
        <v>11.436537282560003</v>
      </c>
      <c r="CD7" s="49">
        <f t="shared" si="238"/>
        <v>11.436537282560003</v>
      </c>
      <c r="CE7" s="49">
        <f t="shared" si="238"/>
        <v>11.436537282560003</v>
      </c>
      <c r="CF7" s="49">
        <f t="shared" si="238"/>
        <v>11.436537282560003</v>
      </c>
      <c r="CG7" s="49">
        <f t="shared" si="238"/>
        <v>11.436537282560003</v>
      </c>
      <c r="CH7" s="49">
        <f t="shared" si="239"/>
        <v>11.820214662362016</v>
      </c>
      <c r="CI7" s="49">
        <f t="shared" si="239"/>
        <v>11.893998773862403</v>
      </c>
      <c r="CJ7" s="49">
        <f t="shared" si="239"/>
        <v>11.893998773862403</v>
      </c>
      <c r="CK7" s="49">
        <f t="shared" si="239"/>
        <v>11.893998773862403</v>
      </c>
      <c r="CL7" s="49">
        <f t="shared" si="239"/>
        <v>11.893998773862403</v>
      </c>
      <c r="CM7" s="49">
        <f t="shared" si="239"/>
        <v>11.893998773862403</v>
      </c>
      <c r="CN7" s="49">
        <f t="shared" si="239"/>
        <v>11.893998773862403</v>
      </c>
      <c r="CO7" s="49">
        <f t="shared" si="239"/>
        <v>11.893998773862403</v>
      </c>
      <c r="CP7" s="49">
        <f t="shared" si="239"/>
        <v>11.893998773862403</v>
      </c>
      <c r="CQ7" s="49">
        <f t="shared" si="239"/>
        <v>11.893998773862403</v>
      </c>
      <c r="CR7" s="49">
        <f t="shared" si="240"/>
        <v>11.893998773862403</v>
      </c>
      <c r="CS7" s="49">
        <f t="shared" si="240"/>
        <v>11.893998773862403</v>
      </c>
      <c r="CT7" s="49">
        <f t="shared" si="240"/>
        <v>12.293023248856498</v>
      </c>
      <c r="CU7" s="49">
        <f t="shared" si="240"/>
        <v>12.369758724816901</v>
      </c>
      <c r="CV7" s="49">
        <f t="shared" si="240"/>
        <v>12.369758724816901</v>
      </c>
      <c r="CW7" s="49">
        <f t="shared" si="240"/>
        <v>12.369758724816901</v>
      </c>
      <c r="CX7" s="49">
        <f t="shared" si="240"/>
        <v>12.369758724816901</v>
      </c>
      <c r="CY7" s="49">
        <f t="shared" si="240"/>
        <v>12.369758724816901</v>
      </c>
      <c r="CZ7" s="49">
        <f t="shared" si="240"/>
        <v>12.369758724816901</v>
      </c>
      <c r="DA7" s="49">
        <f t="shared" si="240"/>
        <v>12.369758724816901</v>
      </c>
      <c r="DB7" s="49">
        <f t="shared" si="241"/>
        <v>12.369758724816901</v>
      </c>
      <c r="DC7" s="49">
        <f t="shared" si="241"/>
        <v>12.369758724816901</v>
      </c>
      <c r="DD7" s="49">
        <f t="shared" si="241"/>
        <v>12.369758724816901</v>
      </c>
      <c r="DE7" s="49">
        <f t="shared" si="241"/>
        <v>12.369758724816901</v>
      </c>
      <c r="DF7" s="49">
        <f t="shared" si="241"/>
        <v>12.784744178810758</v>
      </c>
      <c r="DG7" s="49">
        <f t="shared" si="241"/>
        <v>12.864549073809577</v>
      </c>
      <c r="DH7" s="49">
        <f t="shared" si="241"/>
        <v>12.864549073809577</v>
      </c>
      <c r="DI7" s="49">
        <f t="shared" si="241"/>
        <v>12.864549073809577</v>
      </c>
      <c r="DJ7" s="49">
        <f t="shared" si="241"/>
        <v>12.864549073809577</v>
      </c>
      <c r="DK7" s="49">
        <f t="shared" si="241"/>
        <v>12.864549073809577</v>
      </c>
      <c r="DL7" s="49">
        <f t="shared" si="242"/>
        <v>12.864549073809577</v>
      </c>
      <c r="DM7" s="49">
        <f t="shared" si="242"/>
        <v>12.864549073809577</v>
      </c>
      <c r="DN7" s="49">
        <f t="shared" si="242"/>
        <v>12.864549073809577</v>
      </c>
      <c r="DO7" s="49">
        <f t="shared" si="242"/>
        <v>12.864549073809577</v>
      </c>
      <c r="DP7" s="49">
        <f t="shared" si="242"/>
        <v>12.864549073809577</v>
      </c>
      <c r="DQ7" s="49">
        <f t="shared" si="242"/>
        <v>12.864549073809577</v>
      </c>
      <c r="DR7" s="49">
        <f t="shared" si="242"/>
        <v>13.29613394596319</v>
      </c>
      <c r="DS7" s="49">
        <f t="shared" si="242"/>
        <v>13.379131036761962</v>
      </c>
      <c r="DT7" s="49">
        <f t="shared" si="242"/>
        <v>13.379131036761962</v>
      </c>
      <c r="DU7" s="49">
        <f t="shared" si="242"/>
        <v>13.379131036761962</v>
      </c>
      <c r="DV7" s="49">
        <f t="shared" si="243"/>
        <v>13.379131036761962</v>
      </c>
      <c r="DW7" s="49">
        <f t="shared" si="243"/>
        <v>13.379131036761962</v>
      </c>
      <c r="DX7" s="49">
        <f t="shared" si="243"/>
        <v>13.379131036761962</v>
      </c>
      <c r="DY7" s="49">
        <f t="shared" si="243"/>
        <v>13.379131036761962</v>
      </c>
      <c r="DZ7" s="49">
        <f t="shared" si="243"/>
        <v>13.379131036761962</v>
      </c>
      <c r="EA7" s="49">
        <f t="shared" si="243"/>
        <v>13.379131036761962</v>
      </c>
      <c r="EB7" s="49">
        <f t="shared" si="243"/>
        <v>13.379131036761962</v>
      </c>
      <c r="EC7" s="49">
        <f t="shared" si="243"/>
        <v>13.379131036761962</v>
      </c>
      <c r="ED7" s="49">
        <f t="shared" si="243"/>
        <v>13.827979303801719</v>
      </c>
      <c r="EE7" s="49">
        <f t="shared" si="243"/>
        <v>13.91429627823244</v>
      </c>
      <c r="EF7" s="49">
        <f t="shared" si="244"/>
        <v>13.91429627823244</v>
      </c>
      <c r="EG7" s="49">
        <f t="shared" si="244"/>
        <v>13.91429627823244</v>
      </c>
      <c r="EH7" s="49">
        <f t="shared" si="244"/>
        <v>13.91429627823244</v>
      </c>
      <c r="EI7" s="49">
        <f t="shared" si="244"/>
        <v>13.91429627823244</v>
      </c>
      <c r="EJ7" s="49">
        <f t="shared" si="244"/>
        <v>13.91429627823244</v>
      </c>
      <c r="EK7" s="49">
        <f t="shared" si="244"/>
        <v>13.91429627823244</v>
      </c>
      <c r="EM7" s="18"/>
      <c r="EN7" s="18"/>
      <c r="EO7" s="49">
        <f t="shared" si="245"/>
        <v>0.34839607374000003</v>
      </c>
      <c r="EP7" s="49">
        <f t="shared" si="245"/>
        <v>0.34839607374000003</v>
      </c>
      <c r="EQ7" s="49">
        <f t="shared" si="245"/>
        <v>0.36008420008482583</v>
      </c>
      <c r="ER7" s="49">
        <f t="shared" si="245"/>
        <v>0.36233191668960008</v>
      </c>
      <c r="ES7" s="49">
        <f t="shared" si="245"/>
        <v>0.36233191668960008</v>
      </c>
      <c r="ET7" s="49">
        <f t="shared" si="245"/>
        <v>0.36233191668960008</v>
      </c>
      <c r="EU7" s="49">
        <f t="shared" si="245"/>
        <v>0.36233191668960008</v>
      </c>
      <c r="EV7" s="49">
        <f t="shared" si="245"/>
        <v>0.36233191668960008</v>
      </c>
      <c r="EW7" s="49">
        <f t="shared" si="245"/>
        <v>0.36233191668960008</v>
      </c>
      <c r="EX7" s="49">
        <f t="shared" si="245"/>
        <v>0.36233191668960008</v>
      </c>
      <c r="EY7" s="49">
        <f t="shared" si="246"/>
        <v>0.36233191668960008</v>
      </c>
      <c r="EZ7" s="49">
        <f t="shared" si="246"/>
        <v>0.36233191668960008</v>
      </c>
      <c r="FA7" s="49">
        <f t="shared" si="246"/>
        <v>0.36233191668960008</v>
      </c>
      <c r="FB7" s="49">
        <f t="shared" si="246"/>
        <v>0.36233191668960008</v>
      </c>
      <c r="FC7" s="49">
        <f t="shared" si="246"/>
        <v>0.37448756808821898</v>
      </c>
      <c r="FD7" s="49">
        <f t="shared" si="246"/>
        <v>0.37682519335718406</v>
      </c>
      <c r="FE7" s="49">
        <f t="shared" si="246"/>
        <v>0.37682519335718406</v>
      </c>
      <c r="FF7" s="49">
        <f t="shared" si="246"/>
        <v>0.37682519335718406</v>
      </c>
      <c r="FG7" s="49">
        <f t="shared" si="246"/>
        <v>0.37682519335718406</v>
      </c>
      <c r="FH7" s="49">
        <f t="shared" si="246"/>
        <v>0.37682519335718406</v>
      </c>
      <c r="FI7" s="49">
        <f t="shared" si="247"/>
        <v>0.37682519335718406</v>
      </c>
      <c r="FJ7" s="49">
        <f t="shared" si="247"/>
        <v>0.37682519335718406</v>
      </c>
      <c r="FK7" s="49">
        <f t="shared" si="247"/>
        <v>0.37682519335718406</v>
      </c>
      <c r="FL7" s="49">
        <f t="shared" si="247"/>
        <v>0.37682519335718406</v>
      </c>
      <c r="FM7" s="49">
        <f t="shared" si="247"/>
        <v>0.37682519335718406</v>
      </c>
      <c r="FN7" s="49">
        <f t="shared" si="247"/>
        <v>0.37682519335718406</v>
      </c>
      <c r="FO7" s="49">
        <f t="shared" si="247"/>
        <v>0.3894670708117477</v>
      </c>
      <c r="FP7" s="49">
        <f t="shared" si="247"/>
        <v>0.3918982010914715</v>
      </c>
      <c r="FQ7" s="49">
        <f t="shared" si="247"/>
        <v>0.3918982010914715</v>
      </c>
      <c r="FR7" s="49">
        <f t="shared" si="247"/>
        <v>0.3918982010914715</v>
      </c>
      <c r="FS7" s="49">
        <f t="shared" si="248"/>
        <v>0.3918982010914715</v>
      </c>
      <c r="FT7" s="49">
        <f t="shared" si="248"/>
        <v>0.3918982010914715</v>
      </c>
      <c r="FU7" s="49">
        <f t="shared" si="248"/>
        <v>0.3918982010914715</v>
      </c>
      <c r="FV7" s="49">
        <f t="shared" si="248"/>
        <v>0.3918982010914715</v>
      </c>
      <c r="FW7" s="49">
        <f t="shared" si="248"/>
        <v>0.3918982010914715</v>
      </c>
      <c r="FX7" s="49">
        <f t="shared" si="249"/>
        <v>0.3918982010914715</v>
      </c>
      <c r="FY7" s="49">
        <f t="shared" si="249"/>
        <v>0.3918982010914715</v>
      </c>
      <c r="FZ7" s="49">
        <f t="shared" si="249"/>
        <v>0.3918982010914715</v>
      </c>
      <c r="GA7" s="49">
        <f t="shared" si="249"/>
        <v>0.40504575364421758</v>
      </c>
      <c r="GB7" s="49">
        <f t="shared" si="249"/>
        <v>0.4075741291351303</v>
      </c>
      <c r="GC7" s="49">
        <f t="shared" si="249"/>
        <v>0.4075741291351303</v>
      </c>
      <c r="GD7" s="49">
        <f t="shared" si="249"/>
        <v>0.4075741291351303</v>
      </c>
      <c r="GE7" s="49">
        <f t="shared" si="249"/>
        <v>0.4075741291351303</v>
      </c>
      <c r="GF7" s="49">
        <f t="shared" si="249"/>
        <v>0.4075741291351303</v>
      </c>
      <c r="GG7" s="49">
        <f t="shared" si="249"/>
        <v>0.4075741291351303</v>
      </c>
      <c r="GH7" s="49">
        <f t="shared" si="249"/>
        <v>0.4075741291351303</v>
      </c>
      <c r="GI7" s="49">
        <f t="shared" si="249"/>
        <v>0.4075741291351303</v>
      </c>
      <c r="GJ7" s="49">
        <f t="shared" si="249"/>
        <v>0.4075741291351303</v>
      </c>
      <c r="GK7" s="49">
        <f t="shared" si="249"/>
        <v>0.4075741291351303</v>
      </c>
      <c r="GL7" s="49">
        <f t="shared" si="249"/>
        <v>0.4075741291351303</v>
      </c>
      <c r="GM7" s="49">
        <f t="shared" si="249"/>
        <v>0.42124758378998639</v>
      </c>
      <c r="GN7" s="49">
        <f t="shared" si="249"/>
        <v>0.42387709430053555</v>
      </c>
      <c r="GO7" s="49">
        <f t="shared" si="249"/>
        <v>0.42387709430053555</v>
      </c>
      <c r="GP7" s="49">
        <f t="shared" si="249"/>
        <v>0.42387709430053555</v>
      </c>
      <c r="GQ7" s="49">
        <f t="shared" si="249"/>
        <v>0.42387709430053555</v>
      </c>
      <c r="GR7" s="49">
        <f t="shared" si="249"/>
        <v>0.42387709430053555</v>
      </c>
      <c r="GS7" s="49">
        <f t="shared" si="249"/>
        <v>0.42387709430053555</v>
      </c>
      <c r="GT7" s="49">
        <f t="shared" si="249"/>
        <v>0.42387709430053555</v>
      </c>
      <c r="GU7" s="49">
        <f t="shared" si="249"/>
        <v>0.42387709430053555</v>
      </c>
      <c r="GV7" s="49">
        <f t="shared" si="249"/>
        <v>0.42387709430053555</v>
      </c>
      <c r="GW7" s="49">
        <f t="shared" si="249"/>
        <v>0.42387709430053555</v>
      </c>
      <c r="GX7" s="49">
        <f t="shared" si="249"/>
        <v>0.42387709430053555</v>
      </c>
      <c r="GY7" s="49">
        <f t="shared" si="249"/>
        <v>0.43809748714158581</v>
      </c>
      <c r="GZ7" s="49">
        <f t="shared" si="249"/>
        <v>0.44083217807255698</v>
      </c>
      <c r="HA7" s="49">
        <f t="shared" si="249"/>
        <v>0.44083217807255698</v>
      </c>
      <c r="HB7" s="49">
        <f t="shared" si="249"/>
        <v>0.44083217807255698</v>
      </c>
      <c r="HC7" s="49">
        <f t="shared" si="249"/>
        <v>0.44083217807255698</v>
      </c>
      <c r="HD7" s="49">
        <f t="shared" si="249"/>
        <v>0.44083217807255698</v>
      </c>
      <c r="HE7" s="49">
        <f t="shared" si="249"/>
        <v>0.44083217807255698</v>
      </c>
      <c r="HF7" s="49">
        <f t="shared" si="249"/>
        <v>0.44083217807255698</v>
      </c>
      <c r="HG7" s="49">
        <f t="shared" si="249"/>
        <v>0.44083217807255698</v>
      </c>
      <c r="HH7" s="49">
        <f t="shared" si="249"/>
        <v>0.44083217807255698</v>
      </c>
      <c r="HI7" s="49">
        <f t="shared" si="249"/>
        <v>0.44083217807255698</v>
      </c>
      <c r="HJ7" s="49">
        <f t="shared" si="249"/>
        <v>0.44083217807255698</v>
      </c>
      <c r="HK7" s="49">
        <f t="shared" si="249"/>
        <v>0.45562138662724927</v>
      </c>
      <c r="HL7" s="49">
        <f t="shared" si="249"/>
        <v>0.45846546519545933</v>
      </c>
      <c r="HM7" s="49">
        <f t="shared" si="249"/>
        <v>0.45846546519545933</v>
      </c>
      <c r="HN7" s="49">
        <f t="shared" si="249"/>
        <v>0.45846546519545933</v>
      </c>
      <c r="HO7" s="49">
        <f t="shared" si="249"/>
        <v>0.45846546519545933</v>
      </c>
      <c r="HP7" s="49">
        <f t="shared" si="249"/>
        <v>0.45846546519545933</v>
      </c>
      <c r="HQ7" s="49">
        <f t="shared" si="249"/>
        <v>0.45846546519545933</v>
      </c>
      <c r="HR7" s="49">
        <f t="shared" si="249"/>
        <v>0.45846546519545933</v>
      </c>
      <c r="HS7" s="49">
        <f t="shared" si="249"/>
        <v>0.45846546519545933</v>
      </c>
      <c r="HT7" s="49">
        <f t="shared" si="249"/>
        <v>0.45846546519545933</v>
      </c>
      <c r="HU7" s="49">
        <f t="shared" si="249"/>
        <v>0.45846546519545933</v>
      </c>
      <c r="HV7" s="49">
        <f t="shared" si="249"/>
        <v>0.45846546519545933</v>
      </c>
      <c r="HW7" s="49">
        <f t="shared" si="249"/>
        <v>0.47384624209233922</v>
      </c>
      <c r="HX7" s="49">
        <f t="shared" si="249"/>
        <v>0.47680408380327771</v>
      </c>
      <c r="HY7" s="49">
        <f t="shared" si="249"/>
        <v>0.47680408380327771</v>
      </c>
      <c r="HZ7" s="49">
        <f t="shared" si="249"/>
        <v>0.47680408380327771</v>
      </c>
      <c r="IA7" s="49">
        <f t="shared" si="249"/>
        <v>0.47680408380327771</v>
      </c>
      <c r="IB7" s="49">
        <f t="shared" si="249"/>
        <v>0.47680408380327771</v>
      </c>
      <c r="IC7" s="49">
        <f t="shared" si="249"/>
        <v>0.47680408380327771</v>
      </c>
      <c r="ID7" s="49">
        <f t="shared" si="249"/>
        <v>0.47680408380327771</v>
      </c>
      <c r="IE7" s="49">
        <f t="shared" si="249"/>
        <v>0.47680408380327771</v>
      </c>
      <c r="IF7" s="49">
        <f t="shared" si="249"/>
        <v>0.47680408380327771</v>
      </c>
      <c r="IG7" s="49">
        <f t="shared" si="249"/>
        <v>0.47680408380327771</v>
      </c>
      <c r="IH7" s="49">
        <f t="shared" si="249"/>
        <v>0.47680408380327771</v>
      </c>
      <c r="II7" s="49">
        <f t="shared" si="249"/>
        <v>0.4928000917760329</v>
      </c>
      <c r="IJ7" s="49">
        <f t="shared" si="250"/>
        <v>0.49587624715540884</v>
      </c>
      <c r="IK7" s="49">
        <f t="shared" si="250"/>
        <v>0.49587624715540884</v>
      </c>
      <c r="IL7" s="49">
        <f t="shared" si="250"/>
        <v>0.49587624715540884</v>
      </c>
      <c r="IM7" s="49">
        <f t="shared" si="250"/>
        <v>0.49587624715540884</v>
      </c>
      <c r="IN7" s="49">
        <f t="shared" si="250"/>
        <v>0.49587624715540884</v>
      </c>
      <c r="IO7" s="49">
        <f t="shared" si="250"/>
        <v>0.49587624715540884</v>
      </c>
      <c r="IP7" s="49">
        <f t="shared" si="250"/>
        <v>0.49587624715540884</v>
      </c>
      <c r="IQ7" s="49">
        <f t="shared" si="250"/>
        <v>0.49587624715540884</v>
      </c>
      <c r="IR7" s="49">
        <f t="shared" si="250"/>
        <v>0.49587624715540884</v>
      </c>
      <c r="IS7" s="49">
        <f t="shared" si="250"/>
        <v>0.49587624715540884</v>
      </c>
      <c r="IT7" s="49">
        <f t="shared" si="250"/>
        <v>0.49587624715540884</v>
      </c>
      <c r="IU7" s="49">
        <f t="shared" si="250"/>
        <v>0.51251209544707421</v>
      </c>
      <c r="IV7" s="49">
        <f t="shared" si="250"/>
        <v>0.51571129704162522</v>
      </c>
      <c r="IW7" s="49">
        <f t="shared" si="250"/>
        <v>0.51571129704162522</v>
      </c>
      <c r="IX7" s="49">
        <f t="shared" si="250"/>
        <v>0.51571129704162522</v>
      </c>
      <c r="IY7" s="49">
        <f t="shared" si="250"/>
        <v>0.51571129704162522</v>
      </c>
      <c r="IZ7" s="49">
        <f t="shared" si="250"/>
        <v>0.51571129704162522</v>
      </c>
      <c r="JA7" s="49">
        <f t="shared" si="250"/>
        <v>0.51571129704162522</v>
      </c>
      <c r="JB7" s="49">
        <f t="shared" si="250"/>
        <v>0.51571129704162522</v>
      </c>
    </row>
    <row r="8" spans="1:262">
      <c r="A8" s="7"/>
      <c r="B8" s="58" t="s">
        <v>62</v>
      </c>
      <c r="C8" s="63" t="s">
        <v>23</v>
      </c>
      <c r="D8" s="59" t="s">
        <v>22</v>
      </c>
      <c r="E8" s="64">
        <v>44414</v>
      </c>
      <c r="F8" s="64">
        <v>44414</v>
      </c>
      <c r="G8" s="64">
        <v>47700</v>
      </c>
      <c r="H8" s="65">
        <v>9</v>
      </c>
      <c r="I8" s="64">
        <v>45143</v>
      </c>
      <c r="J8" s="65">
        <v>2</v>
      </c>
      <c r="K8" s="66">
        <f t="shared" si="251"/>
        <v>8.1890410958904116</v>
      </c>
      <c r="L8" s="66">
        <f t="shared" si="252"/>
        <v>1.1835616438356165</v>
      </c>
      <c r="M8" s="67">
        <v>1590.4964439</v>
      </c>
      <c r="N8" s="3"/>
      <c r="O8" s="146">
        <v>9.4</v>
      </c>
      <c r="P8" s="68">
        <v>0.04</v>
      </c>
      <c r="Q8" s="69">
        <v>1</v>
      </c>
      <c r="R8" s="68">
        <v>0.04</v>
      </c>
      <c r="S8" s="69">
        <v>1</v>
      </c>
      <c r="T8" s="48"/>
      <c r="U8" s="56"/>
      <c r="V8" s="20"/>
      <c r="W8" s="20"/>
      <c r="X8" s="84">
        <f>O8</f>
        <v>9.4</v>
      </c>
      <c r="Y8" s="84">
        <f>IF(MONTH(Y$3)=MONTH($F8),X8*(DAY($F8)-1)/DAY(EOMONTH($F8,0))+X8*(1+$P8)*(1-(DAY($F8)-1)/DAY(EOMONTH($F8,0))),IF(MONTH(Y$3)=MONTH(EDATE($F8,1)),#REF!*(1+$P8),X8))</f>
        <v>9.4</v>
      </c>
      <c r="Z8" s="49">
        <f t="shared" si="233"/>
        <v>9.7153548387096791</v>
      </c>
      <c r="AA8" s="49">
        <f t="shared" si="233"/>
        <v>9.7760000000000016</v>
      </c>
      <c r="AB8" s="49">
        <f t="shared" si="233"/>
        <v>9.7760000000000016</v>
      </c>
      <c r="AC8" s="49">
        <f t="shared" si="233"/>
        <v>9.7760000000000016</v>
      </c>
      <c r="AD8" s="49">
        <f t="shared" si="233"/>
        <v>9.7760000000000016</v>
      </c>
      <c r="AE8" s="49">
        <f t="shared" si="233"/>
        <v>9.7760000000000016</v>
      </c>
      <c r="AF8" s="49">
        <f t="shared" si="233"/>
        <v>9.7760000000000016</v>
      </c>
      <c r="AG8" s="49">
        <f t="shared" si="233"/>
        <v>9.7760000000000016</v>
      </c>
      <c r="AH8" s="49">
        <f t="shared" si="233"/>
        <v>9.7760000000000016</v>
      </c>
      <c r="AI8" s="49">
        <f t="shared" si="233"/>
        <v>9.7760000000000016</v>
      </c>
      <c r="AJ8" s="49">
        <f t="shared" si="234"/>
        <v>9.7760000000000016</v>
      </c>
      <c r="AK8" s="49">
        <f t="shared" si="234"/>
        <v>9.7760000000000016</v>
      </c>
      <c r="AL8" s="49">
        <f t="shared" si="234"/>
        <v>10.103969032258068</v>
      </c>
      <c r="AM8" s="49">
        <f t="shared" si="234"/>
        <v>10.167040000000002</v>
      </c>
      <c r="AN8" s="49">
        <f t="shared" si="234"/>
        <v>10.167040000000002</v>
      </c>
      <c r="AO8" s="49">
        <f t="shared" si="234"/>
        <v>10.167040000000002</v>
      </c>
      <c r="AP8" s="49">
        <f t="shared" si="234"/>
        <v>10.167040000000002</v>
      </c>
      <c r="AQ8" s="49">
        <f t="shared" si="234"/>
        <v>10.167040000000002</v>
      </c>
      <c r="AR8" s="49">
        <f t="shared" si="234"/>
        <v>10.167040000000002</v>
      </c>
      <c r="AS8" s="49">
        <f t="shared" si="234"/>
        <v>10.167040000000002</v>
      </c>
      <c r="AT8" s="49">
        <f t="shared" si="235"/>
        <v>10.167040000000002</v>
      </c>
      <c r="AU8" s="49">
        <f t="shared" si="235"/>
        <v>10.167040000000002</v>
      </c>
      <c r="AV8" s="49">
        <f t="shared" si="235"/>
        <v>10.167040000000002</v>
      </c>
      <c r="AW8" s="49">
        <f t="shared" si="235"/>
        <v>10.167040000000002</v>
      </c>
      <c r="AX8" s="49">
        <f t="shared" si="235"/>
        <v>10.50812779354839</v>
      </c>
      <c r="AY8" s="49">
        <f t="shared" si="235"/>
        <v>10.573721600000002</v>
      </c>
      <c r="AZ8" s="49">
        <f t="shared" si="235"/>
        <v>10.573721600000002</v>
      </c>
      <c r="BA8" s="49">
        <f t="shared" si="235"/>
        <v>10.573721600000002</v>
      </c>
      <c r="BB8" s="49">
        <f t="shared" si="235"/>
        <v>10.573721600000002</v>
      </c>
      <c r="BC8" s="49">
        <f t="shared" si="235"/>
        <v>10.573721600000002</v>
      </c>
      <c r="BD8" s="49">
        <f t="shared" si="236"/>
        <v>10.573721600000002</v>
      </c>
      <c r="BE8" s="49">
        <f t="shared" si="236"/>
        <v>10.573721600000002</v>
      </c>
      <c r="BF8" s="49">
        <f t="shared" si="236"/>
        <v>10.573721600000002</v>
      </c>
      <c r="BG8" s="49">
        <f t="shared" si="236"/>
        <v>10.573721600000002</v>
      </c>
      <c r="BH8" s="49">
        <f t="shared" si="236"/>
        <v>10.573721600000002</v>
      </c>
      <c r="BI8" s="49">
        <f t="shared" si="236"/>
        <v>10.573721600000002</v>
      </c>
      <c r="BJ8" s="49">
        <f t="shared" si="236"/>
        <v>10.928452905290325</v>
      </c>
      <c r="BK8" s="49">
        <f t="shared" si="236"/>
        <v>10.996670464000003</v>
      </c>
      <c r="BL8" s="49">
        <f t="shared" si="236"/>
        <v>10.996670464000003</v>
      </c>
      <c r="BM8" s="49">
        <f t="shared" si="236"/>
        <v>10.996670464000003</v>
      </c>
      <c r="BN8" s="49">
        <f t="shared" si="237"/>
        <v>10.996670464000003</v>
      </c>
      <c r="BO8" s="49">
        <f t="shared" si="237"/>
        <v>10.996670464000003</v>
      </c>
      <c r="BP8" s="49">
        <f t="shared" si="237"/>
        <v>10.996670464000003</v>
      </c>
      <c r="BQ8" s="49">
        <f t="shared" si="237"/>
        <v>10.996670464000003</v>
      </c>
      <c r="BR8" s="49">
        <f t="shared" si="237"/>
        <v>10.996670464000003</v>
      </c>
      <c r="BS8" s="49">
        <f t="shared" si="237"/>
        <v>10.996670464000003</v>
      </c>
      <c r="BT8" s="49">
        <f t="shared" si="237"/>
        <v>10.996670464000003</v>
      </c>
      <c r="BU8" s="49">
        <f t="shared" si="237"/>
        <v>10.996670464000003</v>
      </c>
      <c r="BV8" s="49">
        <f t="shared" si="237"/>
        <v>11.36559102150194</v>
      </c>
      <c r="BW8" s="49">
        <f t="shared" si="237"/>
        <v>11.436537282560003</v>
      </c>
      <c r="BX8" s="49">
        <f t="shared" si="238"/>
        <v>11.436537282560003</v>
      </c>
      <c r="BY8" s="49">
        <f t="shared" si="238"/>
        <v>11.436537282560003</v>
      </c>
      <c r="BZ8" s="49">
        <f t="shared" si="238"/>
        <v>11.436537282560003</v>
      </c>
      <c r="CA8" s="49">
        <f t="shared" si="238"/>
        <v>11.436537282560003</v>
      </c>
      <c r="CB8" s="49">
        <f t="shared" si="238"/>
        <v>11.436537282560003</v>
      </c>
      <c r="CC8" s="49">
        <f t="shared" si="238"/>
        <v>11.436537282560003</v>
      </c>
      <c r="CD8" s="49">
        <f t="shared" si="238"/>
        <v>11.436537282560003</v>
      </c>
      <c r="CE8" s="49">
        <f t="shared" si="238"/>
        <v>11.436537282560003</v>
      </c>
      <c r="CF8" s="49">
        <f t="shared" si="238"/>
        <v>11.436537282560003</v>
      </c>
      <c r="CG8" s="49">
        <f t="shared" si="238"/>
        <v>11.436537282560003</v>
      </c>
      <c r="CH8" s="49">
        <f t="shared" si="239"/>
        <v>11.820214662362016</v>
      </c>
      <c r="CI8" s="49">
        <f t="shared" si="239"/>
        <v>11.893998773862403</v>
      </c>
      <c r="CJ8" s="49">
        <f t="shared" si="239"/>
        <v>11.893998773862403</v>
      </c>
      <c r="CK8" s="49">
        <f t="shared" si="239"/>
        <v>11.893998773862403</v>
      </c>
      <c r="CL8" s="49">
        <f t="shared" si="239"/>
        <v>11.893998773862403</v>
      </c>
      <c r="CM8" s="49">
        <f t="shared" si="239"/>
        <v>11.893998773862403</v>
      </c>
      <c r="CN8" s="49">
        <f t="shared" si="239"/>
        <v>11.893998773862403</v>
      </c>
      <c r="CO8" s="49">
        <f t="shared" si="239"/>
        <v>11.893998773862403</v>
      </c>
      <c r="CP8" s="49">
        <f t="shared" si="239"/>
        <v>11.893998773862403</v>
      </c>
      <c r="CQ8" s="49">
        <f t="shared" si="239"/>
        <v>11.893998773862403</v>
      </c>
      <c r="CR8" s="49">
        <f t="shared" si="240"/>
        <v>11.893998773862403</v>
      </c>
      <c r="CS8" s="49">
        <f t="shared" si="240"/>
        <v>11.893998773862403</v>
      </c>
      <c r="CT8" s="49">
        <f t="shared" si="240"/>
        <v>12.293023248856498</v>
      </c>
      <c r="CU8" s="49">
        <f t="shared" si="240"/>
        <v>12.369758724816901</v>
      </c>
      <c r="CV8" s="49">
        <f t="shared" si="240"/>
        <v>12.369758724816901</v>
      </c>
      <c r="CW8" s="49">
        <f t="shared" si="240"/>
        <v>12.369758724816901</v>
      </c>
      <c r="CX8" s="49">
        <f t="shared" si="240"/>
        <v>12.369758724816901</v>
      </c>
      <c r="CY8" s="49">
        <f t="shared" si="240"/>
        <v>12.369758724816901</v>
      </c>
      <c r="CZ8" s="49">
        <f t="shared" si="240"/>
        <v>12.369758724816901</v>
      </c>
      <c r="DA8" s="49">
        <f t="shared" si="240"/>
        <v>12.369758724816901</v>
      </c>
      <c r="DB8" s="49">
        <f t="shared" si="241"/>
        <v>12.369758724816901</v>
      </c>
      <c r="DC8" s="49">
        <f t="shared" si="241"/>
        <v>12.369758724816901</v>
      </c>
      <c r="DD8" s="49">
        <f t="shared" si="241"/>
        <v>12.369758724816901</v>
      </c>
      <c r="DE8" s="49">
        <f t="shared" si="241"/>
        <v>12.369758724816901</v>
      </c>
      <c r="DF8" s="49">
        <f t="shared" si="241"/>
        <v>12.784744178810758</v>
      </c>
      <c r="DG8" s="49">
        <f t="shared" si="241"/>
        <v>12.864549073809577</v>
      </c>
      <c r="DH8" s="49">
        <f t="shared" si="241"/>
        <v>12.864549073809577</v>
      </c>
      <c r="DI8" s="49">
        <f t="shared" si="241"/>
        <v>12.864549073809577</v>
      </c>
      <c r="DJ8" s="49">
        <f t="shared" si="241"/>
        <v>12.864549073809577</v>
      </c>
      <c r="DK8" s="49">
        <f t="shared" si="241"/>
        <v>12.864549073809577</v>
      </c>
      <c r="DL8" s="49">
        <f t="shared" si="242"/>
        <v>12.864549073809577</v>
      </c>
      <c r="DM8" s="49">
        <f t="shared" si="242"/>
        <v>12.864549073809577</v>
      </c>
      <c r="DN8" s="49">
        <f t="shared" si="242"/>
        <v>12.864549073809577</v>
      </c>
      <c r="DO8" s="49">
        <f t="shared" si="242"/>
        <v>12.864549073809577</v>
      </c>
      <c r="DP8" s="49">
        <f t="shared" si="242"/>
        <v>12.864549073809577</v>
      </c>
      <c r="DQ8" s="49">
        <f t="shared" si="242"/>
        <v>12.864549073809577</v>
      </c>
      <c r="DR8" s="49">
        <f t="shared" si="242"/>
        <v>13.29613394596319</v>
      </c>
      <c r="DS8" s="49">
        <f t="shared" si="242"/>
        <v>13.379131036761962</v>
      </c>
      <c r="DT8" s="49">
        <f t="shared" si="242"/>
        <v>13.379131036761962</v>
      </c>
      <c r="DU8" s="49">
        <f t="shared" si="242"/>
        <v>13.379131036761962</v>
      </c>
      <c r="DV8" s="49">
        <f t="shared" si="243"/>
        <v>13.379131036761962</v>
      </c>
      <c r="DW8" s="49">
        <f t="shared" si="243"/>
        <v>13.379131036761962</v>
      </c>
      <c r="DX8" s="49">
        <f t="shared" si="243"/>
        <v>13.379131036761962</v>
      </c>
      <c r="DY8" s="49">
        <f t="shared" si="243"/>
        <v>13.379131036761962</v>
      </c>
      <c r="DZ8" s="49">
        <f t="shared" si="243"/>
        <v>13.379131036761962</v>
      </c>
      <c r="EA8" s="49">
        <f t="shared" si="243"/>
        <v>13.379131036761962</v>
      </c>
      <c r="EB8" s="49">
        <f t="shared" si="243"/>
        <v>13.379131036761962</v>
      </c>
      <c r="EC8" s="49">
        <f t="shared" si="243"/>
        <v>13.379131036761962</v>
      </c>
      <c r="ED8" s="49">
        <f t="shared" si="243"/>
        <v>13.827979303801719</v>
      </c>
      <c r="EE8" s="49">
        <f t="shared" si="243"/>
        <v>13.91429627823244</v>
      </c>
      <c r="EF8" s="49">
        <f t="shared" si="244"/>
        <v>13.91429627823244</v>
      </c>
      <c r="EG8" s="49">
        <f t="shared" si="244"/>
        <v>13.91429627823244</v>
      </c>
      <c r="EH8" s="49">
        <f t="shared" si="244"/>
        <v>13.91429627823244</v>
      </c>
      <c r="EI8" s="49">
        <f t="shared" si="244"/>
        <v>13.91429627823244</v>
      </c>
      <c r="EJ8" s="49">
        <f t="shared" si="244"/>
        <v>13.91429627823244</v>
      </c>
      <c r="EK8" s="49">
        <f t="shared" si="244"/>
        <v>13.91429627823244</v>
      </c>
      <c r="EM8" s="18"/>
      <c r="EN8" s="18"/>
      <c r="EO8" s="49">
        <f t="shared" si="245"/>
        <v>1.4950666572660001E-2</v>
      </c>
      <c r="EP8" s="49">
        <f t="shared" si="245"/>
        <v>1.4950666572660001E-2</v>
      </c>
      <c r="EQ8" s="49">
        <f t="shared" si="245"/>
        <v>1.5452237322194404E-2</v>
      </c>
      <c r="ER8" s="49">
        <f t="shared" si="245"/>
        <v>1.5548693235566404E-2</v>
      </c>
      <c r="ES8" s="49">
        <f t="shared" si="245"/>
        <v>1.5548693235566404E-2</v>
      </c>
      <c r="ET8" s="49">
        <f t="shared" si="245"/>
        <v>1.5548693235566404E-2</v>
      </c>
      <c r="EU8" s="49">
        <f t="shared" si="245"/>
        <v>1.5548693235566404E-2</v>
      </c>
      <c r="EV8" s="49">
        <f t="shared" si="245"/>
        <v>1.5548693235566404E-2</v>
      </c>
      <c r="EW8" s="49">
        <f t="shared" si="245"/>
        <v>1.5548693235566404E-2</v>
      </c>
      <c r="EX8" s="49">
        <f t="shared" si="245"/>
        <v>1.5548693235566404E-2</v>
      </c>
      <c r="EY8" s="49">
        <f t="shared" si="246"/>
        <v>1.5548693235566404E-2</v>
      </c>
      <c r="EZ8" s="49">
        <f t="shared" si="246"/>
        <v>1.5548693235566404E-2</v>
      </c>
      <c r="FA8" s="49">
        <f t="shared" si="246"/>
        <v>1.5548693235566404E-2</v>
      </c>
      <c r="FB8" s="49">
        <f t="shared" si="246"/>
        <v>1.5548693235566404E-2</v>
      </c>
      <c r="FC8" s="49">
        <f t="shared" si="246"/>
        <v>1.6070326815082182E-2</v>
      </c>
      <c r="FD8" s="49">
        <f t="shared" si="246"/>
        <v>1.6170640964989061E-2</v>
      </c>
      <c r="FE8" s="49">
        <f t="shared" si="246"/>
        <v>1.6170640964989061E-2</v>
      </c>
      <c r="FF8" s="49">
        <f t="shared" si="246"/>
        <v>1.6170640964989061E-2</v>
      </c>
      <c r="FG8" s="49">
        <f t="shared" si="246"/>
        <v>1.6170640964989061E-2</v>
      </c>
      <c r="FH8" s="49">
        <f t="shared" si="246"/>
        <v>1.6170640964989061E-2</v>
      </c>
      <c r="FI8" s="49">
        <f t="shared" si="247"/>
        <v>1.6170640964989061E-2</v>
      </c>
      <c r="FJ8" s="49">
        <f t="shared" si="247"/>
        <v>1.6170640964989061E-2</v>
      </c>
      <c r="FK8" s="49">
        <f t="shared" si="247"/>
        <v>1.6170640964989061E-2</v>
      </c>
      <c r="FL8" s="49">
        <f t="shared" si="247"/>
        <v>1.6170640964989061E-2</v>
      </c>
      <c r="FM8" s="49">
        <f t="shared" si="247"/>
        <v>1.6170640964989061E-2</v>
      </c>
      <c r="FN8" s="49">
        <f t="shared" si="247"/>
        <v>1.6170640964989061E-2</v>
      </c>
      <c r="FO8" s="49">
        <f t="shared" si="247"/>
        <v>1.6713139887685469E-2</v>
      </c>
      <c r="FP8" s="49">
        <f t="shared" si="247"/>
        <v>1.6817466603588623E-2</v>
      </c>
      <c r="FQ8" s="49">
        <f t="shared" si="247"/>
        <v>1.6817466603588623E-2</v>
      </c>
      <c r="FR8" s="49">
        <f t="shared" si="247"/>
        <v>1.6817466603588623E-2</v>
      </c>
      <c r="FS8" s="49">
        <f t="shared" si="248"/>
        <v>1.6817466603588623E-2</v>
      </c>
      <c r="FT8" s="49">
        <f t="shared" si="248"/>
        <v>1.6817466603588623E-2</v>
      </c>
      <c r="FU8" s="49">
        <f t="shared" si="248"/>
        <v>1.6817466603588623E-2</v>
      </c>
      <c r="FV8" s="49">
        <f t="shared" si="248"/>
        <v>1.6817466603588623E-2</v>
      </c>
      <c r="FW8" s="49">
        <f t="shared" si="248"/>
        <v>1.6817466603588623E-2</v>
      </c>
      <c r="FX8" s="49">
        <f t="shared" si="249"/>
        <v>1.6817466603588623E-2</v>
      </c>
      <c r="FY8" s="49">
        <f t="shared" si="249"/>
        <v>1.6817466603588623E-2</v>
      </c>
      <c r="FZ8" s="49">
        <f t="shared" si="249"/>
        <v>1.6817466603588623E-2</v>
      </c>
      <c r="GA8" s="49">
        <f t="shared" si="249"/>
        <v>1.7381665483192886E-2</v>
      </c>
      <c r="GB8" s="49">
        <f t="shared" si="249"/>
        <v>1.7490165267732168E-2</v>
      </c>
      <c r="GC8" s="49">
        <f t="shared" si="249"/>
        <v>1.7490165267732168E-2</v>
      </c>
      <c r="GD8" s="49">
        <f t="shared" si="249"/>
        <v>1.7490165267732168E-2</v>
      </c>
      <c r="GE8" s="49">
        <f t="shared" si="249"/>
        <v>1.7490165267732168E-2</v>
      </c>
      <c r="GF8" s="49">
        <f t="shared" si="249"/>
        <v>1.7490165267732168E-2</v>
      </c>
      <c r="GG8" s="49">
        <f t="shared" si="249"/>
        <v>1.7490165267732168E-2</v>
      </c>
      <c r="GH8" s="49">
        <f t="shared" si="249"/>
        <v>1.7490165267732168E-2</v>
      </c>
      <c r="GI8" s="49">
        <f t="shared" si="249"/>
        <v>1.7490165267732168E-2</v>
      </c>
      <c r="GJ8" s="49">
        <f t="shared" si="249"/>
        <v>1.7490165267732168E-2</v>
      </c>
      <c r="GK8" s="49">
        <f t="shared" si="249"/>
        <v>1.7490165267732168E-2</v>
      </c>
      <c r="GL8" s="49">
        <f t="shared" si="249"/>
        <v>1.7490165267732168E-2</v>
      </c>
      <c r="GM8" s="49">
        <f t="shared" si="249"/>
        <v>1.8076932102520604E-2</v>
      </c>
      <c r="GN8" s="49">
        <f t="shared" si="249"/>
        <v>1.8189771878441455E-2</v>
      </c>
      <c r="GO8" s="49">
        <f t="shared" si="249"/>
        <v>1.8189771878441455E-2</v>
      </c>
      <c r="GP8" s="49">
        <f t="shared" si="249"/>
        <v>1.8189771878441455E-2</v>
      </c>
      <c r="GQ8" s="49">
        <f t="shared" si="249"/>
        <v>1.8189771878441455E-2</v>
      </c>
      <c r="GR8" s="49">
        <f t="shared" si="249"/>
        <v>1.8189771878441455E-2</v>
      </c>
      <c r="GS8" s="49">
        <f t="shared" si="249"/>
        <v>1.8189771878441455E-2</v>
      </c>
      <c r="GT8" s="49">
        <f t="shared" si="249"/>
        <v>1.8189771878441455E-2</v>
      </c>
      <c r="GU8" s="49">
        <f t="shared" si="249"/>
        <v>1.8189771878441455E-2</v>
      </c>
      <c r="GV8" s="49">
        <f t="shared" si="249"/>
        <v>1.8189771878441455E-2</v>
      </c>
      <c r="GW8" s="49">
        <f t="shared" si="249"/>
        <v>1.8189771878441455E-2</v>
      </c>
      <c r="GX8" s="49">
        <f t="shared" si="249"/>
        <v>1.8189771878441455E-2</v>
      </c>
      <c r="GY8" s="49">
        <f t="shared" si="249"/>
        <v>1.8800009386621425E-2</v>
      </c>
      <c r="GZ8" s="49">
        <f t="shared" si="249"/>
        <v>1.8917362753579112E-2</v>
      </c>
      <c r="HA8" s="49">
        <f t="shared" si="249"/>
        <v>1.8917362753579112E-2</v>
      </c>
      <c r="HB8" s="49">
        <f t="shared" si="249"/>
        <v>1.8917362753579112E-2</v>
      </c>
      <c r="HC8" s="49">
        <f t="shared" si="249"/>
        <v>1.8917362753579112E-2</v>
      </c>
      <c r="HD8" s="49">
        <f t="shared" si="249"/>
        <v>1.8917362753579112E-2</v>
      </c>
      <c r="HE8" s="49">
        <f t="shared" si="249"/>
        <v>1.8917362753579112E-2</v>
      </c>
      <c r="HF8" s="49">
        <f t="shared" si="249"/>
        <v>1.8917362753579112E-2</v>
      </c>
      <c r="HG8" s="49">
        <f t="shared" si="249"/>
        <v>1.8917362753579112E-2</v>
      </c>
      <c r="HH8" s="49">
        <f t="shared" si="249"/>
        <v>1.8917362753579112E-2</v>
      </c>
      <c r="HI8" s="49">
        <f t="shared" si="249"/>
        <v>1.8917362753579112E-2</v>
      </c>
      <c r="HJ8" s="49">
        <f t="shared" si="249"/>
        <v>1.8917362753579112E-2</v>
      </c>
      <c r="HK8" s="49">
        <f t="shared" si="249"/>
        <v>1.9552009762086285E-2</v>
      </c>
      <c r="HL8" s="49">
        <f t="shared" si="249"/>
        <v>1.9674057263722278E-2</v>
      </c>
      <c r="HM8" s="49">
        <f t="shared" si="249"/>
        <v>1.9674057263722278E-2</v>
      </c>
      <c r="HN8" s="49">
        <f t="shared" si="249"/>
        <v>1.9674057263722278E-2</v>
      </c>
      <c r="HO8" s="49">
        <f t="shared" si="249"/>
        <v>1.9674057263722278E-2</v>
      </c>
      <c r="HP8" s="49">
        <f t="shared" si="249"/>
        <v>1.9674057263722278E-2</v>
      </c>
      <c r="HQ8" s="49">
        <f t="shared" si="249"/>
        <v>1.9674057263722278E-2</v>
      </c>
      <c r="HR8" s="49">
        <f t="shared" si="249"/>
        <v>1.9674057263722278E-2</v>
      </c>
      <c r="HS8" s="49">
        <f t="shared" si="249"/>
        <v>1.9674057263722278E-2</v>
      </c>
      <c r="HT8" s="49">
        <f t="shared" si="249"/>
        <v>1.9674057263722278E-2</v>
      </c>
      <c r="HU8" s="49">
        <f t="shared" si="249"/>
        <v>1.9674057263722278E-2</v>
      </c>
      <c r="HV8" s="49">
        <f t="shared" si="249"/>
        <v>1.9674057263722278E-2</v>
      </c>
      <c r="HW8" s="49">
        <f t="shared" si="249"/>
        <v>2.0334090152569737E-2</v>
      </c>
      <c r="HX8" s="49">
        <f t="shared" si="249"/>
        <v>2.0461019554271175E-2</v>
      </c>
      <c r="HY8" s="49">
        <f t="shared" si="249"/>
        <v>2.0461019554271175E-2</v>
      </c>
      <c r="HZ8" s="49">
        <f t="shared" si="249"/>
        <v>2.0461019554271175E-2</v>
      </c>
      <c r="IA8" s="49">
        <f t="shared" si="249"/>
        <v>2.0461019554271175E-2</v>
      </c>
      <c r="IB8" s="49">
        <f t="shared" si="249"/>
        <v>2.0461019554271175E-2</v>
      </c>
      <c r="IC8" s="49">
        <f t="shared" si="249"/>
        <v>2.0461019554271175E-2</v>
      </c>
      <c r="ID8" s="49">
        <f t="shared" si="249"/>
        <v>2.0461019554271175E-2</v>
      </c>
      <c r="IE8" s="49">
        <f t="shared" si="249"/>
        <v>2.0461019554271175E-2</v>
      </c>
      <c r="IF8" s="49">
        <f t="shared" si="249"/>
        <v>2.0461019554271175E-2</v>
      </c>
      <c r="IG8" s="49">
        <f t="shared" si="249"/>
        <v>2.0461019554271175E-2</v>
      </c>
      <c r="IH8" s="49">
        <f t="shared" si="249"/>
        <v>2.0461019554271175E-2</v>
      </c>
      <c r="II8" s="49">
        <f t="shared" si="249"/>
        <v>2.1147453758672528E-2</v>
      </c>
      <c r="IJ8" s="49">
        <f t="shared" si="250"/>
        <v>2.127946033644202E-2</v>
      </c>
      <c r="IK8" s="49">
        <f t="shared" si="250"/>
        <v>2.127946033644202E-2</v>
      </c>
      <c r="IL8" s="49">
        <f t="shared" si="250"/>
        <v>2.127946033644202E-2</v>
      </c>
      <c r="IM8" s="49">
        <f t="shared" si="250"/>
        <v>2.127946033644202E-2</v>
      </c>
      <c r="IN8" s="49">
        <f t="shared" si="250"/>
        <v>2.127946033644202E-2</v>
      </c>
      <c r="IO8" s="49">
        <f t="shared" si="250"/>
        <v>2.127946033644202E-2</v>
      </c>
      <c r="IP8" s="49">
        <f t="shared" si="250"/>
        <v>2.127946033644202E-2</v>
      </c>
      <c r="IQ8" s="49">
        <f t="shared" si="250"/>
        <v>2.127946033644202E-2</v>
      </c>
      <c r="IR8" s="49">
        <f t="shared" si="250"/>
        <v>2.127946033644202E-2</v>
      </c>
      <c r="IS8" s="49">
        <f t="shared" si="250"/>
        <v>2.127946033644202E-2</v>
      </c>
      <c r="IT8" s="49">
        <f t="shared" si="250"/>
        <v>2.127946033644202E-2</v>
      </c>
      <c r="IU8" s="49">
        <f t="shared" si="250"/>
        <v>2.199335190901943E-2</v>
      </c>
      <c r="IV8" s="49">
        <f t="shared" si="250"/>
        <v>2.2130638749899702E-2</v>
      </c>
      <c r="IW8" s="49">
        <f t="shared" si="250"/>
        <v>2.2130638749899702E-2</v>
      </c>
      <c r="IX8" s="49">
        <f t="shared" si="250"/>
        <v>2.2130638749899702E-2</v>
      </c>
      <c r="IY8" s="49">
        <f t="shared" si="250"/>
        <v>2.2130638749899702E-2</v>
      </c>
      <c r="IZ8" s="49">
        <f t="shared" si="250"/>
        <v>2.2130638749899702E-2</v>
      </c>
      <c r="JA8" s="49">
        <f t="shared" si="250"/>
        <v>2.2130638749899702E-2</v>
      </c>
      <c r="JB8" s="49">
        <f t="shared" si="250"/>
        <v>2.2130638749899702E-2</v>
      </c>
    </row>
    <row r="9" spans="1:262" s="43" customFormat="1">
      <c r="A9" s="7"/>
      <c r="B9" s="58"/>
      <c r="C9" s="63"/>
      <c r="D9" s="59"/>
      <c r="E9" s="64"/>
      <c r="F9" s="64"/>
      <c r="G9" s="64"/>
      <c r="H9" s="65"/>
      <c r="I9" s="64"/>
      <c r="J9" s="65"/>
      <c r="K9" s="66"/>
      <c r="L9" s="66"/>
      <c r="M9" s="67"/>
      <c r="N9" s="3"/>
      <c r="O9" s="81"/>
      <c r="P9" s="68"/>
      <c r="Q9" s="68"/>
      <c r="R9" s="68"/>
      <c r="S9" s="68"/>
      <c r="T9" s="48"/>
      <c r="U9" s="56"/>
      <c r="V9" s="73"/>
      <c r="W9" s="73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M9" s="18"/>
      <c r="EN9" s="18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9"/>
      <c r="IS9" s="49"/>
      <c r="IT9" s="49"/>
      <c r="IU9" s="49"/>
      <c r="IV9" s="49"/>
      <c r="IW9" s="49"/>
      <c r="IX9" s="49"/>
      <c r="IY9" s="49"/>
      <c r="IZ9" s="49"/>
      <c r="JA9" s="49"/>
      <c r="JB9" s="49"/>
    </row>
    <row r="10" spans="1:262">
      <c r="A10" s="7">
        <v>2</v>
      </c>
      <c r="B10" s="58" t="s">
        <v>63</v>
      </c>
      <c r="C10" s="63" t="s">
        <v>21</v>
      </c>
      <c r="D10" s="59" t="s">
        <v>22</v>
      </c>
      <c r="E10" s="64">
        <v>44414</v>
      </c>
      <c r="F10" s="64">
        <v>44414</v>
      </c>
      <c r="G10" s="64">
        <v>47700</v>
      </c>
      <c r="H10" s="65">
        <v>9</v>
      </c>
      <c r="I10" s="64">
        <v>46239</v>
      </c>
      <c r="J10" s="65">
        <v>5</v>
      </c>
      <c r="K10" s="66">
        <f>MIN(IF((G10-$K$3)/365&gt;0,(G10-$K$3)/365,0),H10)</f>
        <v>8.1890410958904116</v>
      </c>
      <c r="L10" s="66">
        <f>MIN(IF((I10-$L$3)/365&gt;0,(I10-$L$3)/365,0),J10)</f>
        <v>4.1863013698630134</v>
      </c>
      <c r="M10" s="67">
        <v>382739.25081599993</v>
      </c>
      <c r="N10" s="3"/>
      <c r="O10" s="70">
        <v>19.02</v>
      </c>
      <c r="P10" s="74">
        <v>0.04</v>
      </c>
      <c r="Q10" s="69">
        <v>1</v>
      </c>
      <c r="R10" s="74">
        <v>0.04</v>
      </c>
      <c r="S10" s="69">
        <v>1</v>
      </c>
      <c r="T10" s="48"/>
      <c r="U10" s="56"/>
      <c r="V10" s="20"/>
      <c r="W10" s="20"/>
      <c r="X10" s="84">
        <f>O10</f>
        <v>19.02</v>
      </c>
      <c r="Y10" s="84">
        <f>IF(MONTH(Y$3)=MONTH($F10),X10*(DAY($F10)-1)/DAY(EOMONTH($F10,0))+X10*(1+$P10)*(1-(DAY($F10)-1)/DAY(EOMONTH($F10,0))),IF(MONTH(Y$3)=MONTH(EDATE($F10,1)),#REF!*(1+$P10),X10))</f>
        <v>19.02</v>
      </c>
      <c r="Z10" s="49">
        <f t="shared" ref="Z10:AI12" si="253">IF(MONTH(Z$3)=MONTH($F10),Y10*(DAY($F10)-1)/DAY(EOMONTH($F10,0))+Y10*(1+$P10)*(1-(DAY($F10)-1)/DAY(EOMONTH($F10,0))),IF(MONTH(Z$3)=MONTH(EDATE($F10,1)),X10*(1+$P10),Y10))</f>
        <v>19.658090322580644</v>
      </c>
      <c r="AA10" s="49">
        <f t="shared" si="253"/>
        <v>19.780799999999999</v>
      </c>
      <c r="AB10" s="49">
        <f t="shared" si="253"/>
        <v>19.780799999999999</v>
      </c>
      <c r="AC10" s="49">
        <f t="shared" si="253"/>
        <v>19.780799999999999</v>
      </c>
      <c r="AD10" s="49">
        <f t="shared" si="253"/>
        <v>19.780799999999999</v>
      </c>
      <c r="AE10" s="49">
        <f t="shared" si="253"/>
        <v>19.780799999999999</v>
      </c>
      <c r="AF10" s="49">
        <f t="shared" si="253"/>
        <v>19.780799999999999</v>
      </c>
      <c r="AG10" s="49">
        <f t="shared" si="253"/>
        <v>19.780799999999999</v>
      </c>
      <c r="AH10" s="49">
        <f t="shared" si="253"/>
        <v>19.780799999999999</v>
      </c>
      <c r="AI10" s="49">
        <f t="shared" si="253"/>
        <v>19.780799999999999</v>
      </c>
      <c r="AJ10" s="49">
        <f t="shared" ref="AJ10:AS12" si="254">IF(MONTH(AJ$3)=MONTH($F10),AI10*(DAY($F10)-1)/DAY(EOMONTH($F10,0))+AI10*(1+$P10)*(1-(DAY($F10)-1)/DAY(EOMONTH($F10,0))),IF(MONTH(AJ$3)=MONTH(EDATE($F10,1)),AH10*(1+$P10),AI10))</f>
        <v>19.780799999999999</v>
      </c>
      <c r="AK10" s="49">
        <f t="shared" si="254"/>
        <v>19.780799999999999</v>
      </c>
      <c r="AL10" s="49">
        <f t="shared" si="254"/>
        <v>20.444413935483869</v>
      </c>
      <c r="AM10" s="49">
        <f t="shared" si="254"/>
        <v>20.572032</v>
      </c>
      <c r="AN10" s="49">
        <f t="shared" si="254"/>
        <v>20.572032</v>
      </c>
      <c r="AO10" s="49">
        <f t="shared" si="254"/>
        <v>20.572032</v>
      </c>
      <c r="AP10" s="49">
        <f t="shared" si="254"/>
        <v>20.572032</v>
      </c>
      <c r="AQ10" s="49">
        <f t="shared" si="254"/>
        <v>20.572032</v>
      </c>
      <c r="AR10" s="49">
        <f t="shared" si="254"/>
        <v>20.572032</v>
      </c>
      <c r="AS10" s="49">
        <f t="shared" si="254"/>
        <v>20.572032</v>
      </c>
      <c r="AT10" s="49">
        <f t="shared" ref="AT10:BC12" si="255">IF(MONTH(AT$3)=MONTH($F10),AS10*(DAY($F10)-1)/DAY(EOMONTH($F10,0))+AS10*(1+$P10)*(1-(DAY($F10)-1)/DAY(EOMONTH($F10,0))),IF(MONTH(AT$3)=MONTH(EDATE($F10,1)),AR10*(1+$P10),AS10))</f>
        <v>20.572032</v>
      </c>
      <c r="AU10" s="49">
        <f t="shared" si="255"/>
        <v>20.572032</v>
      </c>
      <c r="AV10" s="49">
        <f t="shared" si="255"/>
        <v>20.572032</v>
      </c>
      <c r="AW10" s="49">
        <f t="shared" si="255"/>
        <v>20.572032</v>
      </c>
      <c r="AX10" s="49">
        <f t="shared" si="255"/>
        <v>21.26219049290323</v>
      </c>
      <c r="AY10" s="49">
        <f t="shared" si="255"/>
        <v>21.394913280000001</v>
      </c>
      <c r="AZ10" s="49">
        <f t="shared" si="255"/>
        <v>21.394913280000001</v>
      </c>
      <c r="BA10" s="49">
        <f t="shared" si="255"/>
        <v>21.394913280000001</v>
      </c>
      <c r="BB10" s="49">
        <f t="shared" si="255"/>
        <v>21.394913280000001</v>
      </c>
      <c r="BC10" s="49">
        <f t="shared" si="255"/>
        <v>21.394913280000001</v>
      </c>
      <c r="BD10" s="49">
        <f t="shared" ref="BD10:BM12" si="256">IF(MONTH(BD$3)=MONTH($F10),BC10*(DAY($F10)-1)/DAY(EOMONTH($F10,0))+BC10*(1+$P10)*(1-(DAY($F10)-1)/DAY(EOMONTH($F10,0))),IF(MONTH(BD$3)=MONTH(EDATE($F10,1)),BB10*(1+$P10),BC10))</f>
        <v>21.394913280000001</v>
      </c>
      <c r="BE10" s="49">
        <f t="shared" si="256"/>
        <v>21.394913280000001</v>
      </c>
      <c r="BF10" s="49">
        <f t="shared" si="256"/>
        <v>21.394913280000001</v>
      </c>
      <c r="BG10" s="49">
        <f t="shared" si="256"/>
        <v>21.394913280000001</v>
      </c>
      <c r="BH10" s="49">
        <f t="shared" si="256"/>
        <v>21.394913280000001</v>
      </c>
      <c r="BI10" s="49">
        <f t="shared" si="256"/>
        <v>21.394913280000001</v>
      </c>
      <c r="BJ10" s="49">
        <f t="shared" si="256"/>
        <v>22.112678112619356</v>
      </c>
      <c r="BK10" s="49">
        <f t="shared" si="256"/>
        <v>22.2507098112</v>
      </c>
      <c r="BL10" s="49">
        <f t="shared" si="256"/>
        <v>22.2507098112</v>
      </c>
      <c r="BM10" s="49">
        <f t="shared" si="256"/>
        <v>22.2507098112</v>
      </c>
      <c r="BN10" s="49">
        <f t="shared" ref="BN10:BW12" si="257">IF(MONTH(BN$3)=MONTH($F10),BM10*(DAY($F10)-1)/DAY(EOMONTH($F10,0))+BM10*(1+$P10)*(1-(DAY($F10)-1)/DAY(EOMONTH($F10,0))),IF(MONTH(BN$3)=MONTH(EDATE($F10,1)),BL10*(1+$P10),BM10))</f>
        <v>22.2507098112</v>
      </c>
      <c r="BO10" s="49">
        <f t="shared" si="257"/>
        <v>22.2507098112</v>
      </c>
      <c r="BP10" s="49">
        <f t="shared" si="257"/>
        <v>22.2507098112</v>
      </c>
      <c r="BQ10" s="49">
        <f t="shared" si="257"/>
        <v>22.2507098112</v>
      </c>
      <c r="BR10" s="49">
        <f t="shared" si="257"/>
        <v>22.2507098112</v>
      </c>
      <c r="BS10" s="49">
        <f t="shared" si="257"/>
        <v>22.2507098112</v>
      </c>
      <c r="BT10" s="49">
        <f t="shared" si="257"/>
        <v>22.2507098112</v>
      </c>
      <c r="BU10" s="49">
        <f t="shared" si="257"/>
        <v>22.2507098112</v>
      </c>
      <c r="BV10" s="49">
        <f t="shared" si="257"/>
        <v>22.997185237124132</v>
      </c>
      <c r="BW10" s="49">
        <f t="shared" si="257"/>
        <v>23.140738203648002</v>
      </c>
      <c r="BX10" s="49">
        <f t="shared" ref="BX10:CG12" si="258">IF(MONTH(BX$3)=MONTH($F10),BW10*(DAY($F10)-1)/DAY(EOMONTH($F10,0))+BW10*(1+$P10)*(1-(DAY($F10)-1)/DAY(EOMONTH($F10,0))),IF(MONTH(BX$3)=MONTH(EDATE($F10,1)),BV10*(1+$P10),BW10))</f>
        <v>23.140738203648002</v>
      </c>
      <c r="BY10" s="49">
        <f t="shared" si="258"/>
        <v>23.140738203648002</v>
      </c>
      <c r="BZ10" s="49">
        <f t="shared" si="258"/>
        <v>23.140738203648002</v>
      </c>
      <c r="CA10" s="49">
        <f t="shared" si="258"/>
        <v>23.140738203648002</v>
      </c>
      <c r="CB10" s="49">
        <f t="shared" si="258"/>
        <v>23.140738203648002</v>
      </c>
      <c r="CC10" s="49">
        <f t="shared" si="258"/>
        <v>23.140738203648002</v>
      </c>
      <c r="CD10" s="49">
        <f t="shared" si="258"/>
        <v>23.140738203648002</v>
      </c>
      <c r="CE10" s="49">
        <f t="shared" si="258"/>
        <v>23.140738203648002</v>
      </c>
      <c r="CF10" s="49">
        <f t="shared" si="258"/>
        <v>23.140738203648002</v>
      </c>
      <c r="CG10" s="49">
        <f t="shared" si="258"/>
        <v>23.140738203648002</v>
      </c>
      <c r="CH10" s="49">
        <f t="shared" ref="CH10:CQ12" si="259">IF(MONTH(CH$3)=MONTH($F10),CG10*(DAY($F10)-1)/DAY(EOMONTH($F10,0))+CG10*(1+$P10)*(1-(DAY($F10)-1)/DAY(EOMONTH($F10,0))),IF(MONTH(CH$3)=MONTH(EDATE($F10,1)),CF10*(1+$P10),CG10))</f>
        <v>23.9170726466091</v>
      </c>
      <c r="CI10" s="49">
        <f t="shared" si="259"/>
        <v>24.066367731793925</v>
      </c>
      <c r="CJ10" s="49">
        <f t="shared" si="259"/>
        <v>24.066367731793925</v>
      </c>
      <c r="CK10" s="49">
        <f t="shared" si="259"/>
        <v>24.066367731793925</v>
      </c>
      <c r="CL10" s="49">
        <f t="shared" si="259"/>
        <v>24.066367731793925</v>
      </c>
      <c r="CM10" s="49">
        <f t="shared" si="259"/>
        <v>24.066367731793925</v>
      </c>
      <c r="CN10" s="49">
        <f t="shared" si="259"/>
        <v>24.066367731793925</v>
      </c>
      <c r="CO10" s="49">
        <f t="shared" si="259"/>
        <v>24.066367731793925</v>
      </c>
      <c r="CP10" s="49">
        <f t="shared" si="259"/>
        <v>24.066367731793925</v>
      </c>
      <c r="CQ10" s="49">
        <f t="shared" si="259"/>
        <v>24.066367731793925</v>
      </c>
      <c r="CR10" s="49">
        <f t="shared" ref="CR10:DA12" si="260">IF(MONTH(CR$3)=MONTH($F10),CQ10*(DAY($F10)-1)/DAY(EOMONTH($F10,0))+CQ10*(1+$P10)*(1-(DAY($F10)-1)/DAY(EOMONTH($F10,0))),IF(MONTH(CR$3)=MONTH(EDATE($F10,1)),CP10*(1+$P10),CQ10))</f>
        <v>24.066367731793925</v>
      </c>
      <c r="CS10" s="49">
        <f t="shared" si="260"/>
        <v>24.066367731793925</v>
      </c>
      <c r="CT10" s="49">
        <f t="shared" si="260"/>
        <v>24.873755552473465</v>
      </c>
      <c r="CU10" s="49">
        <f t="shared" si="260"/>
        <v>25.029022441065681</v>
      </c>
      <c r="CV10" s="49">
        <f t="shared" si="260"/>
        <v>25.029022441065681</v>
      </c>
      <c r="CW10" s="49">
        <f t="shared" si="260"/>
        <v>25.029022441065681</v>
      </c>
      <c r="CX10" s="49">
        <f t="shared" si="260"/>
        <v>25.029022441065681</v>
      </c>
      <c r="CY10" s="49">
        <f t="shared" si="260"/>
        <v>25.029022441065681</v>
      </c>
      <c r="CZ10" s="49">
        <f t="shared" si="260"/>
        <v>25.029022441065681</v>
      </c>
      <c r="DA10" s="49">
        <f t="shared" si="260"/>
        <v>25.029022441065681</v>
      </c>
      <c r="DB10" s="49">
        <f t="shared" ref="DB10:DK12" si="261">IF(MONTH(DB$3)=MONTH($F10),DA10*(DAY($F10)-1)/DAY(EOMONTH($F10,0))+DA10*(1+$P10)*(1-(DAY($F10)-1)/DAY(EOMONTH($F10,0))),IF(MONTH(DB$3)=MONTH(EDATE($F10,1)),CZ10*(1+$P10),DA10))</f>
        <v>25.029022441065681</v>
      </c>
      <c r="DC10" s="49">
        <f t="shared" si="261"/>
        <v>25.029022441065681</v>
      </c>
      <c r="DD10" s="49">
        <f t="shared" si="261"/>
        <v>25.029022441065681</v>
      </c>
      <c r="DE10" s="49">
        <f t="shared" si="261"/>
        <v>25.029022441065681</v>
      </c>
      <c r="DF10" s="49">
        <f t="shared" si="261"/>
        <v>25.868705774572405</v>
      </c>
      <c r="DG10" s="49">
        <f t="shared" si="261"/>
        <v>26.030183338708309</v>
      </c>
      <c r="DH10" s="49">
        <f t="shared" si="261"/>
        <v>26.030183338708309</v>
      </c>
      <c r="DI10" s="49">
        <f t="shared" si="261"/>
        <v>26.030183338708309</v>
      </c>
      <c r="DJ10" s="49">
        <f t="shared" si="261"/>
        <v>26.030183338708309</v>
      </c>
      <c r="DK10" s="49">
        <f t="shared" si="261"/>
        <v>26.030183338708309</v>
      </c>
      <c r="DL10" s="49">
        <f t="shared" ref="DL10:DU12" si="262">IF(MONTH(DL$3)=MONTH($F10),DK10*(DAY($F10)-1)/DAY(EOMONTH($F10,0))+DK10*(1+$P10)*(1-(DAY($F10)-1)/DAY(EOMONTH($F10,0))),IF(MONTH(DL$3)=MONTH(EDATE($F10,1)),DJ10*(1+$P10),DK10))</f>
        <v>26.030183338708309</v>
      </c>
      <c r="DM10" s="49">
        <f t="shared" si="262"/>
        <v>26.030183338708309</v>
      </c>
      <c r="DN10" s="49">
        <f t="shared" si="262"/>
        <v>26.030183338708309</v>
      </c>
      <c r="DO10" s="49">
        <f t="shared" si="262"/>
        <v>26.030183338708309</v>
      </c>
      <c r="DP10" s="49">
        <f t="shared" si="262"/>
        <v>26.030183338708309</v>
      </c>
      <c r="DQ10" s="49">
        <f t="shared" si="262"/>
        <v>26.030183338708309</v>
      </c>
      <c r="DR10" s="49">
        <f t="shared" si="262"/>
        <v>26.903454005555297</v>
      </c>
      <c r="DS10" s="49">
        <f t="shared" si="262"/>
        <v>27.071390672256641</v>
      </c>
      <c r="DT10" s="49">
        <f t="shared" si="262"/>
        <v>27.071390672256641</v>
      </c>
      <c r="DU10" s="49">
        <f t="shared" si="262"/>
        <v>27.071390672256641</v>
      </c>
      <c r="DV10" s="49">
        <f t="shared" ref="DV10:EE12" si="263">IF(MONTH(DV$3)=MONTH($F10),DU10*(DAY($F10)-1)/DAY(EOMONTH($F10,0))+DU10*(1+$P10)*(1-(DAY($F10)-1)/DAY(EOMONTH($F10,0))),IF(MONTH(DV$3)=MONTH(EDATE($F10,1)),DT10*(1+$P10),DU10))</f>
        <v>27.071390672256641</v>
      </c>
      <c r="DW10" s="49">
        <f t="shared" si="263"/>
        <v>27.071390672256641</v>
      </c>
      <c r="DX10" s="49">
        <f t="shared" si="263"/>
        <v>27.071390672256641</v>
      </c>
      <c r="DY10" s="49">
        <f t="shared" si="263"/>
        <v>27.071390672256641</v>
      </c>
      <c r="DZ10" s="49">
        <f t="shared" si="263"/>
        <v>27.071390672256641</v>
      </c>
      <c r="EA10" s="49">
        <f t="shared" si="263"/>
        <v>27.071390672256641</v>
      </c>
      <c r="EB10" s="49">
        <f t="shared" si="263"/>
        <v>27.071390672256641</v>
      </c>
      <c r="EC10" s="49">
        <f t="shared" si="263"/>
        <v>27.071390672256641</v>
      </c>
      <c r="ED10" s="49">
        <f t="shared" si="263"/>
        <v>27.979592165777511</v>
      </c>
      <c r="EE10" s="49">
        <f t="shared" si="263"/>
        <v>28.154246299146909</v>
      </c>
      <c r="EF10" s="49">
        <f t="shared" ref="EF10:EK12" si="264">IF(MONTH(EF$3)=MONTH($F10),EE10*(DAY($F10)-1)/DAY(EOMONTH($F10,0))+EE10*(1+$P10)*(1-(DAY($F10)-1)/DAY(EOMONTH($F10,0))),IF(MONTH(EF$3)=MONTH(EDATE($F10,1)),ED10*(1+$P10),EE10))</f>
        <v>28.154246299146909</v>
      </c>
      <c r="EG10" s="49">
        <f t="shared" si="264"/>
        <v>28.154246299146909</v>
      </c>
      <c r="EH10" s="49">
        <f t="shared" si="264"/>
        <v>28.154246299146909</v>
      </c>
      <c r="EI10" s="49">
        <f t="shared" si="264"/>
        <v>28.154246299146909</v>
      </c>
      <c r="EJ10" s="49">
        <f t="shared" si="264"/>
        <v>28.154246299146909</v>
      </c>
      <c r="EK10" s="49">
        <f t="shared" si="264"/>
        <v>28.154246299146909</v>
      </c>
      <c r="EM10" s="18"/>
      <c r="EN10" s="18"/>
      <c r="EO10" s="49">
        <f t="shared" ref="EO10:EX12" si="265">X10*$M10/10^6</f>
        <v>7.2797005505203183</v>
      </c>
      <c r="EP10" s="49">
        <f t="shared" si="265"/>
        <v>7.2797005505203183</v>
      </c>
      <c r="EQ10" s="49">
        <f t="shared" si="265"/>
        <v>7.5239227625377749</v>
      </c>
      <c r="ER10" s="49">
        <f t="shared" si="265"/>
        <v>7.570888572541131</v>
      </c>
      <c r="ES10" s="49">
        <f t="shared" si="265"/>
        <v>7.570888572541131</v>
      </c>
      <c r="ET10" s="49">
        <f t="shared" si="265"/>
        <v>7.570888572541131</v>
      </c>
      <c r="EU10" s="49">
        <f t="shared" si="265"/>
        <v>7.570888572541131</v>
      </c>
      <c r="EV10" s="49">
        <f t="shared" si="265"/>
        <v>7.570888572541131</v>
      </c>
      <c r="EW10" s="49">
        <f t="shared" si="265"/>
        <v>7.570888572541131</v>
      </c>
      <c r="EX10" s="49">
        <f t="shared" si="265"/>
        <v>7.570888572541131</v>
      </c>
      <c r="EY10" s="49">
        <f t="shared" ref="EY10:FH12" si="266">AH10*$M10/10^6</f>
        <v>7.570888572541131</v>
      </c>
      <c r="EZ10" s="49">
        <f t="shared" si="266"/>
        <v>7.570888572541131</v>
      </c>
      <c r="FA10" s="49">
        <f t="shared" si="266"/>
        <v>7.570888572541131</v>
      </c>
      <c r="FB10" s="49">
        <f t="shared" si="266"/>
        <v>7.570888572541131</v>
      </c>
      <c r="FC10" s="49">
        <f t="shared" si="266"/>
        <v>7.8248796730392849</v>
      </c>
      <c r="FD10" s="49">
        <f t="shared" si="266"/>
        <v>7.8737241154427773</v>
      </c>
      <c r="FE10" s="49">
        <f t="shared" si="266"/>
        <v>7.8737241154427773</v>
      </c>
      <c r="FF10" s="49">
        <f t="shared" si="266"/>
        <v>7.8737241154427773</v>
      </c>
      <c r="FG10" s="49">
        <f t="shared" si="266"/>
        <v>7.8737241154427773</v>
      </c>
      <c r="FH10" s="49">
        <f t="shared" si="266"/>
        <v>7.8737241154427773</v>
      </c>
      <c r="FI10" s="49">
        <f t="shared" ref="FI10:FR12" si="267">AR10*$M10/10^6</f>
        <v>7.8737241154427773</v>
      </c>
      <c r="FJ10" s="49">
        <f t="shared" si="267"/>
        <v>7.8737241154427773</v>
      </c>
      <c r="FK10" s="49">
        <f t="shared" si="267"/>
        <v>7.8737241154427773</v>
      </c>
      <c r="FL10" s="49">
        <f t="shared" si="267"/>
        <v>7.8737241154427773</v>
      </c>
      <c r="FM10" s="49">
        <f t="shared" si="267"/>
        <v>7.8737241154427773</v>
      </c>
      <c r="FN10" s="49">
        <f t="shared" si="267"/>
        <v>7.8737241154427773</v>
      </c>
      <c r="FO10" s="49">
        <f t="shared" si="267"/>
        <v>8.1378748599608581</v>
      </c>
      <c r="FP10" s="49">
        <f t="shared" si="267"/>
        <v>8.1886730800604877</v>
      </c>
      <c r="FQ10" s="49">
        <f t="shared" si="267"/>
        <v>8.1886730800604877</v>
      </c>
      <c r="FR10" s="49">
        <f t="shared" si="267"/>
        <v>8.1886730800604877</v>
      </c>
      <c r="FS10" s="49">
        <f t="shared" ref="FS10:FW12" si="268">BB10*$M10/10^6</f>
        <v>8.1886730800604877</v>
      </c>
      <c r="FT10" s="49">
        <f t="shared" si="268"/>
        <v>8.1886730800604877</v>
      </c>
      <c r="FU10" s="49">
        <f t="shared" si="268"/>
        <v>8.1886730800604877</v>
      </c>
      <c r="FV10" s="49">
        <f t="shared" si="268"/>
        <v>8.1886730800604877</v>
      </c>
      <c r="FW10" s="49">
        <f t="shared" si="268"/>
        <v>8.1886730800604877</v>
      </c>
      <c r="FX10" s="49">
        <f t="shared" ref="FX10:II12" si="269">BG10*$M10/10^6</f>
        <v>8.1886730800604877</v>
      </c>
      <c r="FY10" s="49">
        <f t="shared" si="269"/>
        <v>8.1886730800604877</v>
      </c>
      <c r="FZ10" s="49">
        <f t="shared" si="269"/>
        <v>8.1886730800604877</v>
      </c>
      <c r="GA10" s="49">
        <f t="shared" si="269"/>
        <v>8.463389854359292</v>
      </c>
      <c r="GB10" s="49">
        <f t="shared" si="269"/>
        <v>8.516220003262907</v>
      </c>
      <c r="GC10" s="49">
        <f t="shared" si="269"/>
        <v>8.516220003262907</v>
      </c>
      <c r="GD10" s="49">
        <f t="shared" si="269"/>
        <v>8.516220003262907</v>
      </c>
      <c r="GE10" s="49">
        <f t="shared" si="269"/>
        <v>8.516220003262907</v>
      </c>
      <c r="GF10" s="49">
        <f t="shared" si="269"/>
        <v>8.516220003262907</v>
      </c>
      <c r="GG10" s="49">
        <f t="shared" si="269"/>
        <v>8.516220003262907</v>
      </c>
      <c r="GH10" s="49">
        <f t="shared" si="269"/>
        <v>8.516220003262907</v>
      </c>
      <c r="GI10" s="49">
        <f t="shared" si="269"/>
        <v>8.516220003262907</v>
      </c>
      <c r="GJ10" s="49">
        <f t="shared" si="269"/>
        <v>8.516220003262907</v>
      </c>
      <c r="GK10" s="49">
        <f t="shared" si="269"/>
        <v>8.516220003262907</v>
      </c>
      <c r="GL10" s="49">
        <f t="shared" si="269"/>
        <v>8.516220003262907</v>
      </c>
      <c r="GM10" s="49">
        <f t="shared" si="269"/>
        <v>8.8019254485336642</v>
      </c>
      <c r="GN10" s="49">
        <f t="shared" si="269"/>
        <v>8.8568688033934233</v>
      </c>
      <c r="GO10" s="49">
        <f t="shared" si="269"/>
        <v>8.8568688033934233</v>
      </c>
      <c r="GP10" s="49">
        <f t="shared" si="269"/>
        <v>8.8568688033934233</v>
      </c>
      <c r="GQ10" s="49">
        <f t="shared" si="269"/>
        <v>8.8568688033934233</v>
      </c>
      <c r="GR10" s="49">
        <f t="shared" si="269"/>
        <v>8.8568688033934233</v>
      </c>
      <c r="GS10" s="49">
        <f t="shared" si="269"/>
        <v>8.8568688033934233</v>
      </c>
      <c r="GT10" s="49">
        <f t="shared" si="269"/>
        <v>8.8568688033934233</v>
      </c>
      <c r="GU10" s="49">
        <f t="shared" si="269"/>
        <v>8.8568688033934233</v>
      </c>
      <c r="GV10" s="49">
        <f t="shared" si="269"/>
        <v>8.8568688033934233</v>
      </c>
      <c r="GW10" s="49">
        <f t="shared" si="269"/>
        <v>8.8568688033934233</v>
      </c>
      <c r="GX10" s="49">
        <f t="shared" si="269"/>
        <v>8.8568688033934233</v>
      </c>
      <c r="GY10" s="49">
        <f t="shared" si="269"/>
        <v>9.1540024664750117</v>
      </c>
      <c r="GZ10" s="49">
        <f t="shared" si="269"/>
        <v>9.2111435555291621</v>
      </c>
      <c r="HA10" s="49">
        <f t="shared" si="269"/>
        <v>9.2111435555291621</v>
      </c>
      <c r="HB10" s="49">
        <f t="shared" si="269"/>
        <v>9.2111435555291621</v>
      </c>
      <c r="HC10" s="49">
        <f t="shared" si="269"/>
        <v>9.2111435555291621</v>
      </c>
      <c r="HD10" s="49">
        <f t="shared" si="269"/>
        <v>9.2111435555291621</v>
      </c>
      <c r="HE10" s="49">
        <f t="shared" si="269"/>
        <v>9.2111435555291621</v>
      </c>
      <c r="HF10" s="49">
        <f t="shared" si="269"/>
        <v>9.2111435555291621</v>
      </c>
      <c r="HG10" s="49">
        <f t="shared" si="269"/>
        <v>9.2111435555291621</v>
      </c>
      <c r="HH10" s="49">
        <f t="shared" si="269"/>
        <v>9.2111435555291621</v>
      </c>
      <c r="HI10" s="49">
        <f t="shared" si="269"/>
        <v>9.2111435555291621</v>
      </c>
      <c r="HJ10" s="49">
        <f t="shared" si="269"/>
        <v>9.2111435555291621</v>
      </c>
      <c r="HK10" s="49">
        <f t="shared" si="269"/>
        <v>9.5201625651340134</v>
      </c>
      <c r="HL10" s="49">
        <f t="shared" si="269"/>
        <v>9.5795892977503279</v>
      </c>
      <c r="HM10" s="49">
        <f t="shared" si="269"/>
        <v>9.5795892977503279</v>
      </c>
      <c r="HN10" s="49">
        <f t="shared" si="269"/>
        <v>9.5795892977503279</v>
      </c>
      <c r="HO10" s="49">
        <f t="shared" si="269"/>
        <v>9.5795892977503279</v>
      </c>
      <c r="HP10" s="49">
        <f t="shared" si="269"/>
        <v>9.5795892977503279</v>
      </c>
      <c r="HQ10" s="49">
        <f t="shared" si="269"/>
        <v>9.5795892977503279</v>
      </c>
      <c r="HR10" s="49">
        <f t="shared" si="269"/>
        <v>9.5795892977503279</v>
      </c>
      <c r="HS10" s="49">
        <f t="shared" si="269"/>
        <v>9.5795892977503279</v>
      </c>
      <c r="HT10" s="49">
        <f t="shared" si="269"/>
        <v>9.5795892977503279</v>
      </c>
      <c r="HU10" s="49">
        <f t="shared" si="269"/>
        <v>9.5795892977503279</v>
      </c>
      <c r="HV10" s="49">
        <f t="shared" si="269"/>
        <v>9.5795892977503279</v>
      </c>
      <c r="HW10" s="49">
        <f t="shared" si="269"/>
        <v>9.9009690677393731</v>
      </c>
      <c r="HX10" s="49">
        <f t="shared" si="269"/>
        <v>9.9627728696603413</v>
      </c>
      <c r="HY10" s="49">
        <f t="shared" si="269"/>
        <v>9.9627728696603413</v>
      </c>
      <c r="HZ10" s="49">
        <f t="shared" si="269"/>
        <v>9.9627728696603413</v>
      </c>
      <c r="IA10" s="49">
        <f t="shared" si="269"/>
        <v>9.9627728696603413</v>
      </c>
      <c r="IB10" s="49">
        <f t="shared" si="269"/>
        <v>9.9627728696603413</v>
      </c>
      <c r="IC10" s="49">
        <f t="shared" si="269"/>
        <v>9.9627728696603413</v>
      </c>
      <c r="ID10" s="49">
        <f t="shared" si="269"/>
        <v>9.9627728696603413</v>
      </c>
      <c r="IE10" s="49">
        <f t="shared" si="269"/>
        <v>9.9627728696603413</v>
      </c>
      <c r="IF10" s="49">
        <f t="shared" si="269"/>
        <v>9.9627728696603413</v>
      </c>
      <c r="IG10" s="49">
        <f t="shared" si="269"/>
        <v>9.9627728696603413</v>
      </c>
      <c r="IH10" s="49">
        <f t="shared" si="269"/>
        <v>9.9627728696603413</v>
      </c>
      <c r="II10" s="49">
        <f t="shared" si="269"/>
        <v>10.297007830448946</v>
      </c>
      <c r="IJ10" s="49">
        <f t="shared" ref="IJ10:JB12" si="270">DS10*$M10/10^6</f>
        <v>10.361283784446755</v>
      </c>
      <c r="IK10" s="49">
        <f t="shared" si="270"/>
        <v>10.361283784446755</v>
      </c>
      <c r="IL10" s="49">
        <f t="shared" si="270"/>
        <v>10.361283784446755</v>
      </c>
      <c r="IM10" s="49">
        <f t="shared" si="270"/>
        <v>10.361283784446755</v>
      </c>
      <c r="IN10" s="49">
        <f t="shared" si="270"/>
        <v>10.361283784446755</v>
      </c>
      <c r="IO10" s="49">
        <f t="shared" si="270"/>
        <v>10.361283784446755</v>
      </c>
      <c r="IP10" s="49">
        <f t="shared" si="270"/>
        <v>10.361283784446755</v>
      </c>
      <c r="IQ10" s="49">
        <f t="shared" si="270"/>
        <v>10.361283784446755</v>
      </c>
      <c r="IR10" s="49">
        <f t="shared" si="270"/>
        <v>10.361283784446755</v>
      </c>
      <c r="IS10" s="49">
        <f t="shared" si="270"/>
        <v>10.361283784446755</v>
      </c>
      <c r="IT10" s="49">
        <f t="shared" si="270"/>
        <v>10.361283784446755</v>
      </c>
      <c r="IU10" s="49">
        <f t="shared" si="270"/>
        <v>10.708888143666906</v>
      </c>
      <c r="IV10" s="49">
        <f t="shared" si="270"/>
        <v>10.775735135824627</v>
      </c>
      <c r="IW10" s="49">
        <f t="shared" si="270"/>
        <v>10.775735135824627</v>
      </c>
      <c r="IX10" s="49">
        <f t="shared" si="270"/>
        <v>10.775735135824627</v>
      </c>
      <c r="IY10" s="49">
        <f t="shared" si="270"/>
        <v>10.775735135824627</v>
      </c>
      <c r="IZ10" s="49">
        <f t="shared" si="270"/>
        <v>10.775735135824627</v>
      </c>
      <c r="JA10" s="49">
        <f t="shared" si="270"/>
        <v>10.775735135824627</v>
      </c>
      <c r="JB10" s="49">
        <f t="shared" si="270"/>
        <v>10.775735135824627</v>
      </c>
    </row>
    <row r="11" spans="1:262">
      <c r="A11" s="7"/>
      <c r="B11" s="58" t="s">
        <v>64</v>
      </c>
      <c r="C11" s="63" t="s">
        <v>20</v>
      </c>
      <c r="D11" s="59" t="s">
        <v>22</v>
      </c>
      <c r="E11" s="64">
        <v>44414</v>
      </c>
      <c r="F11" s="64">
        <v>44414</v>
      </c>
      <c r="G11" s="64">
        <v>47700</v>
      </c>
      <c r="H11" s="65">
        <v>9</v>
      </c>
      <c r="I11" s="64">
        <v>46239</v>
      </c>
      <c r="J11" s="65">
        <v>5</v>
      </c>
      <c r="K11" s="66">
        <f t="shared" ref="K11:K12" si="271">MIN(IF((G11-$K$3)/365&gt;0,(G11-$K$3)/365,0),H11)</f>
        <v>8.1890410958904116</v>
      </c>
      <c r="L11" s="66">
        <f t="shared" ref="L11:L12" si="272">MIN(IF((I11-$L$3)/365&gt;0,(I11-$L$3)/365,0),J11)</f>
        <v>4.1863013698630134</v>
      </c>
      <c r="M11" s="67">
        <v>79245.536759999988</v>
      </c>
      <c r="N11" s="3"/>
      <c r="O11" s="70">
        <v>9.51</v>
      </c>
      <c r="P11" s="68">
        <v>0.04</v>
      </c>
      <c r="Q11" s="69">
        <v>1</v>
      </c>
      <c r="R11" s="68">
        <v>0.04</v>
      </c>
      <c r="S11" s="69">
        <v>1</v>
      </c>
      <c r="T11" s="48"/>
      <c r="U11" s="56"/>
      <c r="V11" s="20"/>
      <c r="W11" s="20"/>
      <c r="X11" s="84">
        <f>O11</f>
        <v>9.51</v>
      </c>
      <c r="Y11" s="84">
        <f>IF(MONTH(Y$3)=MONTH($F11),X11*(DAY($F11)-1)/DAY(EOMONTH($F11,0))+X11*(1+$P11)*(1-(DAY($F11)-1)/DAY(EOMONTH($F11,0))),IF(MONTH(Y$3)=MONTH(EDATE($F11,1)),#REF!*(1+$P11),X11))</f>
        <v>9.51</v>
      </c>
      <c r="Z11" s="49">
        <f t="shared" si="253"/>
        <v>9.8290451612903222</v>
      </c>
      <c r="AA11" s="49">
        <f t="shared" si="253"/>
        <v>9.8903999999999996</v>
      </c>
      <c r="AB11" s="49">
        <f t="shared" si="253"/>
        <v>9.8903999999999996</v>
      </c>
      <c r="AC11" s="49">
        <f t="shared" si="253"/>
        <v>9.8903999999999996</v>
      </c>
      <c r="AD11" s="49">
        <f t="shared" si="253"/>
        <v>9.8903999999999996</v>
      </c>
      <c r="AE11" s="49">
        <f t="shared" si="253"/>
        <v>9.8903999999999996</v>
      </c>
      <c r="AF11" s="49">
        <f t="shared" si="253"/>
        <v>9.8903999999999996</v>
      </c>
      <c r="AG11" s="49">
        <f t="shared" si="253"/>
        <v>9.8903999999999996</v>
      </c>
      <c r="AH11" s="49">
        <f t="shared" si="253"/>
        <v>9.8903999999999996</v>
      </c>
      <c r="AI11" s="49">
        <f t="shared" si="253"/>
        <v>9.8903999999999996</v>
      </c>
      <c r="AJ11" s="49">
        <f t="shared" si="254"/>
        <v>9.8903999999999996</v>
      </c>
      <c r="AK11" s="49">
        <f t="shared" si="254"/>
        <v>9.8903999999999996</v>
      </c>
      <c r="AL11" s="49">
        <f t="shared" si="254"/>
        <v>10.222206967741934</v>
      </c>
      <c r="AM11" s="49">
        <f t="shared" si="254"/>
        <v>10.286016</v>
      </c>
      <c r="AN11" s="49">
        <f t="shared" si="254"/>
        <v>10.286016</v>
      </c>
      <c r="AO11" s="49">
        <f t="shared" si="254"/>
        <v>10.286016</v>
      </c>
      <c r="AP11" s="49">
        <f t="shared" si="254"/>
        <v>10.286016</v>
      </c>
      <c r="AQ11" s="49">
        <f t="shared" si="254"/>
        <v>10.286016</v>
      </c>
      <c r="AR11" s="49">
        <f t="shared" si="254"/>
        <v>10.286016</v>
      </c>
      <c r="AS11" s="49">
        <f t="shared" si="254"/>
        <v>10.286016</v>
      </c>
      <c r="AT11" s="49">
        <f t="shared" si="255"/>
        <v>10.286016</v>
      </c>
      <c r="AU11" s="49">
        <f t="shared" si="255"/>
        <v>10.286016</v>
      </c>
      <c r="AV11" s="49">
        <f t="shared" si="255"/>
        <v>10.286016</v>
      </c>
      <c r="AW11" s="49">
        <f t="shared" si="255"/>
        <v>10.286016</v>
      </c>
      <c r="AX11" s="49">
        <f t="shared" si="255"/>
        <v>10.631095246451615</v>
      </c>
      <c r="AY11" s="49">
        <f t="shared" si="255"/>
        <v>10.69745664</v>
      </c>
      <c r="AZ11" s="49">
        <f t="shared" si="255"/>
        <v>10.69745664</v>
      </c>
      <c r="BA11" s="49">
        <f t="shared" si="255"/>
        <v>10.69745664</v>
      </c>
      <c r="BB11" s="49">
        <f t="shared" si="255"/>
        <v>10.69745664</v>
      </c>
      <c r="BC11" s="49">
        <f t="shared" si="255"/>
        <v>10.69745664</v>
      </c>
      <c r="BD11" s="49">
        <f t="shared" si="256"/>
        <v>10.69745664</v>
      </c>
      <c r="BE11" s="49">
        <f t="shared" si="256"/>
        <v>10.69745664</v>
      </c>
      <c r="BF11" s="49">
        <f t="shared" si="256"/>
        <v>10.69745664</v>
      </c>
      <c r="BG11" s="49">
        <f t="shared" si="256"/>
        <v>10.69745664</v>
      </c>
      <c r="BH11" s="49">
        <f t="shared" si="256"/>
        <v>10.69745664</v>
      </c>
      <c r="BI11" s="49">
        <f t="shared" si="256"/>
        <v>10.69745664</v>
      </c>
      <c r="BJ11" s="49">
        <f t="shared" si="256"/>
        <v>11.056339056309678</v>
      </c>
      <c r="BK11" s="49">
        <f t="shared" si="256"/>
        <v>11.1253549056</v>
      </c>
      <c r="BL11" s="49">
        <f t="shared" si="256"/>
        <v>11.1253549056</v>
      </c>
      <c r="BM11" s="49">
        <f t="shared" si="256"/>
        <v>11.1253549056</v>
      </c>
      <c r="BN11" s="49">
        <f t="shared" si="257"/>
        <v>11.1253549056</v>
      </c>
      <c r="BO11" s="49">
        <f t="shared" si="257"/>
        <v>11.1253549056</v>
      </c>
      <c r="BP11" s="49">
        <f t="shared" si="257"/>
        <v>11.1253549056</v>
      </c>
      <c r="BQ11" s="49">
        <f t="shared" si="257"/>
        <v>11.1253549056</v>
      </c>
      <c r="BR11" s="49">
        <f t="shared" si="257"/>
        <v>11.1253549056</v>
      </c>
      <c r="BS11" s="49">
        <f t="shared" si="257"/>
        <v>11.1253549056</v>
      </c>
      <c r="BT11" s="49">
        <f t="shared" si="257"/>
        <v>11.1253549056</v>
      </c>
      <c r="BU11" s="49">
        <f t="shared" si="257"/>
        <v>11.1253549056</v>
      </c>
      <c r="BV11" s="49">
        <f t="shared" si="257"/>
        <v>11.498592618562066</v>
      </c>
      <c r="BW11" s="49">
        <f t="shared" si="257"/>
        <v>11.570369101824001</v>
      </c>
      <c r="BX11" s="49">
        <f t="shared" si="258"/>
        <v>11.570369101824001</v>
      </c>
      <c r="BY11" s="49">
        <f t="shared" si="258"/>
        <v>11.570369101824001</v>
      </c>
      <c r="BZ11" s="49">
        <f t="shared" si="258"/>
        <v>11.570369101824001</v>
      </c>
      <c r="CA11" s="49">
        <f t="shared" si="258"/>
        <v>11.570369101824001</v>
      </c>
      <c r="CB11" s="49">
        <f t="shared" si="258"/>
        <v>11.570369101824001</v>
      </c>
      <c r="CC11" s="49">
        <f t="shared" si="258"/>
        <v>11.570369101824001</v>
      </c>
      <c r="CD11" s="49">
        <f t="shared" si="258"/>
        <v>11.570369101824001</v>
      </c>
      <c r="CE11" s="49">
        <f t="shared" si="258"/>
        <v>11.570369101824001</v>
      </c>
      <c r="CF11" s="49">
        <f t="shared" si="258"/>
        <v>11.570369101824001</v>
      </c>
      <c r="CG11" s="49">
        <f t="shared" si="258"/>
        <v>11.570369101824001</v>
      </c>
      <c r="CH11" s="49">
        <f t="shared" si="259"/>
        <v>11.95853632330455</v>
      </c>
      <c r="CI11" s="49">
        <f t="shared" si="259"/>
        <v>12.033183865896962</v>
      </c>
      <c r="CJ11" s="49">
        <f t="shared" si="259"/>
        <v>12.033183865896962</v>
      </c>
      <c r="CK11" s="49">
        <f t="shared" si="259"/>
        <v>12.033183865896962</v>
      </c>
      <c r="CL11" s="49">
        <f t="shared" si="259"/>
        <v>12.033183865896962</v>
      </c>
      <c r="CM11" s="49">
        <f t="shared" si="259"/>
        <v>12.033183865896962</v>
      </c>
      <c r="CN11" s="49">
        <f t="shared" si="259"/>
        <v>12.033183865896962</v>
      </c>
      <c r="CO11" s="49">
        <f t="shared" si="259"/>
        <v>12.033183865896962</v>
      </c>
      <c r="CP11" s="49">
        <f t="shared" si="259"/>
        <v>12.033183865896962</v>
      </c>
      <c r="CQ11" s="49">
        <f t="shared" si="259"/>
        <v>12.033183865896962</v>
      </c>
      <c r="CR11" s="49">
        <f t="shared" si="260"/>
        <v>12.033183865896962</v>
      </c>
      <c r="CS11" s="49">
        <f t="shared" si="260"/>
        <v>12.033183865896962</v>
      </c>
      <c r="CT11" s="49">
        <f t="shared" si="260"/>
        <v>12.436877776236733</v>
      </c>
      <c r="CU11" s="49">
        <f t="shared" si="260"/>
        <v>12.514511220532841</v>
      </c>
      <c r="CV11" s="49">
        <f t="shared" si="260"/>
        <v>12.514511220532841</v>
      </c>
      <c r="CW11" s="49">
        <f t="shared" si="260"/>
        <v>12.514511220532841</v>
      </c>
      <c r="CX11" s="49">
        <f t="shared" si="260"/>
        <v>12.514511220532841</v>
      </c>
      <c r="CY11" s="49">
        <f t="shared" si="260"/>
        <v>12.514511220532841</v>
      </c>
      <c r="CZ11" s="49">
        <f t="shared" si="260"/>
        <v>12.514511220532841</v>
      </c>
      <c r="DA11" s="49">
        <f t="shared" si="260"/>
        <v>12.514511220532841</v>
      </c>
      <c r="DB11" s="49">
        <f t="shared" si="261"/>
        <v>12.514511220532841</v>
      </c>
      <c r="DC11" s="49">
        <f t="shared" si="261"/>
        <v>12.514511220532841</v>
      </c>
      <c r="DD11" s="49">
        <f t="shared" si="261"/>
        <v>12.514511220532841</v>
      </c>
      <c r="DE11" s="49">
        <f t="shared" si="261"/>
        <v>12.514511220532841</v>
      </c>
      <c r="DF11" s="49">
        <f t="shared" si="261"/>
        <v>12.934352887286202</v>
      </c>
      <c r="DG11" s="49">
        <f t="shared" si="261"/>
        <v>13.015091669354154</v>
      </c>
      <c r="DH11" s="49">
        <f t="shared" si="261"/>
        <v>13.015091669354154</v>
      </c>
      <c r="DI11" s="49">
        <f t="shared" si="261"/>
        <v>13.015091669354154</v>
      </c>
      <c r="DJ11" s="49">
        <f t="shared" si="261"/>
        <v>13.015091669354154</v>
      </c>
      <c r="DK11" s="49">
        <f t="shared" si="261"/>
        <v>13.015091669354154</v>
      </c>
      <c r="DL11" s="49">
        <f t="shared" si="262"/>
        <v>13.015091669354154</v>
      </c>
      <c r="DM11" s="49">
        <f t="shared" si="262"/>
        <v>13.015091669354154</v>
      </c>
      <c r="DN11" s="49">
        <f t="shared" si="262"/>
        <v>13.015091669354154</v>
      </c>
      <c r="DO11" s="49">
        <f t="shared" si="262"/>
        <v>13.015091669354154</v>
      </c>
      <c r="DP11" s="49">
        <f t="shared" si="262"/>
        <v>13.015091669354154</v>
      </c>
      <c r="DQ11" s="49">
        <f t="shared" si="262"/>
        <v>13.015091669354154</v>
      </c>
      <c r="DR11" s="49">
        <f t="shared" si="262"/>
        <v>13.451727002777648</v>
      </c>
      <c r="DS11" s="49">
        <f t="shared" si="262"/>
        <v>13.53569533612832</v>
      </c>
      <c r="DT11" s="49">
        <f t="shared" si="262"/>
        <v>13.53569533612832</v>
      </c>
      <c r="DU11" s="49">
        <f t="shared" si="262"/>
        <v>13.53569533612832</v>
      </c>
      <c r="DV11" s="49">
        <f t="shared" si="263"/>
        <v>13.53569533612832</v>
      </c>
      <c r="DW11" s="49">
        <f t="shared" si="263"/>
        <v>13.53569533612832</v>
      </c>
      <c r="DX11" s="49">
        <f t="shared" si="263"/>
        <v>13.53569533612832</v>
      </c>
      <c r="DY11" s="49">
        <f t="shared" si="263"/>
        <v>13.53569533612832</v>
      </c>
      <c r="DZ11" s="49">
        <f t="shared" si="263"/>
        <v>13.53569533612832</v>
      </c>
      <c r="EA11" s="49">
        <f t="shared" si="263"/>
        <v>13.53569533612832</v>
      </c>
      <c r="EB11" s="49">
        <f t="shared" si="263"/>
        <v>13.53569533612832</v>
      </c>
      <c r="EC11" s="49">
        <f t="shared" si="263"/>
        <v>13.53569533612832</v>
      </c>
      <c r="ED11" s="49">
        <f t="shared" si="263"/>
        <v>13.989796082888756</v>
      </c>
      <c r="EE11" s="49">
        <f t="shared" si="263"/>
        <v>14.077123149573454</v>
      </c>
      <c r="EF11" s="49">
        <f t="shared" si="264"/>
        <v>14.077123149573454</v>
      </c>
      <c r="EG11" s="49">
        <f t="shared" si="264"/>
        <v>14.077123149573454</v>
      </c>
      <c r="EH11" s="49">
        <f t="shared" si="264"/>
        <v>14.077123149573454</v>
      </c>
      <c r="EI11" s="49">
        <f t="shared" si="264"/>
        <v>14.077123149573454</v>
      </c>
      <c r="EJ11" s="49">
        <f t="shared" si="264"/>
        <v>14.077123149573454</v>
      </c>
      <c r="EK11" s="49">
        <f t="shared" si="264"/>
        <v>14.077123149573454</v>
      </c>
      <c r="EM11" s="18"/>
      <c r="EN11" s="18"/>
      <c r="EO11" s="49">
        <f t="shared" si="265"/>
        <v>0.75362505458759987</v>
      </c>
      <c r="EP11" s="49">
        <f t="shared" si="265"/>
        <v>0.75362505458759987</v>
      </c>
      <c r="EQ11" s="49">
        <f t="shared" si="265"/>
        <v>0.77890795964473225</v>
      </c>
      <c r="ER11" s="49">
        <f t="shared" si="265"/>
        <v>0.7837700567711039</v>
      </c>
      <c r="ES11" s="49">
        <f t="shared" si="265"/>
        <v>0.7837700567711039</v>
      </c>
      <c r="ET11" s="49">
        <f t="shared" si="265"/>
        <v>0.7837700567711039</v>
      </c>
      <c r="EU11" s="49">
        <f t="shared" si="265"/>
        <v>0.7837700567711039</v>
      </c>
      <c r="EV11" s="49">
        <f t="shared" si="265"/>
        <v>0.7837700567711039</v>
      </c>
      <c r="EW11" s="49">
        <f t="shared" si="265"/>
        <v>0.7837700567711039</v>
      </c>
      <c r="EX11" s="49">
        <f t="shared" si="265"/>
        <v>0.7837700567711039</v>
      </c>
      <c r="EY11" s="49">
        <f t="shared" si="266"/>
        <v>0.7837700567711039</v>
      </c>
      <c r="EZ11" s="49">
        <f t="shared" si="266"/>
        <v>0.7837700567711039</v>
      </c>
      <c r="FA11" s="49">
        <f t="shared" si="266"/>
        <v>0.7837700567711039</v>
      </c>
      <c r="FB11" s="49">
        <f t="shared" si="266"/>
        <v>0.7837700567711039</v>
      </c>
      <c r="FC11" s="49">
        <f t="shared" si="266"/>
        <v>0.8100642780305215</v>
      </c>
      <c r="FD11" s="49">
        <f t="shared" si="266"/>
        <v>0.81512085904194798</v>
      </c>
      <c r="FE11" s="49">
        <f t="shared" si="266"/>
        <v>0.81512085904194798</v>
      </c>
      <c r="FF11" s="49">
        <f t="shared" si="266"/>
        <v>0.81512085904194798</v>
      </c>
      <c r="FG11" s="49">
        <f t="shared" si="266"/>
        <v>0.81512085904194798</v>
      </c>
      <c r="FH11" s="49">
        <f t="shared" si="266"/>
        <v>0.81512085904194798</v>
      </c>
      <c r="FI11" s="49">
        <f t="shared" si="267"/>
        <v>0.81512085904194798</v>
      </c>
      <c r="FJ11" s="49">
        <f t="shared" si="267"/>
        <v>0.81512085904194798</v>
      </c>
      <c r="FK11" s="49">
        <f t="shared" si="267"/>
        <v>0.81512085904194798</v>
      </c>
      <c r="FL11" s="49">
        <f t="shared" si="267"/>
        <v>0.81512085904194798</v>
      </c>
      <c r="FM11" s="49">
        <f t="shared" si="267"/>
        <v>0.81512085904194798</v>
      </c>
      <c r="FN11" s="49">
        <f t="shared" si="267"/>
        <v>0.81512085904194798</v>
      </c>
      <c r="FO11" s="49">
        <f t="shared" si="267"/>
        <v>0.84246684915174253</v>
      </c>
      <c r="FP11" s="49">
        <f t="shared" si="267"/>
        <v>0.84772569340362602</v>
      </c>
      <c r="FQ11" s="49">
        <f t="shared" si="267"/>
        <v>0.84772569340362602</v>
      </c>
      <c r="FR11" s="49">
        <f t="shared" si="267"/>
        <v>0.84772569340362602</v>
      </c>
      <c r="FS11" s="49">
        <f t="shared" si="268"/>
        <v>0.84772569340362602</v>
      </c>
      <c r="FT11" s="49">
        <f t="shared" si="268"/>
        <v>0.84772569340362602</v>
      </c>
      <c r="FU11" s="49">
        <f t="shared" si="268"/>
        <v>0.84772569340362602</v>
      </c>
      <c r="FV11" s="49">
        <f t="shared" si="268"/>
        <v>0.84772569340362602</v>
      </c>
      <c r="FW11" s="49">
        <f t="shared" si="268"/>
        <v>0.84772569340362602</v>
      </c>
      <c r="FX11" s="49">
        <f t="shared" si="269"/>
        <v>0.84772569340362602</v>
      </c>
      <c r="FY11" s="49">
        <f t="shared" si="269"/>
        <v>0.84772569340362602</v>
      </c>
      <c r="FZ11" s="49">
        <f t="shared" si="269"/>
        <v>0.84772569340362602</v>
      </c>
      <c r="GA11" s="49">
        <f t="shared" si="269"/>
        <v>0.87616552311781226</v>
      </c>
      <c r="GB11" s="49">
        <f t="shared" si="269"/>
        <v>0.88163472113977104</v>
      </c>
      <c r="GC11" s="49">
        <f t="shared" si="269"/>
        <v>0.88163472113977104</v>
      </c>
      <c r="GD11" s="49">
        <f t="shared" si="269"/>
        <v>0.88163472113977104</v>
      </c>
      <c r="GE11" s="49">
        <f t="shared" si="269"/>
        <v>0.88163472113977104</v>
      </c>
      <c r="GF11" s="49">
        <f t="shared" si="269"/>
        <v>0.88163472113977104</v>
      </c>
      <c r="GG11" s="49">
        <f t="shared" si="269"/>
        <v>0.88163472113977104</v>
      </c>
      <c r="GH11" s="49">
        <f t="shared" si="269"/>
        <v>0.88163472113977104</v>
      </c>
      <c r="GI11" s="49">
        <f t="shared" si="269"/>
        <v>0.88163472113977104</v>
      </c>
      <c r="GJ11" s="49">
        <f t="shared" si="269"/>
        <v>0.88163472113977104</v>
      </c>
      <c r="GK11" s="49">
        <f t="shared" si="269"/>
        <v>0.88163472113977104</v>
      </c>
      <c r="GL11" s="49">
        <f t="shared" si="269"/>
        <v>0.88163472113977104</v>
      </c>
      <c r="GM11" s="49">
        <f t="shared" si="269"/>
        <v>0.91121214404252471</v>
      </c>
      <c r="GN11" s="49">
        <f t="shared" si="269"/>
        <v>0.91690010998536198</v>
      </c>
      <c r="GO11" s="49">
        <f t="shared" si="269"/>
        <v>0.91690010998536198</v>
      </c>
      <c r="GP11" s="49">
        <f t="shared" si="269"/>
        <v>0.91690010998536198</v>
      </c>
      <c r="GQ11" s="49">
        <f t="shared" si="269"/>
        <v>0.91690010998536198</v>
      </c>
      <c r="GR11" s="49">
        <f t="shared" si="269"/>
        <v>0.91690010998536198</v>
      </c>
      <c r="GS11" s="49">
        <f t="shared" si="269"/>
        <v>0.91690010998536198</v>
      </c>
      <c r="GT11" s="49">
        <f t="shared" si="269"/>
        <v>0.91690010998536198</v>
      </c>
      <c r="GU11" s="49">
        <f t="shared" si="269"/>
        <v>0.91690010998536198</v>
      </c>
      <c r="GV11" s="49">
        <f t="shared" si="269"/>
        <v>0.91690010998536198</v>
      </c>
      <c r="GW11" s="49">
        <f t="shared" si="269"/>
        <v>0.91690010998536198</v>
      </c>
      <c r="GX11" s="49">
        <f t="shared" si="269"/>
        <v>0.91690010998536198</v>
      </c>
      <c r="GY11" s="49">
        <f t="shared" si="269"/>
        <v>0.94766062980422572</v>
      </c>
      <c r="GZ11" s="49">
        <f t="shared" si="269"/>
        <v>0.95357611438477641</v>
      </c>
      <c r="HA11" s="49">
        <f t="shared" si="269"/>
        <v>0.95357611438477641</v>
      </c>
      <c r="HB11" s="49">
        <f t="shared" si="269"/>
        <v>0.95357611438477641</v>
      </c>
      <c r="HC11" s="49">
        <f t="shared" si="269"/>
        <v>0.95357611438477641</v>
      </c>
      <c r="HD11" s="49">
        <f t="shared" si="269"/>
        <v>0.95357611438477641</v>
      </c>
      <c r="HE11" s="49">
        <f t="shared" si="269"/>
        <v>0.95357611438477641</v>
      </c>
      <c r="HF11" s="49">
        <f t="shared" si="269"/>
        <v>0.95357611438477641</v>
      </c>
      <c r="HG11" s="49">
        <f t="shared" si="269"/>
        <v>0.95357611438477641</v>
      </c>
      <c r="HH11" s="49">
        <f t="shared" si="269"/>
        <v>0.95357611438477641</v>
      </c>
      <c r="HI11" s="49">
        <f t="shared" si="269"/>
        <v>0.95357611438477641</v>
      </c>
      <c r="HJ11" s="49">
        <f t="shared" si="269"/>
        <v>0.95357611438477641</v>
      </c>
      <c r="HK11" s="49">
        <f t="shared" si="269"/>
        <v>0.98556705499639485</v>
      </c>
      <c r="HL11" s="49">
        <f t="shared" si="269"/>
        <v>0.9917191589601676</v>
      </c>
      <c r="HM11" s="49">
        <f t="shared" si="269"/>
        <v>0.9917191589601676</v>
      </c>
      <c r="HN11" s="49">
        <f t="shared" si="269"/>
        <v>0.9917191589601676</v>
      </c>
      <c r="HO11" s="49">
        <f t="shared" si="269"/>
        <v>0.9917191589601676</v>
      </c>
      <c r="HP11" s="49">
        <f t="shared" si="269"/>
        <v>0.9917191589601676</v>
      </c>
      <c r="HQ11" s="49">
        <f t="shared" si="269"/>
        <v>0.9917191589601676</v>
      </c>
      <c r="HR11" s="49">
        <f t="shared" si="269"/>
        <v>0.9917191589601676</v>
      </c>
      <c r="HS11" s="49">
        <f t="shared" si="269"/>
        <v>0.9917191589601676</v>
      </c>
      <c r="HT11" s="49">
        <f t="shared" si="269"/>
        <v>0.9917191589601676</v>
      </c>
      <c r="HU11" s="49">
        <f t="shared" si="269"/>
        <v>0.9917191589601676</v>
      </c>
      <c r="HV11" s="49">
        <f t="shared" si="269"/>
        <v>0.9917191589601676</v>
      </c>
      <c r="HW11" s="49">
        <f t="shared" si="269"/>
        <v>1.0249897371962506</v>
      </c>
      <c r="HX11" s="49">
        <f t="shared" si="269"/>
        <v>1.0313879253185743</v>
      </c>
      <c r="HY11" s="49">
        <f t="shared" si="269"/>
        <v>1.0313879253185743</v>
      </c>
      <c r="HZ11" s="49">
        <f t="shared" si="269"/>
        <v>1.0313879253185743</v>
      </c>
      <c r="IA11" s="49">
        <f t="shared" si="269"/>
        <v>1.0313879253185743</v>
      </c>
      <c r="IB11" s="49">
        <f t="shared" si="269"/>
        <v>1.0313879253185743</v>
      </c>
      <c r="IC11" s="49">
        <f t="shared" si="269"/>
        <v>1.0313879253185743</v>
      </c>
      <c r="ID11" s="49">
        <f t="shared" si="269"/>
        <v>1.0313879253185743</v>
      </c>
      <c r="IE11" s="49">
        <f t="shared" si="269"/>
        <v>1.0313879253185743</v>
      </c>
      <c r="IF11" s="49">
        <f t="shared" si="269"/>
        <v>1.0313879253185743</v>
      </c>
      <c r="IG11" s="49">
        <f t="shared" si="269"/>
        <v>1.0313879253185743</v>
      </c>
      <c r="IH11" s="49">
        <f t="shared" si="269"/>
        <v>1.0313879253185743</v>
      </c>
      <c r="II11" s="49">
        <f t="shared" si="269"/>
        <v>1.0659893266841005</v>
      </c>
      <c r="IJ11" s="49">
        <f t="shared" si="270"/>
        <v>1.0726434423313171</v>
      </c>
      <c r="IK11" s="49">
        <f t="shared" si="270"/>
        <v>1.0726434423313171</v>
      </c>
      <c r="IL11" s="49">
        <f t="shared" si="270"/>
        <v>1.0726434423313171</v>
      </c>
      <c r="IM11" s="49">
        <f t="shared" si="270"/>
        <v>1.0726434423313171</v>
      </c>
      <c r="IN11" s="49">
        <f t="shared" si="270"/>
        <v>1.0726434423313171</v>
      </c>
      <c r="IO11" s="49">
        <f t="shared" si="270"/>
        <v>1.0726434423313171</v>
      </c>
      <c r="IP11" s="49">
        <f t="shared" si="270"/>
        <v>1.0726434423313171</v>
      </c>
      <c r="IQ11" s="49">
        <f t="shared" si="270"/>
        <v>1.0726434423313171</v>
      </c>
      <c r="IR11" s="49">
        <f t="shared" si="270"/>
        <v>1.0726434423313171</v>
      </c>
      <c r="IS11" s="49">
        <f t="shared" si="270"/>
        <v>1.0726434423313171</v>
      </c>
      <c r="IT11" s="49">
        <f t="shared" si="270"/>
        <v>1.0726434423313171</v>
      </c>
      <c r="IU11" s="49">
        <f t="shared" si="270"/>
        <v>1.1086288997514646</v>
      </c>
      <c r="IV11" s="49">
        <f t="shared" si="270"/>
        <v>1.11554918002457</v>
      </c>
      <c r="IW11" s="49">
        <f t="shared" si="270"/>
        <v>1.11554918002457</v>
      </c>
      <c r="IX11" s="49">
        <f t="shared" si="270"/>
        <v>1.11554918002457</v>
      </c>
      <c r="IY11" s="49">
        <f t="shared" si="270"/>
        <v>1.11554918002457</v>
      </c>
      <c r="IZ11" s="49">
        <f t="shared" si="270"/>
        <v>1.11554918002457</v>
      </c>
      <c r="JA11" s="49">
        <f t="shared" si="270"/>
        <v>1.11554918002457</v>
      </c>
      <c r="JB11" s="49">
        <f t="shared" si="270"/>
        <v>1.11554918002457</v>
      </c>
    </row>
    <row r="12" spans="1:262">
      <c r="A12" s="7"/>
      <c r="B12" s="58" t="s">
        <v>62</v>
      </c>
      <c r="C12" s="63" t="s">
        <v>23</v>
      </c>
      <c r="D12" s="59" t="s">
        <v>22</v>
      </c>
      <c r="E12" s="64">
        <v>44414</v>
      </c>
      <c r="F12" s="64">
        <v>44414</v>
      </c>
      <c r="G12" s="64">
        <v>47700</v>
      </c>
      <c r="H12" s="65">
        <v>9</v>
      </c>
      <c r="I12" s="64">
        <v>46239</v>
      </c>
      <c r="J12" s="65">
        <v>5</v>
      </c>
      <c r="K12" s="66">
        <f t="shared" si="271"/>
        <v>8.1890410958904116</v>
      </c>
      <c r="L12" s="66">
        <f t="shared" si="272"/>
        <v>4.1863013698630134</v>
      </c>
      <c r="M12" s="67">
        <v>2803.5968219999995</v>
      </c>
      <c r="N12" s="3"/>
      <c r="O12" s="70">
        <v>9.51</v>
      </c>
      <c r="P12" s="68">
        <v>0.04</v>
      </c>
      <c r="Q12" s="69">
        <v>1</v>
      </c>
      <c r="R12" s="68">
        <v>0.04</v>
      </c>
      <c r="S12" s="69">
        <v>1</v>
      </c>
      <c r="T12" s="48"/>
      <c r="U12" s="56"/>
      <c r="V12" s="20"/>
      <c r="W12" s="20"/>
      <c r="X12" s="84">
        <f>O12</f>
        <v>9.51</v>
      </c>
      <c r="Y12" s="84">
        <f>IF(MONTH(Y$3)=MONTH($F12),X12*(DAY($F12)-1)/DAY(EOMONTH($F12,0))+X12*(1+$P12)*(1-(DAY($F12)-1)/DAY(EOMONTH($F12,0))),IF(MONTH(Y$3)=MONTH(EDATE($F12,1)),#REF!*(1+$P12),X12))</f>
        <v>9.51</v>
      </c>
      <c r="Z12" s="49">
        <f t="shared" si="253"/>
        <v>9.8290451612903222</v>
      </c>
      <c r="AA12" s="49">
        <f t="shared" si="253"/>
        <v>9.8903999999999996</v>
      </c>
      <c r="AB12" s="49">
        <f t="shared" si="253"/>
        <v>9.8903999999999996</v>
      </c>
      <c r="AC12" s="49">
        <f t="shared" si="253"/>
        <v>9.8903999999999996</v>
      </c>
      <c r="AD12" s="49">
        <f t="shared" si="253"/>
        <v>9.8903999999999996</v>
      </c>
      <c r="AE12" s="49">
        <f t="shared" si="253"/>
        <v>9.8903999999999996</v>
      </c>
      <c r="AF12" s="49">
        <f t="shared" si="253"/>
        <v>9.8903999999999996</v>
      </c>
      <c r="AG12" s="49">
        <f t="shared" si="253"/>
        <v>9.8903999999999996</v>
      </c>
      <c r="AH12" s="49">
        <f t="shared" si="253"/>
        <v>9.8903999999999996</v>
      </c>
      <c r="AI12" s="49">
        <f t="shared" si="253"/>
        <v>9.8903999999999996</v>
      </c>
      <c r="AJ12" s="49">
        <f t="shared" si="254"/>
        <v>9.8903999999999996</v>
      </c>
      <c r="AK12" s="49">
        <f t="shared" si="254"/>
        <v>9.8903999999999996</v>
      </c>
      <c r="AL12" s="49">
        <f t="shared" si="254"/>
        <v>10.222206967741934</v>
      </c>
      <c r="AM12" s="49">
        <f t="shared" si="254"/>
        <v>10.286016</v>
      </c>
      <c r="AN12" s="49">
        <f t="shared" si="254"/>
        <v>10.286016</v>
      </c>
      <c r="AO12" s="49">
        <f t="shared" si="254"/>
        <v>10.286016</v>
      </c>
      <c r="AP12" s="49">
        <f t="shared" si="254"/>
        <v>10.286016</v>
      </c>
      <c r="AQ12" s="49">
        <f t="shared" si="254"/>
        <v>10.286016</v>
      </c>
      <c r="AR12" s="49">
        <f t="shared" si="254"/>
        <v>10.286016</v>
      </c>
      <c r="AS12" s="49">
        <f t="shared" si="254"/>
        <v>10.286016</v>
      </c>
      <c r="AT12" s="49">
        <f t="shared" si="255"/>
        <v>10.286016</v>
      </c>
      <c r="AU12" s="49">
        <f t="shared" si="255"/>
        <v>10.286016</v>
      </c>
      <c r="AV12" s="49">
        <f t="shared" si="255"/>
        <v>10.286016</v>
      </c>
      <c r="AW12" s="49">
        <f t="shared" si="255"/>
        <v>10.286016</v>
      </c>
      <c r="AX12" s="49">
        <f t="shared" si="255"/>
        <v>10.631095246451615</v>
      </c>
      <c r="AY12" s="49">
        <f t="shared" si="255"/>
        <v>10.69745664</v>
      </c>
      <c r="AZ12" s="49">
        <f t="shared" si="255"/>
        <v>10.69745664</v>
      </c>
      <c r="BA12" s="49">
        <f t="shared" si="255"/>
        <v>10.69745664</v>
      </c>
      <c r="BB12" s="49">
        <f t="shared" si="255"/>
        <v>10.69745664</v>
      </c>
      <c r="BC12" s="49">
        <f t="shared" si="255"/>
        <v>10.69745664</v>
      </c>
      <c r="BD12" s="49">
        <f t="shared" si="256"/>
        <v>10.69745664</v>
      </c>
      <c r="BE12" s="49">
        <f t="shared" si="256"/>
        <v>10.69745664</v>
      </c>
      <c r="BF12" s="49">
        <f t="shared" si="256"/>
        <v>10.69745664</v>
      </c>
      <c r="BG12" s="49">
        <f t="shared" si="256"/>
        <v>10.69745664</v>
      </c>
      <c r="BH12" s="49">
        <f t="shared" si="256"/>
        <v>10.69745664</v>
      </c>
      <c r="BI12" s="49">
        <f t="shared" si="256"/>
        <v>10.69745664</v>
      </c>
      <c r="BJ12" s="49">
        <f t="shared" si="256"/>
        <v>11.056339056309678</v>
      </c>
      <c r="BK12" s="49">
        <f t="shared" si="256"/>
        <v>11.1253549056</v>
      </c>
      <c r="BL12" s="49">
        <f t="shared" si="256"/>
        <v>11.1253549056</v>
      </c>
      <c r="BM12" s="49">
        <f t="shared" si="256"/>
        <v>11.1253549056</v>
      </c>
      <c r="BN12" s="49">
        <f t="shared" si="257"/>
        <v>11.1253549056</v>
      </c>
      <c r="BO12" s="49">
        <f t="shared" si="257"/>
        <v>11.1253549056</v>
      </c>
      <c r="BP12" s="49">
        <f t="shared" si="257"/>
        <v>11.1253549056</v>
      </c>
      <c r="BQ12" s="49">
        <f t="shared" si="257"/>
        <v>11.1253549056</v>
      </c>
      <c r="BR12" s="49">
        <f t="shared" si="257"/>
        <v>11.1253549056</v>
      </c>
      <c r="BS12" s="49">
        <f t="shared" si="257"/>
        <v>11.1253549056</v>
      </c>
      <c r="BT12" s="49">
        <f t="shared" si="257"/>
        <v>11.1253549056</v>
      </c>
      <c r="BU12" s="49">
        <f t="shared" si="257"/>
        <v>11.1253549056</v>
      </c>
      <c r="BV12" s="49">
        <f t="shared" si="257"/>
        <v>11.498592618562066</v>
      </c>
      <c r="BW12" s="49">
        <f t="shared" si="257"/>
        <v>11.570369101824001</v>
      </c>
      <c r="BX12" s="49">
        <f t="shared" si="258"/>
        <v>11.570369101824001</v>
      </c>
      <c r="BY12" s="49">
        <f t="shared" si="258"/>
        <v>11.570369101824001</v>
      </c>
      <c r="BZ12" s="49">
        <f t="shared" si="258"/>
        <v>11.570369101824001</v>
      </c>
      <c r="CA12" s="49">
        <f t="shared" si="258"/>
        <v>11.570369101824001</v>
      </c>
      <c r="CB12" s="49">
        <f t="shared" si="258"/>
        <v>11.570369101824001</v>
      </c>
      <c r="CC12" s="49">
        <f t="shared" si="258"/>
        <v>11.570369101824001</v>
      </c>
      <c r="CD12" s="49">
        <f t="shared" si="258"/>
        <v>11.570369101824001</v>
      </c>
      <c r="CE12" s="49">
        <f t="shared" si="258"/>
        <v>11.570369101824001</v>
      </c>
      <c r="CF12" s="49">
        <f t="shared" si="258"/>
        <v>11.570369101824001</v>
      </c>
      <c r="CG12" s="49">
        <f t="shared" si="258"/>
        <v>11.570369101824001</v>
      </c>
      <c r="CH12" s="49">
        <f t="shared" si="259"/>
        <v>11.95853632330455</v>
      </c>
      <c r="CI12" s="49">
        <f t="shared" si="259"/>
        <v>12.033183865896962</v>
      </c>
      <c r="CJ12" s="49">
        <f t="shared" si="259"/>
        <v>12.033183865896962</v>
      </c>
      <c r="CK12" s="49">
        <f t="shared" si="259"/>
        <v>12.033183865896962</v>
      </c>
      <c r="CL12" s="49">
        <f t="shared" si="259"/>
        <v>12.033183865896962</v>
      </c>
      <c r="CM12" s="49">
        <f t="shared" si="259"/>
        <v>12.033183865896962</v>
      </c>
      <c r="CN12" s="49">
        <f t="shared" si="259"/>
        <v>12.033183865896962</v>
      </c>
      <c r="CO12" s="49">
        <f t="shared" si="259"/>
        <v>12.033183865896962</v>
      </c>
      <c r="CP12" s="49">
        <f t="shared" si="259"/>
        <v>12.033183865896962</v>
      </c>
      <c r="CQ12" s="49">
        <f t="shared" si="259"/>
        <v>12.033183865896962</v>
      </c>
      <c r="CR12" s="49">
        <f t="shared" si="260"/>
        <v>12.033183865896962</v>
      </c>
      <c r="CS12" s="49">
        <f t="shared" si="260"/>
        <v>12.033183865896962</v>
      </c>
      <c r="CT12" s="49">
        <f t="shared" si="260"/>
        <v>12.436877776236733</v>
      </c>
      <c r="CU12" s="49">
        <f t="shared" si="260"/>
        <v>12.514511220532841</v>
      </c>
      <c r="CV12" s="49">
        <f t="shared" si="260"/>
        <v>12.514511220532841</v>
      </c>
      <c r="CW12" s="49">
        <f t="shared" si="260"/>
        <v>12.514511220532841</v>
      </c>
      <c r="CX12" s="49">
        <f t="shared" si="260"/>
        <v>12.514511220532841</v>
      </c>
      <c r="CY12" s="49">
        <f t="shared" si="260"/>
        <v>12.514511220532841</v>
      </c>
      <c r="CZ12" s="49">
        <f t="shared" si="260"/>
        <v>12.514511220532841</v>
      </c>
      <c r="DA12" s="49">
        <f t="shared" si="260"/>
        <v>12.514511220532841</v>
      </c>
      <c r="DB12" s="49">
        <f t="shared" si="261"/>
        <v>12.514511220532841</v>
      </c>
      <c r="DC12" s="49">
        <f t="shared" si="261"/>
        <v>12.514511220532841</v>
      </c>
      <c r="DD12" s="49">
        <f t="shared" si="261"/>
        <v>12.514511220532841</v>
      </c>
      <c r="DE12" s="49">
        <f t="shared" si="261"/>
        <v>12.514511220532841</v>
      </c>
      <c r="DF12" s="49">
        <f t="shared" si="261"/>
        <v>12.934352887286202</v>
      </c>
      <c r="DG12" s="49">
        <f t="shared" si="261"/>
        <v>13.015091669354154</v>
      </c>
      <c r="DH12" s="49">
        <f t="shared" si="261"/>
        <v>13.015091669354154</v>
      </c>
      <c r="DI12" s="49">
        <f t="shared" si="261"/>
        <v>13.015091669354154</v>
      </c>
      <c r="DJ12" s="49">
        <f t="shared" si="261"/>
        <v>13.015091669354154</v>
      </c>
      <c r="DK12" s="49">
        <f t="shared" si="261"/>
        <v>13.015091669354154</v>
      </c>
      <c r="DL12" s="49">
        <f t="shared" si="262"/>
        <v>13.015091669354154</v>
      </c>
      <c r="DM12" s="49">
        <f t="shared" si="262"/>
        <v>13.015091669354154</v>
      </c>
      <c r="DN12" s="49">
        <f t="shared" si="262"/>
        <v>13.015091669354154</v>
      </c>
      <c r="DO12" s="49">
        <f t="shared" si="262"/>
        <v>13.015091669354154</v>
      </c>
      <c r="DP12" s="49">
        <f t="shared" si="262"/>
        <v>13.015091669354154</v>
      </c>
      <c r="DQ12" s="49">
        <f t="shared" si="262"/>
        <v>13.015091669354154</v>
      </c>
      <c r="DR12" s="49">
        <f t="shared" si="262"/>
        <v>13.451727002777648</v>
      </c>
      <c r="DS12" s="49">
        <f t="shared" si="262"/>
        <v>13.53569533612832</v>
      </c>
      <c r="DT12" s="49">
        <f t="shared" si="262"/>
        <v>13.53569533612832</v>
      </c>
      <c r="DU12" s="49">
        <f t="shared" si="262"/>
        <v>13.53569533612832</v>
      </c>
      <c r="DV12" s="49">
        <f t="shared" si="263"/>
        <v>13.53569533612832</v>
      </c>
      <c r="DW12" s="49">
        <f t="shared" si="263"/>
        <v>13.53569533612832</v>
      </c>
      <c r="DX12" s="49">
        <f t="shared" si="263"/>
        <v>13.53569533612832</v>
      </c>
      <c r="DY12" s="49">
        <f t="shared" si="263"/>
        <v>13.53569533612832</v>
      </c>
      <c r="DZ12" s="49">
        <f t="shared" si="263"/>
        <v>13.53569533612832</v>
      </c>
      <c r="EA12" s="49">
        <f t="shared" si="263"/>
        <v>13.53569533612832</v>
      </c>
      <c r="EB12" s="49">
        <f t="shared" si="263"/>
        <v>13.53569533612832</v>
      </c>
      <c r="EC12" s="49">
        <f t="shared" si="263"/>
        <v>13.53569533612832</v>
      </c>
      <c r="ED12" s="49">
        <f t="shared" si="263"/>
        <v>13.989796082888756</v>
      </c>
      <c r="EE12" s="49">
        <f t="shared" si="263"/>
        <v>14.077123149573454</v>
      </c>
      <c r="EF12" s="49">
        <f t="shared" si="264"/>
        <v>14.077123149573454</v>
      </c>
      <c r="EG12" s="49">
        <f t="shared" si="264"/>
        <v>14.077123149573454</v>
      </c>
      <c r="EH12" s="49">
        <f t="shared" si="264"/>
        <v>14.077123149573454</v>
      </c>
      <c r="EI12" s="49">
        <f t="shared" si="264"/>
        <v>14.077123149573454</v>
      </c>
      <c r="EJ12" s="49">
        <f t="shared" si="264"/>
        <v>14.077123149573454</v>
      </c>
      <c r="EK12" s="49">
        <f t="shared" si="264"/>
        <v>14.077123149573454</v>
      </c>
      <c r="EM12" s="18"/>
      <c r="EN12" s="18"/>
      <c r="EO12" s="49">
        <f t="shared" si="265"/>
        <v>2.6662205777219995E-2</v>
      </c>
      <c r="EP12" s="49">
        <f t="shared" si="265"/>
        <v>2.6662205777219995E-2</v>
      </c>
      <c r="EQ12" s="49">
        <f t="shared" si="265"/>
        <v>2.7556679777488022E-2</v>
      </c>
      <c r="ER12" s="49">
        <f t="shared" si="265"/>
        <v>2.7728694008308793E-2</v>
      </c>
      <c r="ES12" s="49">
        <f t="shared" si="265"/>
        <v>2.7728694008308793E-2</v>
      </c>
      <c r="ET12" s="49">
        <f t="shared" si="265"/>
        <v>2.7728694008308793E-2</v>
      </c>
      <c r="EU12" s="49">
        <f t="shared" si="265"/>
        <v>2.7728694008308793E-2</v>
      </c>
      <c r="EV12" s="49">
        <f t="shared" si="265"/>
        <v>2.7728694008308793E-2</v>
      </c>
      <c r="EW12" s="49">
        <f t="shared" si="265"/>
        <v>2.7728694008308793E-2</v>
      </c>
      <c r="EX12" s="49">
        <f t="shared" si="265"/>
        <v>2.7728694008308793E-2</v>
      </c>
      <c r="EY12" s="49">
        <f t="shared" si="266"/>
        <v>2.7728694008308793E-2</v>
      </c>
      <c r="EZ12" s="49">
        <f t="shared" si="266"/>
        <v>2.7728694008308793E-2</v>
      </c>
      <c r="FA12" s="49">
        <f t="shared" si="266"/>
        <v>2.7728694008308793E-2</v>
      </c>
      <c r="FB12" s="49">
        <f t="shared" si="266"/>
        <v>2.7728694008308793E-2</v>
      </c>
      <c r="FC12" s="49">
        <f t="shared" si="266"/>
        <v>2.8658946968587538E-2</v>
      </c>
      <c r="FD12" s="49">
        <f t="shared" si="266"/>
        <v>2.883784176864115E-2</v>
      </c>
      <c r="FE12" s="49">
        <f t="shared" si="266"/>
        <v>2.883784176864115E-2</v>
      </c>
      <c r="FF12" s="49">
        <f t="shared" si="266"/>
        <v>2.883784176864115E-2</v>
      </c>
      <c r="FG12" s="49">
        <f t="shared" si="266"/>
        <v>2.883784176864115E-2</v>
      </c>
      <c r="FH12" s="49">
        <f t="shared" si="266"/>
        <v>2.883784176864115E-2</v>
      </c>
      <c r="FI12" s="49">
        <f t="shared" si="267"/>
        <v>2.883784176864115E-2</v>
      </c>
      <c r="FJ12" s="49">
        <f t="shared" si="267"/>
        <v>2.883784176864115E-2</v>
      </c>
      <c r="FK12" s="49">
        <f t="shared" si="267"/>
        <v>2.883784176864115E-2</v>
      </c>
      <c r="FL12" s="49">
        <f t="shared" si="267"/>
        <v>2.883784176864115E-2</v>
      </c>
      <c r="FM12" s="49">
        <f t="shared" si="267"/>
        <v>2.883784176864115E-2</v>
      </c>
      <c r="FN12" s="49">
        <f t="shared" si="267"/>
        <v>2.883784176864115E-2</v>
      </c>
      <c r="FO12" s="49">
        <f t="shared" si="267"/>
        <v>2.9805304847331047E-2</v>
      </c>
      <c r="FP12" s="49">
        <f t="shared" si="267"/>
        <v>2.9991355439386792E-2</v>
      </c>
      <c r="FQ12" s="49">
        <f t="shared" si="267"/>
        <v>2.9991355439386792E-2</v>
      </c>
      <c r="FR12" s="49">
        <f t="shared" si="267"/>
        <v>2.9991355439386792E-2</v>
      </c>
      <c r="FS12" s="49">
        <f t="shared" si="268"/>
        <v>2.9991355439386792E-2</v>
      </c>
      <c r="FT12" s="49">
        <f t="shared" si="268"/>
        <v>2.9991355439386792E-2</v>
      </c>
      <c r="FU12" s="49">
        <f t="shared" si="268"/>
        <v>2.9991355439386792E-2</v>
      </c>
      <c r="FV12" s="49">
        <f t="shared" si="268"/>
        <v>2.9991355439386792E-2</v>
      </c>
      <c r="FW12" s="49">
        <f t="shared" si="268"/>
        <v>2.9991355439386792E-2</v>
      </c>
      <c r="FX12" s="49">
        <f t="shared" si="269"/>
        <v>2.9991355439386792E-2</v>
      </c>
      <c r="FY12" s="49">
        <f t="shared" si="269"/>
        <v>2.9991355439386792E-2</v>
      </c>
      <c r="FZ12" s="49">
        <f t="shared" si="269"/>
        <v>2.9991355439386792E-2</v>
      </c>
      <c r="GA12" s="49">
        <f t="shared" si="269"/>
        <v>3.0997517041224287E-2</v>
      </c>
      <c r="GB12" s="49">
        <f t="shared" si="269"/>
        <v>3.1191009656962265E-2</v>
      </c>
      <c r="GC12" s="49">
        <f t="shared" si="269"/>
        <v>3.1191009656962265E-2</v>
      </c>
      <c r="GD12" s="49">
        <f t="shared" si="269"/>
        <v>3.1191009656962265E-2</v>
      </c>
      <c r="GE12" s="49">
        <f t="shared" si="269"/>
        <v>3.1191009656962265E-2</v>
      </c>
      <c r="GF12" s="49">
        <f t="shared" si="269"/>
        <v>3.1191009656962265E-2</v>
      </c>
      <c r="GG12" s="49">
        <f t="shared" si="269"/>
        <v>3.1191009656962265E-2</v>
      </c>
      <c r="GH12" s="49">
        <f t="shared" si="269"/>
        <v>3.1191009656962265E-2</v>
      </c>
      <c r="GI12" s="49">
        <f t="shared" si="269"/>
        <v>3.1191009656962265E-2</v>
      </c>
      <c r="GJ12" s="49">
        <f t="shared" si="269"/>
        <v>3.1191009656962265E-2</v>
      </c>
      <c r="GK12" s="49">
        <f t="shared" si="269"/>
        <v>3.1191009656962265E-2</v>
      </c>
      <c r="GL12" s="49">
        <f t="shared" si="269"/>
        <v>3.1191009656962265E-2</v>
      </c>
      <c r="GM12" s="49">
        <f t="shared" si="269"/>
        <v>3.2237417722873266E-2</v>
      </c>
      <c r="GN12" s="49">
        <f t="shared" si="269"/>
        <v>3.2438650043240758E-2</v>
      </c>
      <c r="GO12" s="49">
        <f t="shared" si="269"/>
        <v>3.2438650043240758E-2</v>
      </c>
      <c r="GP12" s="49">
        <f t="shared" si="269"/>
        <v>3.2438650043240758E-2</v>
      </c>
      <c r="GQ12" s="49">
        <f t="shared" si="269"/>
        <v>3.2438650043240758E-2</v>
      </c>
      <c r="GR12" s="49">
        <f t="shared" si="269"/>
        <v>3.2438650043240758E-2</v>
      </c>
      <c r="GS12" s="49">
        <f t="shared" si="269"/>
        <v>3.2438650043240758E-2</v>
      </c>
      <c r="GT12" s="49">
        <f t="shared" si="269"/>
        <v>3.2438650043240758E-2</v>
      </c>
      <c r="GU12" s="49">
        <f t="shared" si="269"/>
        <v>3.2438650043240758E-2</v>
      </c>
      <c r="GV12" s="49">
        <f t="shared" si="269"/>
        <v>3.2438650043240758E-2</v>
      </c>
      <c r="GW12" s="49">
        <f t="shared" si="269"/>
        <v>3.2438650043240758E-2</v>
      </c>
      <c r="GX12" s="49">
        <f t="shared" si="269"/>
        <v>3.2438650043240758E-2</v>
      </c>
      <c r="GY12" s="49">
        <f t="shared" si="269"/>
        <v>3.3526914431788193E-2</v>
      </c>
      <c r="GZ12" s="49">
        <f t="shared" si="269"/>
        <v>3.3736196044970392E-2</v>
      </c>
      <c r="HA12" s="49">
        <f t="shared" si="269"/>
        <v>3.3736196044970392E-2</v>
      </c>
      <c r="HB12" s="49">
        <f t="shared" si="269"/>
        <v>3.3736196044970392E-2</v>
      </c>
      <c r="HC12" s="49">
        <f t="shared" si="269"/>
        <v>3.3736196044970392E-2</v>
      </c>
      <c r="HD12" s="49">
        <f t="shared" si="269"/>
        <v>3.3736196044970392E-2</v>
      </c>
      <c r="HE12" s="49">
        <f t="shared" si="269"/>
        <v>3.3736196044970392E-2</v>
      </c>
      <c r="HF12" s="49">
        <f t="shared" si="269"/>
        <v>3.3736196044970392E-2</v>
      </c>
      <c r="HG12" s="49">
        <f t="shared" si="269"/>
        <v>3.3736196044970392E-2</v>
      </c>
      <c r="HH12" s="49">
        <f t="shared" si="269"/>
        <v>3.3736196044970392E-2</v>
      </c>
      <c r="HI12" s="49">
        <f t="shared" si="269"/>
        <v>3.3736196044970392E-2</v>
      </c>
      <c r="HJ12" s="49">
        <f t="shared" si="269"/>
        <v>3.3736196044970392E-2</v>
      </c>
      <c r="HK12" s="49">
        <f t="shared" si="269"/>
        <v>3.4867991009059726E-2</v>
      </c>
      <c r="HL12" s="49">
        <f t="shared" si="269"/>
        <v>3.5085643886769206E-2</v>
      </c>
      <c r="HM12" s="49">
        <f t="shared" si="269"/>
        <v>3.5085643886769206E-2</v>
      </c>
      <c r="HN12" s="49">
        <f t="shared" si="269"/>
        <v>3.5085643886769206E-2</v>
      </c>
      <c r="HO12" s="49">
        <f t="shared" si="269"/>
        <v>3.5085643886769206E-2</v>
      </c>
      <c r="HP12" s="49">
        <f t="shared" si="269"/>
        <v>3.5085643886769206E-2</v>
      </c>
      <c r="HQ12" s="49">
        <f t="shared" si="269"/>
        <v>3.5085643886769206E-2</v>
      </c>
      <c r="HR12" s="49">
        <f t="shared" si="269"/>
        <v>3.5085643886769206E-2</v>
      </c>
      <c r="HS12" s="49">
        <f t="shared" si="269"/>
        <v>3.5085643886769206E-2</v>
      </c>
      <c r="HT12" s="49">
        <f t="shared" si="269"/>
        <v>3.5085643886769206E-2</v>
      </c>
      <c r="HU12" s="49">
        <f t="shared" si="269"/>
        <v>3.5085643886769206E-2</v>
      </c>
      <c r="HV12" s="49">
        <f t="shared" si="269"/>
        <v>3.5085643886769206E-2</v>
      </c>
      <c r="HW12" s="49">
        <f t="shared" si="269"/>
        <v>3.6262710649422117E-2</v>
      </c>
      <c r="HX12" s="49">
        <f t="shared" si="269"/>
        <v>3.6489069642239975E-2</v>
      </c>
      <c r="HY12" s="49">
        <f t="shared" si="269"/>
        <v>3.6489069642239975E-2</v>
      </c>
      <c r="HZ12" s="49">
        <f t="shared" si="269"/>
        <v>3.6489069642239975E-2</v>
      </c>
      <c r="IA12" s="49">
        <f t="shared" si="269"/>
        <v>3.6489069642239975E-2</v>
      </c>
      <c r="IB12" s="49">
        <f t="shared" si="269"/>
        <v>3.6489069642239975E-2</v>
      </c>
      <c r="IC12" s="49">
        <f t="shared" si="269"/>
        <v>3.6489069642239975E-2</v>
      </c>
      <c r="ID12" s="49">
        <f t="shared" si="269"/>
        <v>3.6489069642239975E-2</v>
      </c>
      <c r="IE12" s="49">
        <f t="shared" si="269"/>
        <v>3.6489069642239975E-2</v>
      </c>
      <c r="IF12" s="49">
        <f t="shared" si="269"/>
        <v>3.6489069642239975E-2</v>
      </c>
      <c r="IG12" s="49">
        <f t="shared" si="269"/>
        <v>3.6489069642239975E-2</v>
      </c>
      <c r="IH12" s="49">
        <f t="shared" si="269"/>
        <v>3.6489069642239975E-2</v>
      </c>
      <c r="II12" s="49">
        <f t="shared" si="269"/>
        <v>3.7713219075398992E-2</v>
      </c>
      <c r="IJ12" s="49">
        <f t="shared" si="270"/>
        <v>3.794863242792957E-2</v>
      </c>
      <c r="IK12" s="49">
        <f t="shared" si="270"/>
        <v>3.794863242792957E-2</v>
      </c>
      <c r="IL12" s="49">
        <f t="shared" si="270"/>
        <v>3.794863242792957E-2</v>
      </c>
      <c r="IM12" s="49">
        <f t="shared" si="270"/>
        <v>3.794863242792957E-2</v>
      </c>
      <c r="IN12" s="49">
        <f t="shared" si="270"/>
        <v>3.794863242792957E-2</v>
      </c>
      <c r="IO12" s="49">
        <f t="shared" si="270"/>
        <v>3.794863242792957E-2</v>
      </c>
      <c r="IP12" s="49">
        <f t="shared" si="270"/>
        <v>3.794863242792957E-2</v>
      </c>
      <c r="IQ12" s="49">
        <f t="shared" si="270"/>
        <v>3.794863242792957E-2</v>
      </c>
      <c r="IR12" s="49">
        <f t="shared" si="270"/>
        <v>3.794863242792957E-2</v>
      </c>
      <c r="IS12" s="49">
        <f t="shared" si="270"/>
        <v>3.794863242792957E-2</v>
      </c>
      <c r="IT12" s="49">
        <f t="shared" si="270"/>
        <v>3.794863242792957E-2</v>
      </c>
      <c r="IU12" s="49">
        <f t="shared" si="270"/>
        <v>3.9221747838414957E-2</v>
      </c>
      <c r="IV12" s="49">
        <f t="shared" si="270"/>
        <v>3.9466577725046761E-2</v>
      </c>
      <c r="IW12" s="49">
        <f t="shared" si="270"/>
        <v>3.9466577725046761E-2</v>
      </c>
      <c r="IX12" s="49">
        <f t="shared" si="270"/>
        <v>3.9466577725046761E-2</v>
      </c>
      <c r="IY12" s="49">
        <f t="shared" si="270"/>
        <v>3.9466577725046761E-2</v>
      </c>
      <c r="IZ12" s="49">
        <f t="shared" si="270"/>
        <v>3.9466577725046761E-2</v>
      </c>
      <c r="JA12" s="49">
        <f t="shared" si="270"/>
        <v>3.9466577725046761E-2</v>
      </c>
      <c r="JB12" s="49">
        <f t="shared" si="270"/>
        <v>3.9466577725046761E-2</v>
      </c>
    </row>
    <row r="13" spans="1:262" s="43" customFormat="1">
      <c r="A13" s="7"/>
      <c r="B13" s="58"/>
      <c r="C13" s="63"/>
      <c r="D13" s="59"/>
      <c r="E13" s="64"/>
      <c r="F13" s="64"/>
      <c r="G13" s="64"/>
      <c r="H13" s="65"/>
      <c r="I13" s="64"/>
      <c r="J13" s="65"/>
      <c r="K13" s="66"/>
      <c r="L13" s="66"/>
      <c r="M13" s="67"/>
      <c r="N13" s="3"/>
      <c r="O13" s="81"/>
      <c r="P13" s="68"/>
      <c r="Q13" s="69"/>
      <c r="R13" s="75"/>
      <c r="S13" s="75"/>
      <c r="T13" s="48"/>
      <c r="U13" s="56"/>
      <c r="V13" s="20"/>
      <c r="W13" s="20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M13" s="18"/>
      <c r="EN13" s="18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  <c r="IR13" s="49"/>
      <c r="IS13" s="49"/>
      <c r="IT13" s="49"/>
      <c r="IU13" s="49"/>
      <c r="IV13" s="49"/>
      <c r="IW13" s="49"/>
      <c r="IX13" s="49"/>
      <c r="IY13" s="49"/>
      <c r="IZ13" s="49"/>
      <c r="JA13" s="49"/>
      <c r="JB13" s="49"/>
    </row>
    <row r="14" spans="1:262" s="43" customFormat="1">
      <c r="A14" s="7"/>
      <c r="B14" s="57" t="s">
        <v>66</v>
      </c>
      <c r="C14" s="63"/>
      <c r="D14" s="59"/>
      <c r="E14" s="64"/>
      <c r="F14" s="64"/>
      <c r="G14" s="64"/>
      <c r="H14" s="65"/>
      <c r="I14" s="64"/>
      <c r="J14" s="65"/>
      <c r="K14" s="66"/>
      <c r="L14" s="66"/>
      <c r="M14" s="67"/>
      <c r="N14" s="3"/>
      <c r="O14" s="81"/>
      <c r="P14" s="68"/>
      <c r="Q14" s="69"/>
      <c r="R14" s="75"/>
      <c r="S14" s="75"/>
      <c r="T14" s="48"/>
      <c r="U14" s="56"/>
      <c r="V14" s="20"/>
      <c r="W14" s="20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M14" s="18"/>
      <c r="EN14" s="18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  <c r="IQ14" s="49"/>
      <c r="IR14" s="49"/>
      <c r="IS14" s="49"/>
      <c r="IT14" s="49"/>
      <c r="IU14" s="49"/>
      <c r="IV14" s="49"/>
      <c r="IW14" s="49"/>
      <c r="IX14" s="49"/>
      <c r="IY14" s="49"/>
      <c r="IZ14" s="49"/>
      <c r="JA14" s="49"/>
      <c r="JB14" s="49"/>
    </row>
    <row r="15" spans="1:262">
      <c r="A15" s="7">
        <v>3</v>
      </c>
      <c r="B15" s="58" t="s">
        <v>49</v>
      </c>
      <c r="C15" s="63" t="s">
        <v>21</v>
      </c>
      <c r="D15" s="59" t="s">
        <v>22</v>
      </c>
      <c r="E15" s="64">
        <v>44696</v>
      </c>
      <c r="F15" s="64">
        <f>E15</f>
        <v>44696</v>
      </c>
      <c r="G15" s="64">
        <f>EDATE(E15,9*12)-1</f>
        <v>47982</v>
      </c>
      <c r="H15" s="65">
        <v>9</v>
      </c>
      <c r="I15" s="64">
        <f>EDATE(E15,J15*12)-1</f>
        <v>46521</v>
      </c>
      <c r="J15" s="65">
        <v>5</v>
      </c>
      <c r="K15" s="66">
        <f>MIN(IF((G15-$K$3)/365&gt;0,(G15-$K$3)/365,0),H15)</f>
        <v>8.9616438356164387</v>
      </c>
      <c r="L15" s="66">
        <f>MIN(IF((I15-$L$3)/365&gt;0,(I15-$L$3)/365,0),J15)</f>
        <v>4.9589041095890414</v>
      </c>
      <c r="M15" s="67">
        <v>448985</v>
      </c>
      <c r="N15" s="3"/>
      <c r="O15" s="70">
        <v>21.4</v>
      </c>
      <c r="P15" s="68">
        <v>0.04</v>
      </c>
      <c r="Q15" s="69">
        <v>1</v>
      </c>
      <c r="R15" s="68">
        <v>0.04</v>
      </c>
      <c r="S15" s="69">
        <v>1</v>
      </c>
      <c r="T15" s="48"/>
      <c r="U15" s="56"/>
      <c r="V15" s="20"/>
      <c r="W15" s="20"/>
      <c r="X15" s="84">
        <f>O15</f>
        <v>21.4</v>
      </c>
      <c r="Y15" s="84">
        <f>X15</f>
        <v>21.4</v>
      </c>
      <c r="Z15" s="49">
        <f t="shared" ref="Z15:AI18" si="273">IF(MONTH(Z$3)=MONTH($F15),Y15*(DAY($F15)-1)/DAY(EOMONTH($F15,0))+Y15*(1+$P15)*(1-(DAY($F15)-1)/DAY(EOMONTH($F15,0))),IF(MONTH(Z$3)=MONTH(EDATE($F15,1)),X15*(1+$P15),Y15))</f>
        <v>21.4</v>
      </c>
      <c r="AA15" s="49">
        <f t="shared" si="273"/>
        <v>21.4</v>
      </c>
      <c r="AB15" s="49">
        <f t="shared" si="273"/>
        <v>21.4</v>
      </c>
      <c r="AC15" s="49">
        <f t="shared" si="273"/>
        <v>21.4</v>
      </c>
      <c r="AD15" s="49">
        <f t="shared" si="273"/>
        <v>21.4</v>
      </c>
      <c r="AE15" s="49">
        <f t="shared" si="273"/>
        <v>21.4</v>
      </c>
      <c r="AF15" s="49">
        <f t="shared" si="273"/>
        <v>21.4</v>
      </c>
      <c r="AG15" s="49">
        <f t="shared" si="273"/>
        <v>21.4</v>
      </c>
      <c r="AH15" s="49">
        <f t="shared" si="273"/>
        <v>21.4</v>
      </c>
      <c r="AI15" s="49">
        <f t="shared" si="273"/>
        <v>21.869419354838708</v>
      </c>
      <c r="AJ15" s="49">
        <f t="shared" ref="AJ15:AS18" si="274">IF(MONTH(AJ$3)=MONTH($F15),AI15*(DAY($F15)-1)/DAY(EOMONTH($F15,0))+AI15*(1+$P15)*(1-(DAY($F15)-1)/DAY(EOMONTH($F15,0))),IF(MONTH(AJ$3)=MONTH(EDATE($F15,1)),AH15*(1+$P15),AI15))</f>
        <v>22.256</v>
      </c>
      <c r="AK15" s="49">
        <f t="shared" si="274"/>
        <v>22.256</v>
      </c>
      <c r="AL15" s="49">
        <f t="shared" si="274"/>
        <v>22.256</v>
      </c>
      <c r="AM15" s="49">
        <f t="shared" si="274"/>
        <v>22.256</v>
      </c>
      <c r="AN15" s="49">
        <f t="shared" si="274"/>
        <v>22.256</v>
      </c>
      <c r="AO15" s="49">
        <f t="shared" si="274"/>
        <v>22.256</v>
      </c>
      <c r="AP15" s="49">
        <f t="shared" si="274"/>
        <v>22.256</v>
      </c>
      <c r="AQ15" s="49">
        <f t="shared" si="274"/>
        <v>22.256</v>
      </c>
      <c r="AR15" s="49">
        <f t="shared" si="274"/>
        <v>22.256</v>
      </c>
      <c r="AS15" s="49">
        <f t="shared" si="274"/>
        <v>22.256</v>
      </c>
      <c r="AT15" s="49">
        <f t="shared" ref="AT15:BC18" si="275">IF(MONTH(AT$3)=MONTH($F15),AS15*(DAY($F15)-1)/DAY(EOMONTH($F15,0))+AS15*(1+$P15)*(1-(DAY($F15)-1)/DAY(EOMONTH($F15,0))),IF(MONTH(AT$3)=MONTH(EDATE($F15,1)),AR15*(1+$P15),AS15))</f>
        <v>22.256</v>
      </c>
      <c r="AU15" s="49">
        <f t="shared" si="275"/>
        <v>22.744196129032257</v>
      </c>
      <c r="AV15" s="49">
        <f t="shared" si="275"/>
        <v>23.146240000000002</v>
      </c>
      <c r="AW15" s="49">
        <f t="shared" si="275"/>
        <v>23.146240000000002</v>
      </c>
      <c r="AX15" s="49">
        <f t="shared" si="275"/>
        <v>23.146240000000002</v>
      </c>
      <c r="AY15" s="49">
        <f t="shared" si="275"/>
        <v>23.146240000000002</v>
      </c>
      <c r="AZ15" s="49">
        <f t="shared" si="275"/>
        <v>23.146240000000002</v>
      </c>
      <c r="BA15" s="49">
        <f t="shared" si="275"/>
        <v>23.146240000000002</v>
      </c>
      <c r="BB15" s="49">
        <f t="shared" si="275"/>
        <v>23.146240000000002</v>
      </c>
      <c r="BC15" s="49">
        <f t="shared" si="275"/>
        <v>23.146240000000002</v>
      </c>
      <c r="BD15" s="49">
        <f t="shared" ref="BD15:BM18" si="276">IF(MONTH(BD$3)=MONTH($F15),BC15*(DAY($F15)-1)/DAY(EOMONTH($F15,0))+BC15*(1+$P15)*(1-(DAY($F15)-1)/DAY(EOMONTH($F15,0))),IF(MONTH(BD$3)=MONTH(EDATE($F15,1)),BB15*(1+$P15),BC15))</f>
        <v>23.146240000000002</v>
      </c>
      <c r="BE15" s="49">
        <f t="shared" si="276"/>
        <v>23.146240000000002</v>
      </c>
      <c r="BF15" s="49">
        <f t="shared" si="276"/>
        <v>23.146240000000002</v>
      </c>
      <c r="BG15" s="49">
        <f t="shared" si="276"/>
        <v>23.653963974193548</v>
      </c>
      <c r="BH15" s="49">
        <f t="shared" si="276"/>
        <v>24.072089600000002</v>
      </c>
      <c r="BI15" s="49">
        <f t="shared" si="276"/>
        <v>24.072089600000002</v>
      </c>
      <c r="BJ15" s="49">
        <f t="shared" si="276"/>
        <v>24.072089600000002</v>
      </c>
      <c r="BK15" s="49">
        <f t="shared" si="276"/>
        <v>24.072089600000002</v>
      </c>
      <c r="BL15" s="49">
        <f t="shared" si="276"/>
        <v>24.072089600000002</v>
      </c>
      <c r="BM15" s="49">
        <f t="shared" si="276"/>
        <v>24.072089600000002</v>
      </c>
      <c r="BN15" s="49">
        <f t="shared" ref="BN15:BW18" si="277">IF(MONTH(BN$3)=MONTH($F15),BM15*(DAY($F15)-1)/DAY(EOMONTH($F15,0))+BM15*(1+$P15)*(1-(DAY($F15)-1)/DAY(EOMONTH($F15,0))),IF(MONTH(BN$3)=MONTH(EDATE($F15,1)),BL15*(1+$P15),BM15))</f>
        <v>24.072089600000002</v>
      </c>
      <c r="BO15" s="49">
        <f t="shared" si="277"/>
        <v>24.072089600000002</v>
      </c>
      <c r="BP15" s="49">
        <f t="shared" si="277"/>
        <v>24.072089600000002</v>
      </c>
      <c r="BQ15" s="49">
        <f t="shared" si="277"/>
        <v>24.072089600000002</v>
      </c>
      <c r="BR15" s="49">
        <f t="shared" si="277"/>
        <v>24.072089600000002</v>
      </c>
      <c r="BS15" s="49">
        <f t="shared" si="277"/>
        <v>24.60012253316129</v>
      </c>
      <c r="BT15" s="49">
        <f t="shared" si="277"/>
        <v>25.034973184000002</v>
      </c>
      <c r="BU15" s="49">
        <f t="shared" si="277"/>
        <v>25.034973184000002</v>
      </c>
      <c r="BV15" s="49">
        <f t="shared" si="277"/>
        <v>25.034973184000002</v>
      </c>
      <c r="BW15" s="49">
        <f t="shared" si="277"/>
        <v>25.034973184000002</v>
      </c>
      <c r="BX15" s="49">
        <f t="shared" ref="BX15:CG18" si="278">IF(MONTH(BX$3)=MONTH($F15),BW15*(DAY($F15)-1)/DAY(EOMONTH($F15,0))+BW15*(1+$P15)*(1-(DAY($F15)-1)/DAY(EOMONTH($F15,0))),IF(MONTH(BX$3)=MONTH(EDATE($F15,1)),BV15*(1+$P15),BW15))</f>
        <v>25.034973184000002</v>
      </c>
      <c r="BY15" s="49">
        <f t="shared" si="278"/>
        <v>25.034973184000002</v>
      </c>
      <c r="BZ15" s="49">
        <f t="shared" si="278"/>
        <v>25.034973184000002</v>
      </c>
      <c r="CA15" s="49">
        <f t="shared" si="278"/>
        <v>25.034973184000002</v>
      </c>
      <c r="CB15" s="49">
        <f t="shared" si="278"/>
        <v>25.034973184000002</v>
      </c>
      <c r="CC15" s="49">
        <f t="shared" si="278"/>
        <v>25.034973184000002</v>
      </c>
      <c r="CD15" s="49">
        <f t="shared" si="278"/>
        <v>25.034973184000002</v>
      </c>
      <c r="CE15" s="49">
        <f t="shared" si="278"/>
        <v>25.584127434487741</v>
      </c>
      <c r="CF15" s="49">
        <f t="shared" si="278"/>
        <v>26.036372111360002</v>
      </c>
      <c r="CG15" s="49">
        <f t="shared" si="278"/>
        <v>26.036372111360002</v>
      </c>
      <c r="CH15" s="49">
        <f t="shared" ref="CH15:CQ18" si="279">IF(MONTH(CH$3)=MONTH($F15),CG15*(DAY($F15)-1)/DAY(EOMONTH($F15,0))+CG15*(1+$P15)*(1-(DAY($F15)-1)/DAY(EOMONTH($F15,0))),IF(MONTH(CH$3)=MONTH(EDATE($F15,1)),CF15*(1+$P15),CG15))</f>
        <v>26.036372111360002</v>
      </c>
      <c r="CI15" s="49">
        <f t="shared" si="279"/>
        <v>26.036372111360002</v>
      </c>
      <c r="CJ15" s="49">
        <f t="shared" si="279"/>
        <v>26.036372111360002</v>
      </c>
      <c r="CK15" s="49">
        <f t="shared" si="279"/>
        <v>26.036372111360002</v>
      </c>
      <c r="CL15" s="49">
        <f t="shared" si="279"/>
        <v>26.036372111360002</v>
      </c>
      <c r="CM15" s="49">
        <f t="shared" si="279"/>
        <v>26.036372111360002</v>
      </c>
      <c r="CN15" s="49">
        <f t="shared" si="279"/>
        <v>26.036372111360002</v>
      </c>
      <c r="CO15" s="49">
        <f t="shared" si="279"/>
        <v>26.036372111360002</v>
      </c>
      <c r="CP15" s="49">
        <f t="shared" si="279"/>
        <v>26.036372111360002</v>
      </c>
      <c r="CQ15" s="49">
        <f t="shared" si="279"/>
        <v>26.607492531867251</v>
      </c>
      <c r="CR15" s="49">
        <f t="shared" ref="CR15:DA18" si="280">IF(MONTH(CR$3)=MONTH($F15),CQ15*(DAY($F15)-1)/DAY(EOMONTH($F15,0))+CQ15*(1+$P15)*(1-(DAY($F15)-1)/DAY(EOMONTH($F15,0))),IF(MONTH(CR$3)=MONTH(EDATE($F15,1)),CP15*(1+$P15),CQ15))</f>
        <v>27.077826995814402</v>
      </c>
      <c r="CS15" s="49">
        <f t="shared" si="280"/>
        <v>27.077826995814402</v>
      </c>
      <c r="CT15" s="49">
        <f t="shared" si="280"/>
        <v>27.077826995814402</v>
      </c>
      <c r="CU15" s="49">
        <f t="shared" si="280"/>
        <v>27.077826995814402</v>
      </c>
      <c r="CV15" s="49">
        <f t="shared" si="280"/>
        <v>27.077826995814402</v>
      </c>
      <c r="CW15" s="49">
        <f t="shared" si="280"/>
        <v>27.077826995814402</v>
      </c>
      <c r="CX15" s="49">
        <f t="shared" si="280"/>
        <v>27.077826995814402</v>
      </c>
      <c r="CY15" s="49">
        <f t="shared" si="280"/>
        <v>27.077826995814402</v>
      </c>
      <c r="CZ15" s="49">
        <f t="shared" si="280"/>
        <v>27.077826995814402</v>
      </c>
      <c r="DA15" s="49">
        <f t="shared" si="280"/>
        <v>27.077826995814402</v>
      </c>
      <c r="DB15" s="49">
        <f t="shared" ref="DB15:DK18" si="281">IF(MONTH(DB$3)=MONTH($F15),DA15*(DAY($F15)-1)/DAY(EOMONTH($F15,0))+DA15*(1+$P15)*(1-(DAY($F15)-1)/DAY(EOMONTH($F15,0))),IF(MONTH(DB$3)=MONTH(EDATE($F15,1)),CZ15*(1+$P15),DA15))</f>
        <v>27.077826995814402</v>
      </c>
      <c r="DC15" s="49">
        <f t="shared" si="281"/>
        <v>27.671792233141943</v>
      </c>
      <c r="DD15" s="49">
        <f t="shared" si="281"/>
        <v>28.16094007564698</v>
      </c>
      <c r="DE15" s="49">
        <f t="shared" si="281"/>
        <v>28.16094007564698</v>
      </c>
      <c r="DF15" s="49">
        <f t="shared" si="281"/>
        <v>28.16094007564698</v>
      </c>
      <c r="DG15" s="49">
        <f t="shared" si="281"/>
        <v>28.16094007564698</v>
      </c>
      <c r="DH15" s="49">
        <f t="shared" si="281"/>
        <v>28.16094007564698</v>
      </c>
      <c r="DI15" s="49">
        <f t="shared" si="281"/>
        <v>28.16094007564698</v>
      </c>
      <c r="DJ15" s="49">
        <f t="shared" si="281"/>
        <v>28.16094007564698</v>
      </c>
      <c r="DK15" s="49">
        <f t="shared" si="281"/>
        <v>28.16094007564698</v>
      </c>
      <c r="DL15" s="49">
        <f t="shared" ref="DL15:DU18" si="282">IF(MONTH(DL$3)=MONTH($F15),DK15*(DAY($F15)-1)/DAY(EOMONTH($F15,0))+DK15*(1+$P15)*(1-(DAY($F15)-1)/DAY(EOMONTH($F15,0))),IF(MONTH(DL$3)=MONTH(EDATE($F15,1)),DJ15*(1+$P15),DK15))</f>
        <v>28.16094007564698</v>
      </c>
      <c r="DM15" s="49">
        <f t="shared" si="282"/>
        <v>28.16094007564698</v>
      </c>
      <c r="DN15" s="49">
        <f t="shared" si="282"/>
        <v>28.16094007564698</v>
      </c>
      <c r="DO15" s="49">
        <f t="shared" si="282"/>
        <v>28.778663922467626</v>
      </c>
      <c r="DP15" s="49">
        <f t="shared" si="282"/>
        <v>29.287377678672861</v>
      </c>
      <c r="DQ15" s="49">
        <f t="shared" si="282"/>
        <v>29.287377678672861</v>
      </c>
      <c r="DR15" s="49">
        <f t="shared" si="282"/>
        <v>29.287377678672861</v>
      </c>
      <c r="DS15" s="49">
        <f t="shared" si="282"/>
        <v>29.287377678672861</v>
      </c>
      <c r="DT15" s="49">
        <f t="shared" si="282"/>
        <v>29.287377678672861</v>
      </c>
      <c r="DU15" s="49">
        <f t="shared" si="282"/>
        <v>29.287377678672861</v>
      </c>
      <c r="DV15" s="49">
        <f t="shared" ref="DV15:EE18" si="283">IF(MONTH(DV$3)=MONTH($F15),DU15*(DAY($F15)-1)/DAY(EOMONTH($F15,0))+DU15*(1+$P15)*(1-(DAY($F15)-1)/DAY(EOMONTH($F15,0))),IF(MONTH(DV$3)=MONTH(EDATE($F15,1)),DT15*(1+$P15),DU15))</f>
        <v>29.287377678672861</v>
      </c>
      <c r="DW15" s="49">
        <f t="shared" si="283"/>
        <v>29.287377678672861</v>
      </c>
      <c r="DX15" s="49">
        <f t="shared" si="283"/>
        <v>29.287377678672861</v>
      </c>
      <c r="DY15" s="49">
        <f t="shared" si="283"/>
        <v>29.287377678672861</v>
      </c>
      <c r="DZ15" s="49">
        <f t="shared" si="283"/>
        <v>29.287377678672861</v>
      </c>
      <c r="EA15" s="49">
        <f t="shared" si="283"/>
        <v>29.929810479366328</v>
      </c>
      <c r="EB15" s="49">
        <f t="shared" si="283"/>
        <v>30.458872785819775</v>
      </c>
      <c r="EC15" s="49">
        <f t="shared" si="283"/>
        <v>30.458872785819775</v>
      </c>
      <c r="ED15" s="49">
        <f t="shared" si="283"/>
        <v>30.458872785819775</v>
      </c>
      <c r="EE15" s="49">
        <f t="shared" si="283"/>
        <v>30.458872785819775</v>
      </c>
      <c r="EF15" s="49">
        <f t="shared" ref="EF15:EK18" si="284">IF(MONTH(EF$3)=MONTH($F15),EE15*(DAY($F15)-1)/DAY(EOMONTH($F15,0))+EE15*(1+$P15)*(1-(DAY($F15)-1)/DAY(EOMONTH($F15,0))),IF(MONTH(EF$3)=MONTH(EDATE($F15,1)),ED15*(1+$P15),EE15))</f>
        <v>30.458872785819775</v>
      </c>
      <c r="EG15" s="49">
        <f t="shared" si="284"/>
        <v>30.458872785819775</v>
      </c>
      <c r="EH15" s="49">
        <f t="shared" si="284"/>
        <v>30.458872785819775</v>
      </c>
      <c r="EI15" s="49">
        <f t="shared" si="284"/>
        <v>30.458872785819775</v>
      </c>
      <c r="EJ15" s="49">
        <f t="shared" si="284"/>
        <v>30.458872785819775</v>
      </c>
      <c r="EK15" s="49">
        <f t="shared" si="284"/>
        <v>30.458872785819775</v>
      </c>
      <c r="EM15" s="18"/>
      <c r="EN15" s="18"/>
      <c r="EO15" s="49">
        <f t="shared" ref="EO15:EX18" si="285">X15*$M15/10^6</f>
        <v>9.6082789999999996</v>
      </c>
      <c r="EP15" s="49">
        <f t="shared" si="285"/>
        <v>9.6082789999999996</v>
      </c>
      <c r="EQ15" s="49">
        <f t="shared" si="285"/>
        <v>9.6082789999999996</v>
      </c>
      <c r="ER15" s="49">
        <f t="shared" si="285"/>
        <v>9.6082789999999996</v>
      </c>
      <c r="ES15" s="49">
        <f t="shared" si="285"/>
        <v>9.6082789999999996</v>
      </c>
      <c r="ET15" s="49">
        <f t="shared" si="285"/>
        <v>9.6082789999999996</v>
      </c>
      <c r="EU15" s="49">
        <f t="shared" si="285"/>
        <v>9.6082789999999996</v>
      </c>
      <c r="EV15" s="49">
        <f t="shared" si="285"/>
        <v>9.6082789999999996</v>
      </c>
      <c r="EW15" s="49">
        <f t="shared" si="285"/>
        <v>9.6082789999999996</v>
      </c>
      <c r="EX15" s="49">
        <f t="shared" si="285"/>
        <v>9.6082789999999996</v>
      </c>
      <c r="EY15" s="49">
        <f t="shared" ref="EY15:FH18" si="286">AH15*$M15/10^6</f>
        <v>9.6082789999999996</v>
      </c>
      <c r="EZ15" s="49">
        <f t="shared" si="286"/>
        <v>9.8190412490322565</v>
      </c>
      <c r="FA15" s="49">
        <f t="shared" si="286"/>
        <v>9.9926101599999999</v>
      </c>
      <c r="FB15" s="49">
        <f t="shared" si="286"/>
        <v>9.9926101599999999</v>
      </c>
      <c r="FC15" s="49">
        <f t="shared" si="286"/>
        <v>9.9926101599999999</v>
      </c>
      <c r="FD15" s="49">
        <f t="shared" si="286"/>
        <v>9.9926101599999999</v>
      </c>
      <c r="FE15" s="49">
        <f t="shared" si="286"/>
        <v>9.9926101599999999</v>
      </c>
      <c r="FF15" s="49">
        <f t="shared" si="286"/>
        <v>9.9926101599999999</v>
      </c>
      <c r="FG15" s="49">
        <f t="shared" si="286"/>
        <v>9.9926101599999999</v>
      </c>
      <c r="FH15" s="49">
        <f t="shared" si="286"/>
        <v>9.9926101599999999</v>
      </c>
      <c r="FI15" s="49">
        <f t="shared" ref="FI15:FR18" si="287">AR15*$M15/10^6</f>
        <v>9.9926101599999999</v>
      </c>
      <c r="FJ15" s="49">
        <f t="shared" si="287"/>
        <v>9.9926101599999999</v>
      </c>
      <c r="FK15" s="49">
        <f t="shared" si="287"/>
        <v>9.9926101599999999</v>
      </c>
      <c r="FL15" s="49">
        <f t="shared" si="287"/>
        <v>10.211802898993549</v>
      </c>
      <c r="FM15" s="49">
        <f t="shared" si="287"/>
        <v>10.392314566400001</v>
      </c>
      <c r="FN15" s="49">
        <f t="shared" si="287"/>
        <v>10.392314566400001</v>
      </c>
      <c r="FO15" s="49">
        <f t="shared" si="287"/>
        <v>10.392314566400001</v>
      </c>
      <c r="FP15" s="49">
        <f t="shared" si="287"/>
        <v>10.392314566400001</v>
      </c>
      <c r="FQ15" s="49">
        <f t="shared" si="287"/>
        <v>10.392314566400001</v>
      </c>
      <c r="FR15" s="49">
        <f t="shared" si="287"/>
        <v>10.392314566400001</v>
      </c>
      <c r="FS15" s="49">
        <f t="shared" ref="FS15:FW18" si="288">BB15*$M15/10^6</f>
        <v>10.392314566400001</v>
      </c>
      <c r="FT15" s="49">
        <f t="shared" si="288"/>
        <v>10.392314566400001</v>
      </c>
      <c r="FU15" s="49">
        <f t="shared" si="288"/>
        <v>10.392314566400001</v>
      </c>
      <c r="FV15" s="49">
        <f t="shared" si="288"/>
        <v>10.392314566400001</v>
      </c>
      <c r="FW15" s="49">
        <f t="shared" si="288"/>
        <v>10.392314566400001</v>
      </c>
      <c r="FX15" s="49">
        <f t="shared" ref="FX15:II18" si="289">BG15*$M15/10^6</f>
        <v>10.620275014953291</v>
      </c>
      <c r="FY15" s="49">
        <f t="shared" si="289"/>
        <v>10.808007149056001</v>
      </c>
      <c r="FZ15" s="49">
        <f t="shared" si="289"/>
        <v>10.808007149056001</v>
      </c>
      <c r="GA15" s="49">
        <f t="shared" si="289"/>
        <v>10.808007149056001</v>
      </c>
      <c r="GB15" s="49">
        <f t="shared" si="289"/>
        <v>10.808007149056001</v>
      </c>
      <c r="GC15" s="49">
        <f t="shared" si="289"/>
        <v>10.808007149056001</v>
      </c>
      <c r="GD15" s="49">
        <f t="shared" si="289"/>
        <v>10.808007149056001</v>
      </c>
      <c r="GE15" s="49">
        <f t="shared" si="289"/>
        <v>10.808007149056001</v>
      </c>
      <c r="GF15" s="49">
        <f t="shared" si="289"/>
        <v>10.808007149056001</v>
      </c>
      <c r="GG15" s="49">
        <f t="shared" si="289"/>
        <v>10.808007149056001</v>
      </c>
      <c r="GH15" s="49">
        <f t="shared" si="289"/>
        <v>10.808007149056001</v>
      </c>
      <c r="GI15" s="49">
        <f t="shared" si="289"/>
        <v>10.808007149056001</v>
      </c>
      <c r="GJ15" s="49">
        <f t="shared" si="289"/>
        <v>11.045086015551421</v>
      </c>
      <c r="GK15" s="49">
        <f t="shared" si="289"/>
        <v>11.240327435018241</v>
      </c>
      <c r="GL15" s="49">
        <f t="shared" si="289"/>
        <v>11.240327435018241</v>
      </c>
      <c r="GM15" s="49">
        <f t="shared" si="289"/>
        <v>11.240327435018241</v>
      </c>
      <c r="GN15" s="49">
        <f t="shared" si="289"/>
        <v>11.240327435018241</v>
      </c>
      <c r="GO15" s="49">
        <f t="shared" si="289"/>
        <v>11.240327435018241</v>
      </c>
      <c r="GP15" s="49">
        <f t="shared" si="289"/>
        <v>11.240327435018241</v>
      </c>
      <c r="GQ15" s="49">
        <f t="shared" si="289"/>
        <v>11.240327435018241</v>
      </c>
      <c r="GR15" s="49">
        <f t="shared" si="289"/>
        <v>11.240327435018241</v>
      </c>
      <c r="GS15" s="49">
        <f t="shared" si="289"/>
        <v>11.240327435018241</v>
      </c>
      <c r="GT15" s="49">
        <f t="shared" si="289"/>
        <v>11.240327435018241</v>
      </c>
      <c r="GU15" s="49">
        <f t="shared" si="289"/>
        <v>11.240327435018241</v>
      </c>
      <c r="GV15" s="49">
        <f t="shared" si="289"/>
        <v>11.486889456173477</v>
      </c>
      <c r="GW15" s="49">
        <f t="shared" si="289"/>
        <v>11.689940532418969</v>
      </c>
      <c r="GX15" s="49">
        <f t="shared" si="289"/>
        <v>11.689940532418969</v>
      </c>
      <c r="GY15" s="49">
        <f t="shared" si="289"/>
        <v>11.689940532418969</v>
      </c>
      <c r="GZ15" s="49">
        <f t="shared" si="289"/>
        <v>11.689940532418969</v>
      </c>
      <c r="HA15" s="49">
        <f t="shared" si="289"/>
        <v>11.689940532418969</v>
      </c>
      <c r="HB15" s="49">
        <f t="shared" si="289"/>
        <v>11.689940532418969</v>
      </c>
      <c r="HC15" s="49">
        <f t="shared" si="289"/>
        <v>11.689940532418969</v>
      </c>
      <c r="HD15" s="49">
        <f t="shared" si="289"/>
        <v>11.689940532418969</v>
      </c>
      <c r="HE15" s="49">
        <f t="shared" si="289"/>
        <v>11.689940532418969</v>
      </c>
      <c r="HF15" s="49">
        <f t="shared" si="289"/>
        <v>11.689940532418969</v>
      </c>
      <c r="HG15" s="49">
        <f t="shared" si="289"/>
        <v>11.689940532418969</v>
      </c>
      <c r="HH15" s="49">
        <f t="shared" si="289"/>
        <v>11.946365034420417</v>
      </c>
      <c r="HI15" s="49">
        <f t="shared" si="289"/>
        <v>12.157538153715731</v>
      </c>
      <c r="HJ15" s="49">
        <f t="shared" si="289"/>
        <v>12.157538153715731</v>
      </c>
      <c r="HK15" s="49">
        <f t="shared" si="289"/>
        <v>12.157538153715731</v>
      </c>
      <c r="HL15" s="49">
        <f t="shared" si="289"/>
        <v>12.157538153715731</v>
      </c>
      <c r="HM15" s="49">
        <f t="shared" si="289"/>
        <v>12.157538153715731</v>
      </c>
      <c r="HN15" s="49">
        <f t="shared" si="289"/>
        <v>12.157538153715731</v>
      </c>
      <c r="HO15" s="49">
        <f t="shared" si="289"/>
        <v>12.157538153715731</v>
      </c>
      <c r="HP15" s="49">
        <f t="shared" si="289"/>
        <v>12.157538153715731</v>
      </c>
      <c r="HQ15" s="49">
        <f t="shared" si="289"/>
        <v>12.157538153715731</v>
      </c>
      <c r="HR15" s="49">
        <f t="shared" si="289"/>
        <v>12.157538153715731</v>
      </c>
      <c r="HS15" s="49">
        <f t="shared" si="289"/>
        <v>12.157538153715731</v>
      </c>
      <c r="HT15" s="49">
        <f t="shared" si="289"/>
        <v>12.424219635797236</v>
      </c>
      <c r="HU15" s="49">
        <f t="shared" si="289"/>
        <v>12.64383967986436</v>
      </c>
      <c r="HV15" s="49">
        <f t="shared" si="289"/>
        <v>12.64383967986436</v>
      </c>
      <c r="HW15" s="49">
        <f t="shared" si="289"/>
        <v>12.64383967986436</v>
      </c>
      <c r="HX15" s="49">
        <f t="shared" si="289"/>
        <v>12.64383967986436</v>
      </c>
      <c r="HY15" s="49">
        <f t="shared" si="289"/>
        <v>12.64383967986436</v>
      </c>
      <c r="HZ15" s="49">
        <f t="shared" si="289"/>
        <v>12.64383967986436</v>
      </c>
      <c r="IA15" s="49">
        <f t="shared" si="289"/>
        <v>12.64383967986436</v>
      </c>
      <c r="IB15" s="49">
        <f t="shared" si="289"/>
        <v>12.64383967986436</v>
      </c>
      <c r="IC15" s="49">
        <f t="shared" si="289"/>
        <v>12.64383967986436</v>
      </c>
      <c r="ID15" s="49">
        <f t="shared" si="289"/>
        <v>12.64383967986436</v>
      </c>
      <c r="IE15" s="49">
        <f t="shared" si="289"/>
        <v>12.64383967986436</v>
      </c>
      <c r="IF15" s="49">
        <f t="shared" si="289"/>
        <v>12.921188421229127</v>
      </c>
      <c r="IG15" s="49">
        <f t="shared" si="289"/>
        <v>13.149593267058934</v>
      </c>
      <c r="IH15" s="49">
        <f t="shared" si="289"/>
        <v>13.149593267058934</v>
      </c>
      <c r="II15" s="49">
        <f t="shared" si="289"/>
        <v>13.149593267058934</v>
      </c>
      <c r="IJ15" s="49">
        <f t="shared" ref="IJ15:JB18" si="290">DS15*$M15/10^6</f>
        <v>13.149593267058934</v>
      </c>
      <c r="IK15" s="49">
        <f t="shared" si="290"/>
        <v>13.149593267058934</v>
      </c>
      <c r="IL15" s="49">
        <f t="shared" si="290"/>
        <v>13.149593267058934</v>
      </c>
      <c r="IM15" s="49">
        <f t="shared" si="290"/>
        <v>13.149593267058934</v>
      </c>
      <c r="IN15" s="49">
        <f t="shared" si="290"/>
        <v>13.149593267058934</v>
      </c>
      <c r="IO15" s="49">
        <f t="shared" si="290"/>
        <v>13.149593267058934</v>
      </c>
      <c r="IP15" s="49">
        <f t="shared" si="290"/>
        <v>13.149593267058934</v>
      </c>
      <c r="IQ15" s="49">
        <f t="shared" si="290"/>
        <v>13.149593267058934</v>
      </c>
      <c r="IR15" s="49">
        <f t="shared" si="290"/>
        <v>13.438035958078292</v>
      </c>
      <c r="IS15" s="49">
        <f t="shared" si="290"/>
        <v>13.675576997741292</v>
      </c>
      <c r="IT15" s="49">
        <f t="shared" si="290"/>
        <v>13.675576997741292</v>
      </c>
      <c r="IU15" s="49">
        <f t="shared" si="290"/>
        <v>13.675576997741292</v>
      </c>
      <c r="IV15" s="49">
        <f t="shared" si="290"/>
        <v>13.675576997741292</v>
      </c>
      <c r="IW15" s="49">
        <f t="shared" si="290"/>
        <v>13.675576997741292</v>
      </c>
      <c r="IX15" s="49">
        <f t="shared" si="290"/>
        <v>13.675576997741292</v>
      </c>
      <c r="IY15" s="49">
        <f t="shared" si="290"/>
        <v>13.675576997741292</v>
      </c>
      <c r="IZ15" s="49">
        <f t="shared" si="290"/>
        <v>13.675576997741292</v>
      </c>
      <c r="JA15" s="49">
        <f t="shared" si="290"/>
        <v>13.675576997741292</v>
      </c>
      <c r="JB15" s="49">
        <f t="shared" si="290"/>
        <v>13.675576997741292</v>
      </c>
    </row>
    <row r="16" spans="1:262">
      <c r="A16" s="7"/>
      <c r="B16" s="58" t="s">
        <v>65</v>
      </c>
      <c r="C16" s="63" t="s">
        <v>57</v>
      </c>
      <c r="D16" s="59" t="s">
        <v>22</v>
      </c>
      <c r="E16" s="64">
        <f>E15</f>
        <v>44696</v>
      </c>
      <c r="F16" s="64">
        <f t="shared" ref="F16:F18" si="291">E16</f>
        <v>44696</v>
      </c>
      <c r="G16" s="64">
        <f t="shared" ref="G16:G18" si="292">EDATE(E16,9*12)-1</f>
        <v>47982</v>
      </c>
      <c r="H16" s="65">
        <v>9</v>
      </c>
      <c r="I16" s="64">
        <f t="shared" ref="I16:I18" si="293">EDATE(E16,J16*12)-1</f>
        <v>46521</v>
      </c>
      <c r="J16" s="65">
        <v>5</v>
      </c>
      <c r="K16" s="66">
        <f>MIN(IF((G16-$K$3)/365&gt;0,(G16-$K$3)/365,0),H16)</f>
        <v>8.9616438356164387</v>
      </c>
      <c r="L16" s="66">
        <f>MIN(IF((I16-$L$3)/365&gt;0,(I16-$L$3)/365,0),J16)</f>
        <v>4.9589041095890414</v>
      </c>
      <c r="M16" s="67">
        <v>3196.8782999999999</v>
      </c>
      <c r="N16" s="3"/>
      <c r="O16" s="70">
        <v>21.4</v>
      </c>
      <c r="P16" s="68">
        <v>0.04</v>
      </c>
      <c r="Q16" s="69">
        <v>1</v>
      </c>
      <c r="R16" s="68">
        <v>0.04</v>
      </c>
      <c r="S16" s="69">
        <v>1</v>
      </c>
      <c r="T16" s="83"/>
      <c r="U16" s="56"/>
      <c r="V16" s="20"/>
      <c r="W16" s="20"/>
      <c r="X16" s="84">
        <f>O16</f>
        <v>21.4</v>
      </c>
      <c r="Y16" s="84">
        <f t="shared" ref="Y16:Y18" si="294">X16</f>
        <v>21.4</v>
      </c>
      <c r="Z16" s="49">
        <f t="shared" si="273"/>
        <v>21.4</v>
      </c>
      <c r="AA16" s="49">
        <f t="shared" si="273"/>
        <v>21.4</v>
      </c>
      <c r="AB16" s="49">
        <f t="shared" si="273"/>
        <v>21.4</v>
      </c>
      <c r="AC16" s="49">
        <f t="shared" si="273"/>
        <v>21.4</v>
      </c>
      <c r="AD16" s="49">
        <f t="shared" si="273"/>
        <v>21.4</v>
      </c>
      <c r="AE16" s="49">
        <f t="shared" si="273"/>
        <v>21.4</v>
      </c>
      <c r="AF16" s="49">
        <f t="shared" si="273"/>
        <v>21.4</v>
      </c>
      <c r="AG16" s="49">
        <f t="shared" si="273"/>
        <v>21.4</v>
      </c>
      <c r="AH16" s="49">
        <f t="shared" si="273"/>
        <v>21.4</v>
      </c>
      <c r="AI16" s="49">
        <f t="shared" si="273"/>
        <v>21.869419354838708</v>
      </c>
      <c r="AJ16" s="49">
        <f t="shared" si="274"/>
        <v>22.256</v>
      </c>
      <c r="AK16" s="49">
        <f t="shared" si="274"/>
        <v>22.256</v>
      </c>
      <c r="AL16" s="49">
        <f t="shared" si="274"/>
        <v>22.256</v>
      </c>
      <c r="AM16" s="49">
        <f t="shared" si="274"/>
        <v>22.256</v>
      </c>
      <c r="AN16" s="49">
        <f t="shared" si="274"/>
        <v>22.256</v>
      </c>
      <c r="AO16" s="49">
        <f t="shared" si="274"/>
        <v>22.256</v>
      </c>
      <c r="AP16" s="49">
        <f t="shared" si="274"/>
        <v>22.256</v>
      </c>
      <c r="AQ16" s="49">
        <f t="shared" si="274"/>
        <v>22.256</v>
      </c>
      <c r="AR16" s="49">
        <f t="shared" si="274"/>
        <v>22.256</v>
      </c>
      <c r="AS16" s="49">
        <f t="shared" si="274"/>
        <v>22.256</v>
      </c>
      <c r="AT16" s="49">
        <f t="shared" si="275"/>
        <v>22.256</v>
      </c>
      <c r="AU16" s="49">
        <f t="shared" si="275"/>
        <v>22.744196129032257</v>
      </c>
      <c r="AV16" s="49">
        <f t="shared" si="275"/>
        <v>23.146240000000002</v>
      </c>
      <c r="AW16" s="49">
        <f t="shared" si="275"/>
        <v>23.146240000000002</v>
      </c>
      <c r="AX16" s="49">
        <f t="shared" si="275"/>
        <v>23.146240000000002</v>
      </c>
      <c r="AY16" s="49">
        <f t="shared" si="275"/>
        <v>23.146240000000002</v>
      </c>
      <c r="AZ16" s="49">
        <f t="shared" si="275"/>
        <v>23.146240000000002</v>
      </c>
      <c r="BA16" s="49">
        <f t="shared" si="275"/>
        <v>23.146240000000002</v>
      </c>
      <c r="BB16" s="49">
        <f t="shared" si="275"/>
        <v>23.146240000000002</v>
      </c>
      <c r="BC16" s="49">
        <f t="shared" si="275"/>
        <v>23.146240000000002</v>
      </c>
      <c r="BD16" s="49">
        <f t="shared" si="276"/>
        <v>23.146240000000002</v>
      </c>
      <c r="BE16" s="49">
        <f t="shared" si="276"/>
        <v>23.146240000000002</v>
      </c>
      <c r="BF16" s="49">
        <f t="shared" si="276"/>
        <v>23.146240000000002</v>
      </c>
      <c r="BG16" s="49">
        <f t="shared" si="276"/>
        <v>23.653963974193548</v>
      </c>
      <c r="BH16" s="49">
        <f t="shared" si="276"/>
        <v>24.072089600000002</v>
      </c>
      <c r="BI16" s="49">
        <f t="shared" si="276"/>
        <v>24.072089600000002</v>
      </c>
      <c r="BJ16" s="49">
        <f t="shared" si="276"/>
        <v>24.072089600000002</v>
      </c>
      <c r="BK16" s="49">
        <f t="shared" si="276"/>
        <v>24.072089600000002</v>
      </c>
      <c r="BL16" s="49">
        <f t="shared" si="276"/>
        <v>24.072089600000002</v>
      </c>
      <c r="BM16" s="49">
        <f t="shared" si="276"/>
        <v>24.072089600000002</v>
      </c>
      <c r="BN16" s="49">
        <f t="shared" si="277"/>
        <v>24.072089600000002</v>
      </c>
      <c r="BO16" s="49">
        <f t="shared" si="277"/>
        <v>24.072089600000002</v>
      </c>
      <c r="BP16" s="49">
        <f t="shared" si="277"/>
        <v>24.072089600000002</v>
      </c>
      <c r="BQ16" s="49">
        <f t="shared" si="277"/>
        <v>24.072089600000002</v>
      </c>
      <c r="BR16" s="49">
        <f t="shared" si="277"/>
        <v>24.072089600000002</v>
      </c>
      <c r="BS16" s="49">
        <f t="shared" si="277"/>
        <v>24.60012253316129</v>
      </c>
      <c r="BT16" s="49">
        <f t="shared" si="277"/>
        <v>25.034973184000002</v>
      </c>
      <c r="BU16" s="49">
        <f t="shared" si="277"/>
        <v>25.034973184000002</v>
      </c>
      <c r="BV16" s="49">
        <f t="shared" si="277"/>
        <v>25.034973184000002</v>
      </c>
      <c r="BW16" s="49">
        <f t="shared" si="277"/>
        <v>25.034973184000002</v>
      </c>
      <c r="BX16" s="49">
        <f t="shared" si="278"/>
        <v>25.034973184000002</v>
      </c>
      <c r="BY16" s="49">
        <f t="shared" si="278"/>
        <v>25.034973184000002</v>
      </c>
      <c r="BZ16" s="49">
        <f t="shared" si="278"/>
        <v>25.034973184000002</v>
      </c>
      <c r="CA16" s="49">
        <f t="shared" si="278"/>
        <v>25.034973184000002</v>
      </c>
      <c r="CB16" s="49">
        <f t="shared" si="278"/>
        <v>25.034973184000002</v>
      </c>
      <c r="CC16" s="49">
        <f t="shared" si="278"/>
        <v>25.034973184000002</v>
      </c>
      <c r="CD16" s="49">
        <f t="shared" si="278"/>
        <v>25.034973184000002</v>
      </c>
      <c r="CE16" s="49">
        <f t="shared" si="278"/>
        <v>25.584127434487741</v>
      </c>
      <c r="CF16" s="49">
        <f t="shared" si="278"/>
        <v>26.036372111360002</v>
      </c>
      <c r="CG16" s="49">
        <f t="shared" si="278"/>
        <v>26.036372111360002</v>
      </c>
      <c r="CH16" s="49">
        <f t="shared" si="279"/>
        <v>26.036372111360002</v>
      </c>
      <c r="CI16" s="49">
        <f t="shared" si="279"/>
        <v>26.036372111360002</v>
      </c>
      <c r="CJ16" s="49">
        <f t="shared" si="279"/>
        <v>26.036372111360002</v>
      </c>
      <c r="CK16" s="49">
        <f t="shared" si="279"/>
        <v>26.036372111360002</v>
      </c>
      <c r="CL16" s="49">
        <f t="shared" si="279"/>
        <v>26.036372111360002</v>
      </c>
      <c r="CM16" s="49">
        <f t="shared" si="279"/>
        <v>26.036372111360002</v>
      </c>
      <c r="CN16" s="49">
        <f t="shared" si="279"/>
        <v>26.036372111360002</v>
      </c>
      <c r="CO16" s="49">
        <f t="shared" si="279"/>
        <v>26.036372111360002</v>
      </c>
      <c r="CP16" s="49">
        <f t="shared" si="279"/>
        <v>26.036372111360002</v>
      </c>
      <c r="CQ16" s="49">
        <f t="shared" si="279"/>
        <v>26.607492531867251</v>
      </c>
      <c r="CR16" s="49">
        <f t="shared" si="280"/>
        <v>27.077826995814402</v>
      </c>
      <c r="CS16" s="49">
        <f t="shared" si="280"/>
        <v>27.077826995814402</v>
      </c>
      <c r="CT16" s="49">
        <f t="shared" si="280"/>
        <v>27.077826995814402</v>
      </c>
      <c r="CU16" s="49">
        <f t="shared" si="280"/>
        <v>27.077826995814402</v>
      </c>
      <c r="CV16" s="49">
        <f t="shared" si="280"/>
        <v>27.077826995814402</v>
      </c>
      <c r="CW16" s="49">
        <f t="shared" si="280"/>
        <v>27.077826995814402</v>
      </c>
      <c r="CX16" s="49">
        <f t="shared" si="280"/>
        <v>27.077826995814402</v>
      </c>
      <c r="CY16" s="49">
        <f t="shared" si="280"/>
        <v>27.077826995814402</v>
      </c>
      <c r="CZ16" s="49">
        <f t="shared" si="280"/>
        <v>27.077826995814402</v>
      </c>
      <c r="DA16" s="49">
        <f t="shared" si="280"/>
        <v>27.077826995814402</v>
      </c>
      <c r="DB16" s="49">
        <f t="shared" si="281"/>
        <v>27.077826995814402</v>
      </c>
      <c r="DC16" s="49">
        <f t="shared" si="281"/>
        <v>27.671792233141943</v>
      </c>
      <c r="DD16" s="49">
        <f t="shared" si="281"/>
        <v>28.16094007564698</v>
      </c>
      <c r="DE16" s="49">
        <f t="shared" si="281"/>
        <v>28.16094007564698</v>
      </c>
      <c r="DF16" s="49">
        <f t="shared" si="281"/>
        <v>28.16094007564698</v>
      </c>
      <c r="DG16" s="49">
        <f t="shared" si="281"/>
        <v>28.16094007564698</v>
      </c>
      <c r="DH16" s="49">
        <f t="shared" si="281"/>
        <v>28.16094007564698</v>
      </c>
      <c r="DI16" s="49">
        <f t="shared" si="281"/>
        <v>28.16094007564698</v>
      </c>
      <c r="DJ16" s="49">
        <f t="shared" si="281"/>
        <v>28.16094007564698</v>
      </c>
      <c r="DK16" s="49">
        <f t="shared" si="281"/>
        <v>28.16094007564698</v>
      </c>
      <c r="DL16" s="49">
        <f t="shared" si="282"/>
        <v>28.16094007564698</v>
      </c>
      <c r="DM16" s="49">
        <f t="shared" si="282"/>
        <v>28.16094007564698</v>
      </c>
      <c r="DN16" s="49">
        <f t="shared" si="282"/>
        <v>28.16094007564698</v>
      </c>
      <c r="DO16" s="49">
        <f t="shared" si="282"/>
        <v>28.778663922467626</v>
      </c>
      <c r="DP16" s="49">
        <f t="shared" si="282"/>
        <v>29.287377678672861</v>
      </c>
      <c r="DQ16" s="49">
        <f t="shared" si="282"/>
        <v>29.287377678672861</v>
      </c>
      <c r="DR16" s="49">
        <f t="shared" si="282"/>
        <v>29.287377678672861</v>
      </c>
      <c r="DS16" s="49">
        <f t="shared" si="282"/>
        <v>29.287377678672861</v>
      </c>
      <c r="DT16" s="49">
        <f t="shared" si="282"/>
        <v>29.287377678672861</v>
      </c>
      <c r="DU16" s="49">
        <f t="shared" si="282"/>
        <v>29.287377678672861</v>
      </c>
      <c r="DV16" s="49">
        <f t="shared" si="283"/>
        <v>29.287377678672861</v>
      </c>
      <c r="DW16" s="49">
        <f t="shared" si="283"/>
        <v>29.287377678672861</v>
      </c>
      <c r="DX16" s="49">
        <f t="shared" si="283"/>
        <v>29.287377678672861</v>
      </c>
      <c r="DY16" s="49">
        <f t="shared" si="283"/>
        <v>29.287377678672861</v>
      </c>
      <c r="DZ16" s="49">
        <f t="shared" si="283"/>
        <v>29.287377678672861</v>
      </c>
      <c r="EA16" s="49">
        <f t="shared" si="283"/>
        <v>29.929810479366328</v>
      </c>
      <c r="EB16" s="49">
        <f t="shared" si="283"/>
        <v>30.458872785819775</v>
      </c>
      <c r="EC16" s="49">
        <f t="shared" si="283"/>
        <v>30.458872785819775</v>
      </c>
      <c r="ED16" s="49">
        <f t="shared" si="283"/>
        <v>30.458872785819775</v>
      </c>
      <c r="EE16" s="49">
        <f t="shared" si="283"/>
        <v>30.458872785819775</v>
      </c>
      <c r="EF16" s="49">
        <f t="shared" si="284"/>
        <v>30.458872785819775</v>
      </c>
      <c r="EG16" s="49">
        <f t="shared" si="284"/>
        <v>30.458872785819775</v>
      </c>
      <c r="EH16" s="49">
        <f t="shared" si="284"/>
        <v>30.458872785819775</v>
      </c>
      <c r="EI16" s="49">
        <f t="shared" si="284"/>
        <v>30.458872785819775</v>
      </c>
      <c r="EJ16" s="49">
        <f t="shared" si="284"/>
        <v>30.458872785819775</v>
      </c>
      <c r="EK16" s="49">
        <f t="shared" si="284"/>
        <v>30.458872785819775</v>
      </c>
      <c r="EM16" s="18"/>
      <c r="EN16" s="18"/>
      <c r="EO16" s="49">
        <f t="shared" si="285"/>
        <v>6.8413195619999992E-2</v>
      </c>
      <c r="EP16" s="49">
        <f t="shared" si="285"/>
        <v>6.8413195619999992E-2</v>
      </c>
      <c r="EQ16" s="49">
        <f t="shared" si="285"/>
        <v>6.8413195619999992E-2</v>
      </c>
      <c r="ER16" s="49">
        <f t="shared" si="285"/>
        <v>6.8413195619999992E-2</v>
      </c>
      <c r="ES16" s="49">
        <f t="shared" si="285"/>
        <v>6.8413195619999992E-2</v>
      </c>
      <c r="ET16" s="49">
        <f t="shared" si="285"/>
        <v>6.8413195619999992E-2</v>
      </c>
      <c r="EU16" s="49">
        <f t="shared" si="285"/>
        <v>6.8413195619999992E-2</v>
      </c>
      <c r="EV16" s="49">
        <f t="shared" si="285"/>
        <v>6.8413195619999992E-2</v>
      </c>
      <c r="EW16" s="49">
        <f t="shared" si="285"/>
        <v>6.8413195619999992E-2</v>
      </c>
      <c r="EX16" s="49">
        <f t="shared" si="285"/>
        <v>6.8413195619999992E-2</v>
      </c>
      <c r="EY16" s="49">
        <f t="shared" si="286"/>
        <v>6.8413195619999992E-2</v>
      </c>
      <c r="EZ16" s="49">
        <f t="shared" si="286"/>
        <v>6.991387216908386E-2</v>
      </c>
      <c r="FA16" s="49">
        <f t="shared" si="286"/>
        <v>7.11497234448E-2</v>
      </c>
      <c r="FB16" s="49">
        <f t="shared" si="286"/>
        <v>7.11497234448E-2</v>
      </c>
      <c r="FC16" s="49">
        <f t="shared" si="286"/>
        <v>7.11497234448E-2</v>
      </c>
      <c r="FD16" s="49">
        <f t="shared" si="286"/>
        <v>7.11497234448E-2</v>
      </c>
      <c r="FE16" s="49">
        <f t="shared" si="286"/>
        <v>7.11497234448E-2</v>
      </c>
      <c r="FF16" s="49">
        <f t="shared" si="286"/>
        <v>7.11497234448E-2</v>
      </c>
      <c r="FG16" s="49">
        <f t="shared" si="286"/>
        <v>7.11497234448E-2</v>
      </c>
      <c r="FH16" s="49">
        <f t="shared" si="286"/>
        <v>7.11497234448E-2</v>
      </c>
      <c r="FI16" s="49">
        <f t="shared" si="287"/>
        <v>7.11497234448E-2</v>
      </c>
      <c r="FJ16" s="49">
        <f t="shared" si="287"/>
        <v>7.11497234448E-2</v>
      </c>
      <c r="FK16" s="49">
        <f t="shared" si="287"/>
        <v>7.11497234448E-2</v>
      </c>
      <c r="FL16" s="49">
        <f t="shared" si="287"/>
        <v>7.2710427055847224E-2</v>
      </c>
      <c r="FM16" s="49">
        <f t="shared" si="287"/>
        <v>7.3995712382592005E-2</v>
      </c>
      <c r="FN16" s="49">
        <f t="shared" si="287"/>
        <v>7.3995712382592005E-2</v>
      </c>
      <c r="FO16" s="49">
        <f t="shared" si="287"/>
        <v>7.3995712382592005E-2</v>
      </c>
      <c r="FP16" s="49">
        <f t="shared" si="287"/>
        <v>7.3995712382592005E-2</v>
      </c>
      <c r="FQ16" s="49">
        <f t="shared" si="287"/>
        <v>7.3995712382592005E-2</v>
      </c>
      <c r="FR16" s="49">
        <f t="shared" si="287"/>
        <v>7.3995712382592005E-2</v>
      </c>
      <c r="FS16" s="49">
        <f t="shared" si="288"/>
        <v>7.3995712382592005E-2</v>
      </c>
      <c r="FT16" s="49">
        <f t="shared" si="288"/>
        <v>7.3995712382592005E-2</v>
      </c>
      <c r="FU16" s="49">
        <f t="shared" si="288"/>
        <v>7.3995712382592005E-2</v>
      </c>
      <c r="FV16" s="49">
        <f t="shared" si="288"/>
        <v>7.3995712382592005E-2</v>
      </c>
      <c r="FW16" s="49">
        <f t="shared" si="288"/>
        <v>7.3995712382592005E-2</v>
      </c>
      <c r="FX16" s="49">
        <f t="shared" si="289"/>
        <v>7.5618844138081107E-2</v>
      </c>
      <c r="FY16" s="49">
        <f t="shared" si="289"/>
        <v>7.6955540877895676E-2</v>
      </c>
      <c r="FZ16" s="49">
        <f t="shared" si="289"/>
        <v>7.6955540877895676E-2</v>
      </c>
      <c r="GA16" s="49">
        <f t="shared" si="289"/>
        <v>7.6955540877895676E-2</v>
      </c>
      <c r="GB16" s="49">
        <f t="shared" si="289"/>
        <v>7.6955540877895676E-2</v>
      </c>
      <c r="GC16" s="49">
        <f t="shared" si="289"/>
        <v>7.6955540877895676E-2</v>
      </c>
      <c r="GD16" s="49">
        <f t="shared" si="289"/>
        <v>7.6955540877895676E-2</v>
      </c>
      <c r="GE16" s="49">
        <f t="shared" si="289"/>
        <v>7.6955540877895676E-2</v>
      </c>
      <c r="GF16" s="49">
        <f t="shared" si="289"/>
        <v>7.6955540877895676E-2</v>
      </c>
      <c r="GG16" s="49">
        <f t="shared" si="289"/>
        <v>7.6955540877895676E-2</v>
      </c>
      <c r="GH16" s="49">
        <f t="shared" si="289"/>
        <v>7.6955540877895676E-2</v>
      </c>
      <c r="GI16" s="49">
        <f t="shared" si="289"/>
        <v>7.6955540877895676E-2</v>
      </c>
      <c r="GJ16" s="49">
        <f t="shared" si="289"/>
        <v>7.8643597903604354E-2</v>
      </c>
      <c r="GK16" s="49">
        <f t="shared" si="289"/>
        <v>8.0033762513011503E-2</v>
      </c>
      <c r="GL16" s="49">
        <f t="shared" si="289"/>
        <v>8.0033762513011503E-2</v>
      </c>
      <c r="GM16" s="49">
        <f t="shared" si="289"/>
        <v>8.0033762513011503E-2</v>
      </c>
      <c r="GN16" s="49">
        <f t="shared" si="289"/>
        <v>8.0033762513011503E-2</v>
      </c>
      <c r="GO16" s="49">
        <f t="shared" si="289"/>
        <v>8.0033762513011503E-2</v>
      </c>
      <c r="GP16" s="49">
        <f t="shared" si="289"/>
        <v>8.0033762513011503E-2</v>
      </c>
      <c r="GQ16" s="49">
        <f t="shared" si="289"/>
        <v>8.0033762513011503E-2</v>
      </c>
      <c r="GR16" s="49">
        <f t="shared" si="289"/>
        <v>8.0033762513011503E-2</v>
      </c>
      <c r="GS16" s="49">
        <f t="shared" si="289"/>
        <v>8.0033762513011503E-2</v>
      </c>
      <c r="GT16" s="49">
        <f t="shared" si="289"/>
        <v>8.0033762513011503E-2</v>
      </c>
      <c r="GU16" s="49">
        <f t="shared" si="289"/>
        <v>8.0033762513011503E-2</v>
      </c>
      <c r="GV16" s="49">
        <f t="shared" si="289"/>
        <v>8.1789341819748534E-2</v>
      </c>
      <c r="GW16" s="49">
        <f t="shared" si="289"/>
        <v>8.3235113013531967E-2</v>
      </c>
      <c r="GX16" s="49">
        <f t="shared" si="289"/>
        <v>8.3235113013531967E-2</v>
      </c>
      <c r="GY16" s="49">
        <f t="shared" si="289"/>
        <v>8.3235113013531967E-2</v>
      </c>
      <c r="GZ16" s="49">
        <f t="shared" si="289"/>
        <v>8.3235113013531967E-2</v>
      </c>
      <c r="HA16" s="49">
        <f t="shared" si="289"/>
        <v>8.3235113013531967E-2</v>
      </c>
      <c r="HB16" s="49">
        <f t="shared" si="289"/>
        <v>8.3235113013531967E-2</v>
      </c>
      <c r="HC16" s="49">
        <f t="shared" si="289"/>
        <v>8.3235113013531967E-2</v>
      </c>
      <c r="HD16" s="49">
        <f t="shared" si="289"/>
        <v>8.3235113013531967E-2</v>
      </c>
      <c r="HE16" s="49">
        <f t="shared" si="289"/>
        <v>8.3235113013531967E-2</v>
      </c>
      <c r="HF16" s="49">
        <f t="shared" si="289"/>
        <v>8.3235113013531967E-2</v>
      </c>
      <c r="HG16" s="49">
        <f t="shared" si="289"/>
        <v>8.3235113013531967E-2</v>
      </c>
      <c r="HH16" s="49">
        <f t="shared" si="289"/>
        <v>8.5060915492538469E-2</v>
      </c>
      <c r="HI16" s="49">
        <f t="shared" si="289"/>
        <v>8.6564517534073251E-2</v>
      </c>
      <c r="HJ16" s="49">
        <f t="shared" si="289"/>
        <v>8.6564517534073251E-2</v>
      </c>
      <c r="HK16" s="49">
        <f t="shared" si="289"/>
        <v>8.6564517534073251E-2</v>
      </c>
      <c r="HL16" s="49">
        <f t="shared" si="289"/>
        <v>8.6564517534073251E-2</v>
      </c>
      <c r="HM16" s="49">
        <f t="shared" si="289"/>
        <v>8.6564517534073251E-2</v>
      </c>
      <c r="HN16" s="49">
        <f t="shared" si="289"/>
        <v>8.6564517534073251E-2</v>
      </c>
      <c r="HO16" s="49">
        <f t="shared" si="289"/>
        <v>8.6564517534073251E-2</v>
      </c>
      <c r="HP16" s="49">
        <f t="shared" si="289"/>
        <v>8.6564517534073251E-2</v>
      </c>
      <c r="HQ16" s="49">
        <f t="shared" si="289"/>
        <v>8.6564517534073251E-2</v>
      </c>
      <c r="HR16" s="49">
        <f t="shared" si="289"/>
        <v>8.6564517534073251E-2</v>
      </c>
      <c r="HS16" s="49">
        <f t="shared" si="289"/>
        <v>8.6564517534073251E-2</v>
      </c>
      <c r="HT16" s="49">
        <f t="shared" si="289"/>
        <v>8.8463352112240018E-2</v>
      </c>
      <c r="HU16" s="49">
        <f t="shared" si="289"/>
        <v>9.0027098235436198E-2</v>
      </c>
      <c r="HV16" s="49">
        <f t="shared" si="289"/>
        <v>9.0027098235436198E-2</v>
      </c>
      <c r="HW16" s="49">
        <f t="shared" si="289"/>
        <v>9.0027098235436198E-2</v>
      </c>
      <c r="HX16" s="49">
        <f t="shared" si="289"/>
        <v>9.0027098235436198E-2</v>
      </c>
      <c r="HY16" s="49">
        <f t="shared" si="289"/>
        <v>9.0027098235436198E-2</v>
      </c>
      <c r="HZ16" s="49">
        <f t="shared" si="289"/>
        <v>9.0027098235436198E-2</v>
      </c>
      <c r="IA16" s="49">
        <f t="shared" si="289"/>
        <v>9.0027098235436198E-2</v>
      </c>
      <c r="IB16" s="49">
        <f t="shared" si="289"/>
        <v>9.0027098235436198E-2</v>
      </c>
      <c r="IC16" s="49">
        <f t="shared" si="289"/>
        <v>9.0027098235436198E-2</v>
      </c>
      <c r="ID16" s="49">
        <f t="shared" si="289"/>
        <v>9.0027098235436198E-2</v>
      </c>
      <c r="IE16" s="49">
        <f t="shared" si="289"/>
        <v>9.0027098235436198E-2</v>
      </c>
      <c r="IF16" s="49">
        <f t="shared" si="289"/>
        <v>9.2001886196729624E-2</v>
      </c>
      <c r="IG16" s="49">
        <f t="shared" si="289"/>
        <v>9.3628182164853649E-2</v>
      </c>
      <c r="IH16" s="49">
        <f t="shared" si="289"/>
        <v>9.3628182164853649E-2</v>
      </c>
      <c r="II16" s="49">
        <f t="shared" si="289"/>
        <v>9.3628182164853649E-2</v>
      </c>
      <c r="IJ16" s="49">
        <f t="shared" si="290"/>
        <v>9.3628182164853649E-2</v>
      </c>
      <c r="IK16" s="49">
        <f t="shared" si="290"/>
        <v>9.3628182164853649E-2</v>
      </c>
      <c r="IL16" s="49">
        <f t="shared" si="290"/>
        <v>9.3628182164853649E-2</v>
      </c>
      <c r="IM16" s="49">
        <f t="shared" si="290"/>
        <v>9.3628182164853649E-2</v>
      </c>
      <c r="IN16" s="49">
        <f t="shared" si="290"/>
        <v>9.3628182164853649E-2</v>
      </c>
      <c r="IO16" s="49">
        <f t="shared" si="290"/>
        <v>9.3628182164853649E-2</v>
      </c>
      <c r="IP16" s="49">
        <f t="shared" si="290"/>
        <v>9.3628182164853649E-2</v>
      </c>
      <c r="IQ16" s="49">
        <f t="shared" si="290"/>
        <v>9.3628182164853649E-2</v>
      </c>
      <c r="IR16" s="49">
        <f t="shared" si="290"/>
        <v>9.5681961644598801E-2</v>
      </c>
      <c r="IS16" s="49">
        <f t="shared" si="290"/>
        <v>9.7373309451447787E-2</v>
      </c>
      <c r="IT16" s="49">
        <f t="shared" si="290"/>
        <v>9.7373309451447787E-2</v>
      </c>
      <c r="IU16" s="49">
        <f t="shared" si="290"/>
        <v>9.7373309451447787E-2</v>
      </c>
      <c r="IV16" s="49">
        <f t="shared" si="290"/>
        <v>9.7373309451447787E-2</v>
      </c>
      <c r="IW16" s="49">
        <f t="shared" si="290"/>
        <v>9.7373309451447787E-2</v>
      </c>
      <c r="IX16" s="49">
        <f t="shared" si="290"/>
        <v>9.7373309451447787E-2</v>
      </c>
      <c r="IY16" s="49">
        <f t="shared" si="290"/>
        <v>9.7373309451447787E-2</v>
      </c>
      <c r="IZ16" s="49">
        <f t="shared" si="290"/>
        <v>9.7373309451447787E-2</v>
      </c>
      <c r="JA16" s="49">
        <f t="shared" si="290"/>
        <v>9.7373309451447787E-2</v>
      </c>
      <c r="JB16" s="49">
        <f t="shared" si="290"/>
        <v>9.7373309451447787E-2</v>
      </c>
    </row>
    <row r="17" spans="1:262">
      <c r="A17" s="7"/>
      <c r="B17" s="58" t="s">
        <v>50</v>
      </c>
      <c r="C17" s="63" t="s">
        <v>20</v>
      </c>
      <c r="D17" s="59" t="s">
        <v>22</v>
      </c>
      <c r="E17" s="64">
        <f>E16</f>
        <v>44696</v>
      </c>
      <c r="F17" s="64">
        <f t="shared" si="291"/>
        <v>44696</v>
      </c>
      <c r="G17" s="64">
        <f t="shared" si="292"/>
        <v>47982</v>
      </c>
      <c r="H17" s="65">
        <v>9</v>
      </c>
      <c r="I17" s="64">
        <f t="shared" si="293"/>
        <v>46521</v>
      </c>
      <c r="J17" s="65">
        <v>5</v>
      </c>
      <c r="K17" s="66">
        <f t="shared" ref="K17:K18" si="295">MIN(IF((G17-$K$3)/365&gt;0,(G17-$K$3)/365,0),H17)</f>
        <v>8.9616438356164387</v>
      </c>
      <c r="L17" s="66">
        <f t="shared" ref="L17:L18" si="296">MIN(IF((I17-$L$3)/365&gt;0,(I17-$L$3)/365,0),J17)</f>
        <v>4.9589041095890414</v>
      </c>
      <c r="M17" s="67">
        <v>68890.22</v>
      </c>
      <c r="N17" s="3"/>
      <c r="O17" s="70">
        <v>10.7</v>
      </c>
      <c r="P17" s="68">
        <v>0.04</v>
      </c>
      <c r="Q17" s="69">
        <v>1</v>
      </c>
      <c r="R17" s="68">
        <v>0.04</v>
      </c>
      <c r="S17" s="69">
        <v>1</v>
      </c>
      <c r="T17" s="48"/>
      <c r="U17" s="56"/>
      <c r="V17" s="20"/>
      <c r="W17" s="20"/>
      <c r="X17" s="84">
        <f>O17</f>
        <v>10.7</v>
      </c>
      <c r="Y17" s="84">
        <f t="shared" si="294"/>
        <v>10.7</v>
      </c>
      <c r="Z17" s="49">
        <f t="shared" si="273"/>
        <v>10.7</v>
      </c>
      <c r="AA17" s="49">
        <f t="shared" si="273"/>
        <v>10.7</v>
      </c>
      <c r="AB17" s="49">
        <f t="shared" si="273"/>
        <v>10.7</v>
      </c>
      <c r="AC17" s="49">
        <f t="shared" si="273"/>
        <v>10.7</v>
      </c>
      <c r="AD17" s="49">
        <f t="shared" si="273"/>
        <v>10.7</v>
      </c>
      <c r="AE17" s="49">
        <f t="shared" si="273"/>
        <v>10.7</v>
      </c>
      <c r="AF17" s="49">
        <f t="shared" si="273"/>
        <v>10.7</v>
      </c>
      <c r="AG17" s="49">
        <f t="shared" si="273"/>
        <v>10.7</v>
      </c>
      <c r="AH17" s="49">
        <f t="shared" si="273"/>
        <v>10.7</v>
      </c>
      <c r="AI17" s="49">
        <f t="shared" si="273"/>
        <v>10.934709677419354</v>
      </c>
      <c r="AJ17" s="49">
        <f t="shared" si="274"/>
        <v>11.128</v>
      </c>
      <c r="AK17" s="49">
        <f t="shared" si="274"/>
        <v>11.128</v>
      </c>
      <c r="AL17" s="49">
        <f t="shared" si="274"/>
        <v>11.128</v>
      </c>
      <c r="AM17" s="49">
        <f t="shared" si="274"/>
        <v>11.128</v>
      </c>
      <c r="AN17" s="49">
        <f t="shared" si="274"/>
        <v>11.128</v>
      </c>
      <c r="AO17" s="49">
        <f t="shared" si="274"/>
        <v>11.128</v>
      </c>
      <c r="AP17" s="49">
        <f t="shared" si="274"/>
        <v>11.128</v>
      </c>
      <c r="AQ17" s="49">
        <f t="shared" si="274"/>
        <v>11.128</v>
      </c>
      <c r="AR17" s="49">
        <f t="shared" si="274"/>
        <v>11.128</v>
      </c>
      <c r="AS17" s="49">
        <f t="shared" si="274"/>
        <v>11.128</v>
      </c>
      <c r="AT17" s="49">
        <f t="shared" si="275"/>
        <v>11.128</v>
      </c>
      <c r="AU17" s="49">
        <f t="shared" si="275"/>
        <v>11.372098064516129</v>
      </c>
      <c r="AV17" s="49">
        <f t="shared" si="275"/>
        <v>11.573120000000001</v>
      </c>
      <c r="AW17" s="49">
        <f t="shared" si="275"/>
        <v>11.573120000000001</v>
      </c>
      <c r="AX17" s="49">
        <f t="shared" si="275"/>
        <v>11.573120000000001</v>
      </c>
      <c r="AY17" s="49">
        <f t="shared" si="275"/>
        <v>11.573120000000001</v>
      </c>
      <c r="AZ17" s="49">
        <f t="shared" si="275"/>
        <v>11.573120000000001</v>
      </c>
      <c r="BA17" s="49">
        <f t="shared" si="275"/>
        <v>11.573120000000001</v>
      </c>
      <c r="BB17" s="49">
        <f t="shared" si="275"/>
        <v>11.573120000000001</v>
      </c>
      <c r="BC17" s="49">
        <f t="shared" si="275"/>
        <v>11.573120000000001</v>
      </c>
      <c r="BD17" s="49">
        <f t="shared" si="276"/>
        <v>11.573120000000001</v>
      </c>
      <c r="BE17" s="49">
        <f t="shared" si="276"/>
        <v>11.573120000000001</v>
      </c>
      <c r="BF17" s="49">
        <f t="shared" si="276"/>
        <v>11.573120000000001</v>
      </c>
      <c r="BG17" s="49">
        <f t="shared" si="276"/>
        <v>11.826981987096774</v>
      </c>
      <c r="BH17" s="49">
        <f t="shared" si="276"/>
        <v>12.036044800000001</v>
      </c>
      <c r="BI17" s="49">
        <f t="shared" si="276"/>
        <v>12.036044800000001</v>
      </c>
      <c r="BJ17" s="49">
        <f t="shared" si="276"/>
        <v>12.036044800000001</v>
      </c>
      <c r="BK17" s="49">
        <f t="shared" si="276"/>
        <v>12.036044800000001</v>
      </c>
      <c r="BL17" s="49">
        <f t="shared" si="276"/>
        <v>12.036044800000001</v>
      </c>
      <c r="BM17" s="49">
        <f t="shared" si="276"/>
        <v>12.036044800000001</v>
      </c>
      <c r="BN17" s="49">
        <f t="shared" si="277"/>
        <v>12.036044800000001</v>
      </c>
      <c r="BO17" s="49">
        <f t="shared" si="277"/>
        <v>12.036044800000001</v>
      </c>
      <c r="BP17" s="49">
        <f t="shared" si="277"/>
        <v>12.036044800000001</v>
      </c>
      <c r="BQ17" s="49">
        <f t="shared" si="277"/>
        <v>12.036044800000001</v>
      </c>
      <c r="BR17" s="49">
        <f t="shared" si="277"/>
        <v>12.036044800000001</v>
      </c>
      <c r="BS17" s="49">
        <f t="shared" si="277"/>
        <v>12.300061266580645</v>
      </c>
      <c r="BT17" s="49">
        <f t="shared" si="277"/>
        <v>12.517486592000001</v>
      </c>
      <c r="BU17" s="49">
        <f t="shared" si="277"/>
        <v>12.517486592000001</v>
      </c>
      <c r="BV17" s="49">
        <f t="shared" si="277"/>
        <v>12.517486592000001</v>
      </c>
      <c r="BW17" s="49">
        <f t="shared" si="277"/>
        <v>12.517486592000001</v>
      </c>
      <c r="BX17" s="49">
        <f t="shared" si="278"/>
        <v>12.517486592000001</v>
      </c>
      <c r="BY17" s="49">
        <f t="shared" si="278"/>
        <v>12.517486592000001</v>
      </c>
      <c r="BZ17" s="49">
        <f t="shared" si="278"/>
        <v>12.517486592000001</v>
      </c>
      <c r="CA17" s="49">
        <f t="shared" si="278"/>
        <v>12.517486592000001</v>
      </c>
      <c r="CB17" s="49">
        <f t="shared" si="278"/>
        <v>12.517486592000001</v>
      </c>
      <c r="CC17" s="49">
        <f t="shared" si="278"/>
        <v>12.517486592000001</v>
      </c>
      <c r="CD17" s="49">
        <f t="shared" si="278"/>
        <v>12.517486592000001</v>
      </c>
      <c r="CE17" s="49">
        <f t="shared" si="278"/>
        <v>12.79206371724387</v>
      </c>
      <c r="CF17" s="49">
        <f t="shared" si="278"/>
        <v>13.018186055680001</v>
      </c>
      <c r="CG17" s="49">
        <f t="shared" si="278"/>
        <v>13.018186055680001</v>
      </c>
      <c r="CH17" s="49">
        <f t="shared" si="279"/>
        <v>13.018186055680001</v>
      </c>
      <c r="CI17" s="49">
        <f t="shared" si="279"/>
        <v>13.018186055680001</v>
      </c>
      <c r="CJ17" s="49">
        <f t="shared" si="279"/>
        <v>13.018186055680001</v>
      </c>
      <c r="CK17" s="49">
        <f t="shared" si="279"/>
        <v>13.018186055680001</v>
      </c>
      <c r="CL17" s="49">
        <f t="shared" si="279"/>
        <v>13.018186055680001</v>
      </c>
      <c r="CM17" s="49">
        <f t="shared" si="279"/>
        <v>13.018186055680001</v>
      </c>
      <c r="CN17" s="49">
        <f t="shared" si="279"/>
        <v>13.018186055680001</v>
      </c>
      <c r="CO17" s="49">
        <f t="shared" si="279"/>
        <v>13.018186055680001</v>
      </c>
      <c r="CP17" s="49">
        <f t="shared" si="279"/>
        <v>13.018186055680001</v>
      </c>
      <c r="CQ17" s="49">
        <f t="shared" si="279"/>
        <v>13.303746265933626</v>
      </c>
      <c r="CR17" s="49">
        <f t="shared" si="280"/>
        <v>13.538913497907201</v>
      </c>
      <c r="CS17" s="49">
        <f t="shared" si="280"/>
        <v>13.538913497907201</v>
      </c>
      <c r="CT17" s="49">
        <f t="shared" si="280"/>
        <v>13.538913497907201</v>
      </c>
      <c r="CU17" s="49">
        <f t="shared" si="280"/>
        <v>13.538913497907201</v>
      </c>
      <c r="CV17" s="49">
        <f t="shared" si="280"/>
        <v>13.538913497907201</v>
      </c>
      <c r="CW17" s="49">
        <f t="shared" si="280"/>
        <v>13.538913497907201</v>
      </c>
      <c r="CX17" s="49">
        <f t="shared" si="280"/>
        <v>13.538913497907201</v>
      </c>
      <c r="CY17" s="49">
        <f t="shared" si="280"/>
        <v>13.538913497907201</v>
      </c>
      <c r="CZ17" s="49">
        <f t="shared" si="280"/>
        <v>13.538913497907201</v>
      </c>
      <c r="DA17" s="49">
        <f t="shared" si="280"/>
        <v>13.538913497907201</v>
      </c>
      <c r="DB17" s="49">
        <f t="shared" si="281"/>
        <v>13.538913497907201</v>
      </c>
      <c r="DC17" s="49">
        <f t="shared" si="281"/>
        <v>13.835896116570972</v>
      </c>
      <c r="DD17" s="49">
        <f t="shared" si="281"/>
        <v>14.08047003782349</v>
      </c>
      <c r="DE17" s="49">
        <f t="shared" si="281"/>
        <v>14.08047003782349</v>
      </c>
      <c r="DF17" s="49">
        <f t="shared" si="281"/>
        <v>14.08047003782349</v>
      </c>
      <c r="DG17" s="49">
        <f t="shared" si="281"/>
        <v>14.08047003782349</v>
      </c>
      <c r="DH17" s="49">
        <f t="shared" si="281"/>
        <v>14.08047003782349</v>
      </c>
      <c r="DI17" s="49">
        <f t="shared" si="281"/>
        <v>14.08047003782349</v>
      </c>
      <c r="DJ17" s="49">
        <f t="shared" si="281"/>
        <v>14.08047003782349</v>
      </c>
      <c r="DK17" s="49">
        <f t="shared" si="281"/>
        <v>14.08047003782349</v>
      </c>
      <c r="DL17" s="49">
        <f t="shared" si="282"/>
        <v>14.08047003782349</v>
      </c>
      <c r="DM17" s="49">
        <f t="shared" si="282"/>
        <v>14.08047003782349</v>
      </c>
      <c r="DN17" s="49">
        <f t="shared" si="282"/>
        <v>14.08047003782349</v>
      </c>
      <c r="DO17" s="49">
        <f t="shared" si="282"/>
        <v>14.389331961233813</v>
      </c>
      <c r="DP17" s="49">
        <f t="shared" si="282"/>
        <v>14.643688839336431</v>
      </c>
      <c r="DQ17" s="49">
        <f t="shared" si="282"/>
        <v>14.643688839336431</v>
      </c>
      <c r="DR17" s="49">
        <f t="shared" si="282"/>
        <v>14.643688839336431</v>
      </c>
      <c r="DS17" s="49">
        <f t="shared" si="282"/>
        <v>14.643688839336431</v>
      </c>
      <c r="DT17" s="49">
        <f t="shared" si="282"/>
        <v>14.643688839336431</v>
      </c>
      <c r="DU17" s="49">
        <f t="shared" si="282"/>
        <v>14.643688839336431</v>
      </c>
      <c r="DV17" s="49">
        <f t="shared" si="283"/>
        <v>14.643688839336431</v>
      </c>
      <c r="DW17" s="49">
        <f t="shared" si="283"/>
        <v>14.643688839336431</v>
      </c>
      <c r="DX17" s="49">
        <f t="shared" si="283"/>
        <v>14.643688839336431</v>
      </c>
      <c r="DY17" s="49">
        <f t="shared" si="283"/>
        <v>14.643688839336431</v>
      </c>
      <c r="DZ17" s="49">
        <f t="shared" si="283"/>
        <v>14.643688839336431</v>
      </c>
      <c r="EA17" s="49">
        <f t="shared" si="283"/>
        <v>14.964905239683164</v>
      </c>
      <c r="EB17" s="49">
        <f t="shared" si="283"/>
        <v>15.229436392909887</v>
      </c>
      <c r="EC17" s="49">
        <f t="shared" si="283"/>
        <v>15.229436392909887</v>
      </c>
      <c r="ED17" s="49">
        <f t="shared" si="283"/>
        <v>15.229436392909887</v>
      </c>
      <c r="EE17" s="49">
        <f t="shared" si="283"/>
        <v>15.229436392909887</v>
      </c>
      <c r="EF17" s="49">
        <f t="shared" si="284"/>
        <v>15.229436392909887</v>
      </c>
      <c r="EG17" s="49">
        <f t="shared" si="284"/>
        <v>15.229436392909887</v>
      </c>
      <c r="EH17" s="49">
        <f t="shared" si="284"/>
        <v>15.229436392909887</v>
      </c>
      <c r="EI17" s="49">
        <f t="shared" si="284"/>
        <v>15.229436392909887</v>
      </c>
      <c r="EJ17" s="49">
        <f t="shared" si="284"/>
        <v>15.229436392909887</v>
      </c>
      <c r="EK17" s="49">
        <f t="shared" si="284"/>
        <v>15.229436392909887</v>
      </c>
      <c r="EM17" s="18"/>
      <c r="EN17" s="18"/>
      <c r="EO17" s="49">
        <f t="shared" si="285"/>
        <v>0.7371253539999999</v>
      </c>
      <c r="EP17" s="49">
        <f t="shared" si="285"/>
        <v>0.7371253539999999</v>
      </c>
      <c r="EQ17" s="49">
        <f t="shared" si="285"/>
        <v>0.7371253539999999</v>
      </c>
      <c r="ER17" s="49">
        <f t="shared" si="285"/>
        <v>0.7371253539999999</v>
      </c>
      <c r="ES17" s="49">
        <f t="shared" si="285"/>
        <v>0.7371253539999999</v>
      </c>
      <c r="ET17" s="49">
        <f t="shared" si="285"/>
        <v>0.7371253539999999</v>
      </c>
      <c r="EU17" s="49">
        <f t="shared" si="285"/>
        <v>0.7371253539999999</v>
      </c>
      <c r="EV17" s="49">
        <f t="shared" si="285"/>
        <v>0.7371253539999999</v>
      </c>
      <c r="EW17" s="49">
        <f t="shared" si="285"/>
        <v>0.7371253539999999</v>
      </c>
      <c r="EX17" s="49">
        <f t="shared" si="285"/>
        <v>0.7371253539999999</v>
      </c>
      <c r="EY17" s="49">
        <f t="shared" si="286"/>
        <v>0.7371253539999999</v>
      </c>
      <c r="EZ17" s="49">
        <f t="shared" si="286"/>
        <v>0.75329455531354828</v>
      </c>
      <c r="FA17" s="49">
        <f t="shared" si="286"/>
        <v>0.76661036816000006</v>
      </c>
      <c r="FB17" s="49">
        <f t="shared" si="286"/>
        <v>0.76661036816000006</v>
      </c>
      <c r="FC17" s="49">
        <f t="shared" si="286"/>
        <v>0.76661036816000006</v>
      </c>
      <c r="FD17" s="49">
        <f t="shared" si="286"/>
        <v>0.76661036816000006</v>
      </c>
      <c r="FE17" s="49">
        <f t="shared" si="286"/>
        <v>0.76661036816000006</v>
      </c>
      <c r="FF17" s="49">
        <f t="shared" si="286"/>
        <v>0.76661036816000006</v>
      </c>
      <c r="FG17" s="49">
        <f t="shared" si="286"/>
        <v>0.76661036816000006</v>
      </c>
      <c r="FH17" s="49">
        <f t="shared" si="286"/>
        <v>0.76661036816000006</v>
      </c>
      <c r="FI17" s="49">
        <f t="shared" si="287"/>
        <v>0.76661036816000006</v>
      </c>
      <c r="FJ17" s="49">
        <f t="shared" si="287"/>
        <v>0.76661036816000006</v>
      </c>
      <c r="FK17" s="49">
        <f t="shared" si="287"/>
        <v>0.76661036816000006</v>
      </c>
      <c r="FL17" s="49">
        <f t="shared" si="287"/>
        <v>0.78342633752609037</v>
      </c>
      <c r="FM17" s="49">
        <f t="shared" si="287"/>
        <v>0.79727478288640008</v>
      </c>
      <c r="FN17" s="49">
        <f t="shared" si="287"/>
        <v>0.79727478288640008</v>
      </c>
      <c r="FO17" s="49">
        <f t="shared" si="287"/>
        <v>0.79727478288640008</v>
      </c>
      <c r="FP17" s="49">
        <f t="shared" si="287"/>
        <v>0.79727478288640008</v>
      </c>
      <c r="FQ17" s="49">
        <f t="shared" si="287"/>
        <v>0.79727478288640008</v>
      </c>
      <c r="FR17" s="49">
        <f t="shared" si="287"/>
        <v>0.79727478288640008</v>
      </c>
      <c r="FS17" s="49">
        <f t="shared" si="288"/>
        <v>0.79727478288640008</v>
      </c>
      <c r="FT17" s="49">
        <f t="shared" si="288"/>
        <v>0.79727478288640008</v>
      </c>
      <c r="FU17" s="49">
        <f t="shared" si="288"/>
        <v>0.79727478288640008</v>
      </c>
      <c r="FV17" s="49">
        <f t="shared" si="288"/>
        <v>0.79727478288640008</v>
      </c>
      <c r="FW17" s="49">
        <f t="shared" si="288"/>
        <v>0.79727478288640008</v>
      </c>
      <c r="FX17" s="49">
        <f t="shared" si="289"/>
        <v>0.81476339102713391</v>
      </c>
      <c r="FY17" s="49">
        <f t="shared" si="289"/>
        <v>0.82916577420185611</v>
      </c>
      <c r="FZ17" s="49">
        <f t="shared" si="289"/>
        <v>0.82916577420185611</v>
      </c>
      <c r="GA17" s="49">
        <f t="shared" si="289"/>
        <v>0.82916577420185611</v>
      </c>
      <c r="GB17" s="49">
        <f t="shared" si="289"/>
        <v>0.82916577420185611</v>
      </c>
      <c r="GC17" s="49">
        <f t="shared" si="289"/>
        <v>0.82916577420185611</v>
      </c>
      <c r="GD17" s="49">
        <f t="shared" si="289"/>
        <v>0.82916577420185611</v>
      </c>
      <c r="GE17" s="49">
        <f t="shared" si="289"/>
        <v>0.82916577420185611</v>
      </c>
      <c r="GF17" s="49">
        <f t="shared" si="289"/>
        <v>0.82916577420185611</v>
      </c>
      <c r="GG17" s="49">
        <f t="shared" si="289"/>
        <v>0.82916577420185611</v>
      </c>
      <c r="GH17" s="49">
        <f t="shared" si="289"/>
        <v>0.82916577420185611</v>
      </c>
      <c r="GI17" s="49">
        <f t="shared" si="289"/>
        <v>0.82916577420185611</v>
      </c>
      <c r="GJ17" s="49">
        <f t="shared" si="289"/>
        <v>0.84735392666821929</v>
      </c>
      <c r="GK17" s="49">
        <f t="shared" si="289"/>
        <v>0.86233240516993026</v>
      </c>
      <c r="GL17" s="49">
        <f t="shared" si="289"/>
        <v>0.86233240516993026</v>
      </c>
      <c r="GM17" s="49">
        <f t="shared" si="289"/>
        <v>0.86233240516993026</v>
      </c>
      <c r="GN17" s="49">
        <f t="shared" si="289"/>
        <v>0.86233240516993026</v>
      </c>
      <c r="GO17" s="49">
        <f t="shared" si="289"/>
        <v>0.86233240516993026</v>
      </c>
      <c r="GP17" s="49">
        <f t="shared" si="289"/>
        <v>0.86233240516993026</v>
      </c>
      <c r="GQ17" s="49">
        <f t="shared" si="289"/>
        <v>0.86233240516993026</v>
      </c>
      <c r="GR17" s="49">
        <f t="shared" si="289"/>
        <v>0.86233240516993026</v>
      </c>
      <c r="GS17" s="49">
        <f t="shared" si="289"/>
        <v>0.86233240516993026</v>
      </c>
      <c r="GT17" s="49">
        <f t="shared" si="289"/>
        <v>0.86233240516993026</v>
      </c>
      <c r="GU17" s="49">
        <f t="shared" si="289"/>
        <v>0.86233240516993026</v>
      </c>
      <c r="GV17" s="49">
        <f t="shared" si="289"/>
        <v>0.88124808373494812</v>
      </c>
      <c r="GW17" s="49">
        <f t="shared" si="289"/>
        <v>0.89682570137672757</v>
      </c>
      <c r="GX17" s="49">
        <f t="shared" si="289"/>
        <v>0.89682570137672757</v>
      </c>
      <c r="GY17" s="49">
        <f t="shared" si="289"/>
        <v>0.89682570137672757</v>
      </c>
      <c r="GZ17" s="49">
        <f t="shared" si="289"/>
        <v>0.89682570137672757</v>
      </c>
      <c r="HA17" s="49">
        <f t="shared" si="289"/>
        <v>0.89682570137672757</v>
      </c>
      <c r="HB17" s="49">
        <f t="shared" si="289"/>
        <v>0.89682570137672757</v>
      </c>
      <c r="HC17" s="49">
        <f t="shared" si="289"/>
        <v>0.89682570137672757</v>
      </c>
      <c r="HD17" s="49">
        <f t="shared" si="289"/>
        <v>0.89682570137672757</v>
      </c>
      <c r="HE17" s="49">
        <f t="shared" si="289"/>
        <v>0.89682570137672757</v>
      </c>
      <c r="HF17" s="49">
        <f t="shared" si="289"/>
        <v>0.89682570137672757</v>
      </c>
      <c r="HG17" s="49">
        <f t="shared" si="289"/>
        <v>0.89682570137672757</v>
      </c>
      <c r="HH17" s="49">
        <f t="shared" si="289"/>
        <v>0.91649800708434603</v>
      </c>
      <c r="HI17" s="49">
        <f t="shared" si="289"/>
        <v>0.93269872943179655</v>
      </c>
      <c r="HJ17" s="49">
        <f t="shared" si="289"/>
        <v>0.93269872943179655</v>
      </c>
      <c r="HK17" s="49">
        <f t="shared" si="289"/>
        <v>0.93269872943179655</v>
      </c>
      <c r="HL17" s="49">
        <f t="shared" si="289"/>
        <v>0.93269872943179655</v>
      </c>
      <c r="HM17" s="49">
        <f t="shared" si="289"/>
        <v>0.93269872943179655</v>
      </c>
      <c r="HN17" s="49">
        <f t="shared" si="289"/>
        <v>0.93269872943179655</v>
      </c>
      <c r="HO17" s="49">
        <f t="shared" si="289"/>
        <v>0.93269872943179655</v>
      </c>
      <c r="HP17" s="49">
        <f t="shared" si="289"/>
        <v>0.93269872943179655</v>
      </c>
      <c r="HQ17" s="49">
        <f t="shared" si="289"/>
        <v>0.93269872943179655</v>
      </c>
      <c r="HR17" s="49">
        <f t="shared" si="289"/>
        <v>0.93269872943179655</v>
      </c>
      <c r="HS17" s="49">
        <f t="shared" si="289"/>
        <v>0.93269872943179655</v>
      </c>
      <c r="HT17" s="49">
        <f t="shared" si="289"/>
        <v>0.95315792736771998</v>
      </c>
      <c r="HU17" s="49">
        <f t="shared" si="289"/>
        <v>0.97000667860906864</v>
      </c>
      <c r="HV17" s="49">
        <f t="shared" si="289"/>
        <v>0.97000667860906864</v>
      </c>
      <c r="HW17" s="49">
        <f t="shared" si="289"/>
        <v>0.97000667860906864</v>
      </c>
      <c r="HX17" s="49">
        <f t="shared" si="289"/>
        <v>0.97000667860906864</v>
      </c>
      <c r="HY17" s="49">
        <f t="shared" si="289"/>
        <v>0.97000667860906864</v>
      </c>
      <c r="HZ17" s="49">
        <f t="shared" si="289"/>
        <v>0.97000667860906864</v>
      </c>
      <c r="IA17" s="49">
        <f t="shared" si="289"/>
        <v>0.97000667860906864</v>
      </c>
      <c r="IB17" s="49">
        <f t="shared" si="289"/>
        <v>0.97000667860906864</v>
      </c>
      <c r="IC17" s="49">
        <f t="shared" si="289"/>
        <v>0.97000667860906864</v>
      </c>
      <c r="ID17" s="49">
        <f t="shared" si="289"/>
        <v>0.97000667860906864</v>
      </c>
      <c r="IE17" s="49">
        <f t="shared" si="289"/>
        <v>0.97000667860906864</v>
      </c>
      <c r="IF17" s="49">
        <f t="shared" si="289"/>
        <v>0.9912842444624288</v>
      </c>
      <c r="IG17" s="49">
        <f t="shared" si="289"/>
        <v>1.0088069457534314</v>
      </c>
      <c r="IH17" s="49">
        <f t="shared" si="289"/>
        <v>1.0088069457534314</v>
      </c>
      <c r="II17" s="49">
        <f t="shared" si="289"/>
        <v>1.0088069457534314</v>
      </c>
      <c r="IJ17" s="49">
        <f t="shared" si="290"/>
        <v>1.0088069457534314</v>
      </c>
      <c r="IK17" s="49">
        <f t="shared" si="290"/>
        <v>1.0088069457534314</v>
      </c>
      <c r="IL17" s="49">
        <f t="shared" si="290"/>
        <v>1.0088069457534314</v>
      </c>
      <c r="IM17" s="49">
        <f t="shared" si="290"/>
        <v>1.0088069457534314</v>
      </c>
      <c r="IN17" s="49">
        <f t="shared" si="290"/>
        <v>1.0088069457534314</v>
      </c>
      <c r="IO17" s="49">
        <f t="shared" si="290"/>
        <v>1.0088069457534314</v>
      </c>
      <c r="IP17" s="49">
        <f t="shared" si="290"/>
        <v>1.0088069457534314</v>
      </c>
      <c r="IQ17" s="49">
        <f t="shared" si="290"/>
        <v>1.0088069457534314</v>
      </c>
      <c r="IR17" s="49">
        <f t="shared" si="290"/>
        <v>1.0309356142409258</v>
      </c>
      <c r="IS17" s="49">
        <f t="shared" si="290"/>
        <v>1.0491592235835685</v>
      </c>
      <c r="IT17" s="49">
        <f t="shared" si="290"/>
        <v>1.0491592235835685</v>
      </c>
      <c r="IU17" s="49">
        <f t="shared" si="290"/>
        <v>1.0491592235835685</v>
      </c>
      <c r="IV17" s="49">
        <f t="shared" si="290"/>
        <v>1.0491592235835685</v>
      </c>
      <c r="IW17" s="49">
        <f t="shared" si="290"/>
        <v>1.0491592235835685</v>
      </c>
      <c r="IX17" s="49">
        <f t="shared" si="290"/>
        <v>1.0491592235835685</v>
      </c>
      <c r="IY17" s="49">
        <f t="shared" si="290"/>
        <v>1.0491592235835685</v>
      </c>
      <c r="IZ17" s="49">
        <f t="shared" si="290"/>
        <v>1.0491592235835685</v>
      </c>
      <c r="JA17" s="49">
        <f t="shared" si="290"/>
        <v>1.0491592235835685</v>
      </c>
      <c r="JB17" s="49">
        <f t="shared" si="290"/>
        <v>1.0491592235835685</v>
      </c>
    </row>
    <row r="18" spans="1:262">
      <c r="A18" s="7"/>
      <c r="B18" s="58" t="s">
        <v>51</v>
      </c>
      <c r="C18" s="63" t="s">
        <v>23</v>
      </c>
      <c r="D18" s="59" t="s">
        <v>22</v>
      </c>
      <c r="E18" s="64">
        <f>E17</f>
        <v>44696</v>
      </c>
      <c r="F18" s="64">
        <f t="shared" si="291"/>
        <v>44696</v>
      </c>
      <c r="G18" s="64">
        <f t="shared" si="292"/>
        <v>47982</v>
      </c>
      <c r="H18" s="65">
        <v>9</v>
      </c>
      <c r="I18" s="64">
        <f t="shared" si="293"/>
        <v>46521</v>
      </c>
      <c r="J18" s="65">
        <v>5</v>
      </c>
      <c r="K18" s="66">
        <f t="shared" si="295"/>
        <v>8.9616438356164387</v>
      </c>
      <c r="L18" s="66">
        <f t="shared" si="296"/>
        <v>4.9589041095890414</v>
      </c>
      <c r="M18" s="67">
        <v>3278</v>
      </c>
      <c r="N18" s="3"/>
      <c r="O18" s="70">
        <v>10.7</v>
      </c>
      <c r="P18" s="68">
        <v>0.04</v>
      </c>
      <c r="Q18" s="69">
        <v>1</v>
      </c>
      <c r="R18" s="68">
        <v>0.04</v>
      </c>
      <c r="S18" s="69">
        <v>1</v>
      </c>
      <c r="T18" s="48"/>
      <c r="U18" s="56"/>
      <c r="V18" s="20"/>
      <c r="W18" s="20"/>
      <c r="X18" s="84">
        <f>O18</f>
        <v>10.7</v>
      </c>
      <c r="Y18" s="84">
        <f t="shared" si="294"/>
        <v>10.7</v>
      </c>
      <c r="Z18" s="49">
        <f t="shared" si="273"/>
        <v>10.7</v>
      </c>
      <c r="AA18" s="49">
        <f t="shared" si="273"/>
        <v>10.7</v>
      </c>
      <c r="AB18" s="49">
        <f t="shared" si="273"/>
        <v>10.7</v>
      </c>
      <c r="AC18" s="49">
        <f t="shared" si="273"/>
        <v>10.7</v>
      </c>
      <c r="AD18" s="49">
        <f t="shared" si="273"/>
        <v>10.7</v>
      </c>
      <c r="AE18" s="49">
        <f t="shared" si="273"/>
        <v>10.7</v>
      </c>
      <c r="AF18" s="49">
        <f t="shared" si="273"/>
        <v>10.7</v>
      </c>
      <c r="AG18" s="49">
        <f t="shared" si="273"/>
        <v>10.7</v>
      </c>
      <c r="AH18" s="49">
        <f t="shared" si="273"/>
        <v>10.7</v>
      </c>
      <c r="AI18" s="49">
        <f t="shared" si="273"/>
        <v>10.934709677419354</v>
      </c>
      <c r="AJ18" s="49">
        <f t="shared" si="274"/>
        <v>11.128</v>
      </c>
      <c r="AK18" s="49">
        <f t="shared" si="274"/>
        <v>11.128</v>
      </c>
      <c r="AL18" s="49">
        <f t="shared" si="274"/>
        <v>11.128</v>
      </c>
      <c r="AM18" s="49">
        <f t="shared" si="274"/>
        <v>11.128</v>
      </c>
      <c r="AN18" s="49">
        <f t="shared" si="274"/>
        <v>11.128</v>
      </c>
      <c r="AO18" s="49">
        <f t="shared" si="274"/>
        <v>11.128</v>
      </c>
      <c r="AP18" s="49">
        <f t="shared" si="274"/>
        <v>11.128</v>
      </c>
      <c r="AQ18" s="49">
        <f t="shared" si="274"/>
        <v>11.128</v>
      </c>
      <c r="AR18" s="49">
        <f t="shared" si="274"/>
        <v>11.128</v>
      </c>
      <c r="AS18" s="49">
        <f t="shared" si="274"/>
        <v>11.128</v>
      </c>
      <c r="AT18" s="49">
        <f t="shared" si="275"/>
        <v>11.128</v>
      </c>
      <c r="AU18" s="49">
        <f t="shared" si="275"/>
        <v>11.372098064516129</v>
      </c>
      <c r="AV18" s="49">
        <f t="shared" si="275"/>
        <v>11.573120000000001</v>
      </c>
      <c r="AW18" s="49">
        <f t="shared" si="275"/>
        <v>11.573120000000001</v>
      </c>
      <c r="AX18" s="49">
        <f t="shared" si="275"/>
        <v>11.573120000000001</v>
      </c>
      <c r="AY18" s="49">
        <f t="shared" si="275"/>
        <v>11.573120000000001</v>
      </c>
      <c r="AZ18" s="49">
        <f t="shared" si="275"/>
        <v>11.573120000000001</v>
      </c>
      <c r="BA18" s="49">
        <f t="shared" si="275"/>
        <v>11.573120000000001</v>
      </c>
      <c r="BB18" s="49">
        <f t="shared" si="275"/>
        <v>11.573120000000001</v>
      </c>
      <c r="BC18" s="49">
        <f t="shared" si="275"/>
        <v>11.573120000000001</v>
      </c>
      <c r="BD18" s="49">
        <f t="shared" si="276"/>
        <v>11.573120000000001</v>
      </c>
      <c r="BE18" s="49">
        <f t="shared" si="276"/>
        <v>11.573120000000001</v>
      </c>
      <c r="BF18" s="49">
        <f t="shared" si="276"/>
        <v>11.573120000000001</v>
      </c>
      <c r="BG18" s="49">
        <f t="shared" si="276"/>
        <v>11.826981987096774</v>
      </c>
      <c r="BH18" s="49">
        <f t="shared" si="276"/>
        <v>12.036044800000001</v>
      </c>
      <c r="BI18" s="49">
        <f t="shared" si="276"/>
        <v>12.036044800000001</v>
      </c>
      <c r="BJ18" s="49">
        <f t="shared" si="276"/>
        <v>12.036044800000001</v>
      </c>
      <c r="BK18" s="49">
        <f t="shared" si="276"/>
        <v>12.036044800000001</v>
      </c>
      <c r="BL18" s="49">
        <f t="shared" si="276"/>
        <v>12.036044800000001</v>
      </c>
      <c r="BM18" s="49">
        <f t="shared" si="276"/>
        <v>12.036044800000001</v>
      </c>
      <c r="BN18" s="49">
        <f t="shared" si="277"/>
        <v>12.036044800000001</v>
      </c>
      <c r="BO18" s="49">
        <f t="shared" si="277"/>
        <v>12.036044800000001</v>
      </c>
      <c r="BP18" s="49">
        <f t="shared" si="277"/>
        <v>12.036044800000001</v>
      </c>
      <c r="BQ18" s="49">
        <f t="shared" si="277"/>
        <v>12.036044800000001</v>
      </c>
      <c r="BR18" s="49">
        <f t="shared" si="277"/>
        <v>12.036044800000001</v>
      </c>
      <c r="BS18" s="49">
        <f t="shared" si="277"/>
        <v>12.300061266580645</v>
      </c>
      <c r="BT18" s="49">
        <f t="shared" si="277"/>
        <v>12.517486592000001</v>
      </c>
      <c r="BU18" s="49">
        <f t="shared" si="277"/>
        <v>12.517486592000001</v>
      </c>
      <c r="BV18" s="49">
        <f t="shared" si="277"/>
        <v>12.517486592000001</v>
      </c>
      <c r="BW18" s="49">
        <f t="shared" si="277"/>
        <v>12.517486592000001</v>
      </c>
      <c r="BX18" s="49">
        <f t="shared" si="278"/>
        <v>12.517486592000001</v>
      </c>
      <c r="BY18" s="49">
        <f t="shared" si="278"/>
        <v>12.517486592000001</v>
      </c>
      <c r="BZ18" s="49">
        <f t="shared" si="278"/>
        <v>12.517486592000001</v>
      </c>
      <c r="CA18" s="49">
        <f t="shared" si="278"/>
        <v>12.517486592000001</v>
      </c>
      <c r="CB18" s="49">
        <f t="shared" si="278"/>
        <v>12.517486592000001</v>
      </c>
      <c r="CC18" s="49">
        <f t="shared" si="278"/>
        <v>12.517486592000001</v>
      </c>
      <c r="CD18" s="49">
        <f t="shared" si="278"/>
        <v>12.517486592000001</v>
      </c>
      <c r="CE18" s="49">
        <f t="shared" si="278"/>
        <v>12.79206371724387</v>
      </c>
      <c r="CF18" s="49">
        <f t="shared" si="278"/>
        <v>13.018186055680001</v>
      </c>
      <c r="CG18" s="49">
        <f t="shared" si="278"/>
        <v>13.018186055680001</v>
      </c>
      <c r="CH18" s="49">
        <f t="shared" si="279"/>
        <v>13.018186055680001</v>
      </c>
      <c r="CI18" s="49">
        <f t="shared" si="279"/>
        <v>13.018186055680001</v>
      </c>
      <c r="CJ18" s="49">
        <f t="shared" si="279"/>
        <v>13.018186055680001</v>
      </c>
      <c r="CK18" s="49">
        <f t="shared" si="279"/>
        <v>13.018186055680001</v>
      </c>
      <c r="CL18" s="49">
        <f t="shared" si="279"/>
        <v>13.018186055680001</v>
      </c>
      <c r="CM18" s="49">
        <f t="shared" si="279"/>
        <v>13.018186055680001</v>
      </c>
      <c r="CN18" s="49">
        <f t="shared" si="279"/>
        <v>13.018186055680001</v>
      </c>
      <c r="CO18" s="49">
        <f t="shared" si="279"/>
        <v>13.018186055680001</v>
      </c>
      <c r="CP18" s="49">
        <f t="shared" si="279"/>
        <v>13.018186055680001</v>
      </c>
      <c r="CQ18" s="49">
        <f t="shared" si="279"/>
        <v>13.303746265933626</v>
      </c>
      <c r="CR18" s="49">
        <f t="shared" si="280"/>
        <v>13.538913497907201</v>
      </c>
      <c r="CS18" s="49">
        <f t="shared" si="280"/>
        <v>13.538913497907201</v>
      </c>
      <c r="CT18" s="49">
        <f t="shared" si="280"/>
        <v>13.538913497907201</v>
      </c>
      <c r="CU18" s="49">
        <f t="shared" si="280"/>
        <v>13.538913497907201</v>
      </c>
      <c r="CV18" s="49">
        <f t="shared" si="280"/>
        <v>13.538913497907201</v>
      </c>
      <c r="CW18" s="49">
        <f t="shared" si="280"/>
        <v>13.538913497907201</v>
      </c>
      <c r="CX18" s="49">
        <f t="shared" si="280"/>
        <v>13.538913497907201</v>
      </c>
      <c r="CY18" s="49">
        <f t="shared" si="280"/>
        <v>13.538913497907201</v>
      </c>
      <c r="CZ18" s="49">
        <f t="shared" si="280"/>
        <v>13.538913497907201</v>
      </c>
      <c r="DA18" s="49">
        <f t="shared" si="280"/>
        <v>13.538913497907201</v>
      </c>
      <c r="DB18" s="49">
        <f t="shared" si="281"/>
        <v>13.538913497907201</v>
      </c>
      <c r="DC18" s="49">
        <f t="shared" si="281"/>
        <v>13.835896116570972</v>
      </c>
      <c r="DD18" s="49">
        <f t="shared" si="281"/>
        <v>14.08047003782349</v>
      </c>
      <c r="DE18" s="49">
        <f t="shared" si="281"/>
        <v>14.08047003782349</v>
      </c>
      <c r="DF18" s="49">
        <f t="shared" si="281"/>
        <v>14.08047003782349</v>
      </c>
      <c r="DG18" s="49">
        <f t="shared" si="281"/>
        <v>14.08047003782349</v>
      </c>
      <c r="DH18" s="49">
        <f t="shared" si="281"/>
        <v>14.08047003782349</v>
      </c>
      <c r="DI18" s="49">
        <f t="shared" si="281"/>
        <v>14.08047003782349</v>
      </c>
      <c r="DJ18" s="49">
        <f t="shared" si="281"/>
        <v>14.08047003782349</v>
      </c>
      <c r="DK18" s="49">
        <f t="shared" si="281"/>
        <v>14.08047003782349</v>
      </c>
      <c r="DL18" s="49">
        <f t="shared" si="282"/>
        <v>14.08047003782349</v>
      </c>
      <c r="DM18" s="49">
        <f t="shared" si="282"/>
        <v>14.08047003782349</v>
      </c>
      <c r="DN18" s="49">
        <f t="shared" si="282"/>
        <v>14.08047003782349</v>
      </c>
      <c r="DO18" s="49">
        <f t="shared" si="282"/>
        <v>14.389331961233813</v>
      </c>
      <c r="DP18" s="49">
        <f t="shared" si="282"/>
        <v>14.643688839336431</v>
      </c>
      <c r="DQ18" s="49">
        <f t="shared" si="282"/>
        <v>14.643688839336431</v>
      </c>
      <c r="DR18" s="49">
        <f t="shared" si="282"/>
        <v>14.643688839336431</v>
      </c>
      <c r="DS18" s="49">
        <f t="shared" si="282"/>
        <v>14.643688839336431</v>
      </c>
      <c r="DT18" s="49">
        <f t="shared" si="282"/>
        <v>14.643688839336431</v>
      </c>
      <c r="DU18" s="49">
        <f t="shared" si="282"/>
        <v>14.643688839336431</v>
      </c>
      <c r="DV18" s="49">
        <f t="shared" si="283"/>
        <v>14.643688839336431</v>
      </c>
      <c r="DW18" s="49">
        <f t="shared" si="283"/>
        <v>14.643688839336431</v>
      </c>
      <c r="DX18" s="49">
        <f t="shared" si="283"/>
        <v>14.643688839336431</v>
      </c>
      <c r="DY18" s="49">
        <f t="shared" si="283"/>
        <v>14.643688839336431</v>
      </c>
      <c r="DZ18" s="49">
        <f t="shared" si="283"/>
        <v>14.643688839336431</v>
      </c>
      <c r="EA18" s="49">
        <f t="shared" si="283"/>
        <v>14.964905239683164</v>
      </c>
      <c r="EB18" s="49">
        <f t="shared" si="283"/>
        <v>15.229436392909887</v>
      </c>
      <c r="EC18" s="49">
        <f t="shared" si="283"/>
        <v>15.229436392909887</v>
      </c>
      <c r="ED18" s="49">
        <f t="shared" si="283"/>
        <v>15.229436392909887</v>
      </c>
      <c r="EE18" s="49">
        <f t="shared" si="283"/>
        <v>15.229436392909887</v>
      </c>
      <c r="EF18" s="49">
        <f t="shared" si="284"/>
        <v>15.229436392909887</v>
      </c>
      <c r="EG18" s="49">
        <f t="shared" si="284"/>
        <v>15.229436392909887</v>
      </c>
      <c r="EH18" s="49">
        <f t="shared" si="284"/>
        <v>15.229436392909887</v>
      </c>
      <c r="EI18" s="49">
        <f t="shared" si="284"/>
        <v>15.229436392909887</v>
      </c>
      <c r="EJ18" s="49">
        <f t="shared" si="284"/>
        <v>15.229436392909887</v>
      </c>
      <c r="EK18" s="49">
        <f t="shared" si="284"/>
        <v>15.229436392909887</v>
      </c>
      <c r="EM18" s="18"/>
      <c r="EN18" s="18"/>
      <c r="EO18" s="49">
        <f t="shared" si="285"/>
        <v>3.5074599999999997E-2</v>
      </c>
      <c r="EP18" s="49">
        <f t="shared" si="285"/>
        <v>3.5074599999999997E-2</v>
      </c>
      <c r="EQ18" s="49">
        <f t="shared" si="285"/>
        <v>3.5074599999999997E-2</v>
      </c>
      <c r="ER18" s="49">
        <f t="shared" si="285"/>
        <v>3.5074599999999997E-2</v>
      </c>
      <c r="ES18" s="49">
        <f t="shared" si="285"/>
        <v>3.5074599999999997E-2</v>
      </c>
      <c r="ET18" s="49">
        <f t="shared" si="285"/>
        <v>3.5074599999999997E-2</v>
      </c>
      <c r="EU18" s="49">
        <f t="shared" si="285"/>
        <v>3.5074599999999997E-2</v>
      </c>
      <c r="EV18" s="49">
        <f t="shared" si="285"/>
        <v>3.5074599999999997E-2</v>
      </c>
      <c r="EW18" s="49">
        <f t="shared" si="285"/>
        <v>3.5074599999999997E-2</v>
      </c>
      <c r="EX18" s="49">
        <f t="shared" si="285"/>
        <v>3.5074599999999997E-2</v>
      </c>
      <c r="EY18" s="49">
        <f t="shared" si="286"/>
        <v>3.5074599999999997E-2</v>
      </c>
      <c r="EZ18" s="49">
        <f t="shared" si="286"/>
        <v>3.5843978322580648E-2</v>
      </c>
      <c r="FA18" s="49">
        <f t="shared" si="286"/>
        <v>3.6477584E-2</v>
      </c>
      <c r="FB18" s="49">
        <f t="shared" si="286"/>
        <v>3.6477584E-2</v>
      </c>
      <c r="FC18" s="49">
        <f t="shared" si="286"/>
        <v>3.6477584E-2</v>
      </c>
      <c r="FD18" s="49">
        <f t="shared" si="286"/>
        <v>3.6477584E-2</v>
      </c>
      <c r="FE18" s="49">
        <f t="shared" si="286"/>
        <v>3.6477584E-2</v>
      </c>
      <c r="FF18" s="49">
        <f t="shared" si="286"/>
        <v>3.6477584E-2</v>
      </c>
      <c r="FG18" s="49">
        <f t="shared" si="286"/>
        <v>3.6477584E-2</v>
      </c>
      <c r="FH18" s="49">
        <f t="shared" si="286"/>
        <v>3.6477584E-2</v>
      </c>
      <c r="FI18" s="49">
        <f t="shared" si="287"/>
        <v>3.6477584E-2</v>
      </c>
      <c r="FJ18" s="49">
        <f t="shared" si="287"/>
        <v>3.6477584E-2</v>
      </c>
      <c r="FK18" s="49">
        <f t="shared" si="287"/>
        <v>3.6477584E-2</v>
      </c>
      <c r="FL18" s="49">
        <f t="shared" si="287"/>
        <v>3.7277737455483871E-2</v>
      </c>
      <c r="FM18" s="49">
        <f t="shared" si="287"/>
        <v>3.7936687360000006E-2</v>
      </c>
      <c r="FN18" s="49">
        <f t="shared" si="287"/>
        <v>3.7936687360000006E-2</v>
      </c>
      <c r="FO18" s="49">
        <f t="shared" si="287"/>
        <v>3.7936687360000006E-2</v>
      </c>
      <c r="FP18" s="49">
        <f t="shared" si="287"/>
        <v>3.7936687360000006E-2</v>
      </c>
      <c r="FQ18" s="49">
        <f t="shared" si="287"/>
        <v>3.7936687360000006E-2</v>
      </c>
      <c r="FR18" s="49">
        <f t="shared" si="287"/>
        <v>3.7936687360000006E-2</v>
      </c>
      <c r="FS18" s="49">
        <f t="shared" si="288"/>
        <v>3.7936687360000006E-2</v>
      </c>
      <c r="FT18" s="49">
        <f t="shared" si="288"/>
        <v>3.7936687360000006E-2</v>
      </c>
      <c r="FU18" s="49">
        <f t="shared" si="288"/>
        <v>3.7936687360000006E-2</v>
      </c>
      <c r="FV18" s="49">
        <f t="shared" si="288"/>
        <v>3.7936687360000006E-2</v>
      </c>
      <c r="FW18" s="49">
        <f t="shared" si="288"/>
        <v>3.7936687360000006E-2</v>
      </c>
      <c r="FX18" s="49">
        <f t="shared" si="289"/>
        <v>3.876884695370323E-2</v>
      </c>
      <c r="FY18" s="49">
        <f t="shared" si="289"/>
        <v>3.94541548544E-2</v>
      </c>
      <c r="FZ18" s="49">
        <f t="shared" si="289"/>
        <v>3.94541548544E-2</v>
      </c>
      <c r="GA18" s="49">
        <f t="shared" si="289"/>
        <v>3.94541548544E-2</v>
      </c>
      <c r="GB18" s="49">
        <f t="shared" si="289"/>
        <v>3.94541548544E-2</v>
      </c>
      <c r="GC18" s="49">
        <f t="shared" si="289"/>
        <v>3.94541548544E-2</v>
      </c>
      <c r="GD18" s="49">
        <f t="shared" si="289"/>
        <v>3.94541548544E-2</v>
      </c>
      <c r="GE18" s="49">
        <f t="shared" si="289"/>
        <v>3.94541548544E-2</v>
      </c>
      <c r="GF18" s="49">
        <f t="shared" si="289"/>
        <v>3.94541548544E-2</v>
      </c>
      <c r="GG18" s="49">
        <f t="shared" si="289"/>
        <v>3.94541548544E-2</v>
      </c>
      <c r="GH18" s="49">
        <f t="shared" si="289"/>
        <v>3.94541548544E-2</v>
      </c>
      <c r="GI18" s="49">
        <f t="shared" si="289"/>
        <v>3.94541548544E-2</v>
      </c>
      <c r="GJ18" s="49">
        <f t="shared" si="289"/>
        <v>4.0319600831851356E-2</v>
      </c>
      <c r="GK18" s="49">
        <f t="shared" si="289"/>
        <v>4.1032321048576008E-2</v>
      </c>
      <c r="GL18" s="49">
        <f t="shared" si="289"/>
        <v>4.1032321048576008E-2</v>
      </c>
      <c r="GM18" s="49">
        <f t="shared" si="289"/>
        <v>4.1032321048576008E-2</v>
      </c>
      <c r="GN18" s="49">
        <f t="shared" si="289"/>
        <v>4.1032321048576008E-2</v>
      </c>
      <c r="GO18" s="49">
        <f t="shared" si="289"/>
        <v>4.1032321048576008E-2</v>
      </c>
      <c r="GP18" s="49">
        <f t="shared" si="289"/>
        <v>4.1032321048576008E-2</v>
      </c>
      <c r="GQ18" s="49">
        <f t="shared" si="289"/>
        <v>4.1032321048576008E-2</v>
      </c>
      <c r="GR18" s="49">
        <f t="shared" si="289"/>
        <v>4.1032321048576008E-2</v>
      </c>
      <c r="GS18" s="49">
        <f t="shared" si="289"/>
        <v>4.1032321048576008E-2</v>
      </c>
      <c r="GT18" s="49">
        <f t="shared" si="289"/>
        <v>4.1032321048576008E-2</v>
      </c>
      <c r="GU18" s="49">
        <f t="shared" si="289"/>
        <v>4.1032321048576008E-2</v>
      </c>
      <c r="GV18" s="49">
        <f t="shared" si="289"/>
        <v>4.1932384865125405E-2</v>
      </c>
      <c r="GW18" s="49">
        <f t="shared" si="289"/>
        <v>4.2673613890519047E-2</v>
      </c>
      <c r="GX18" s="49">
        <f t="shared" si="289"/>
        <v>4.2673613890519047E-2</v>
      </c>
      <c r="GY18" s="49">
        <f t="shared" si="289"/>
        <v>4.2673613890519047E-2</v>
      </c>
      <c r="GZ18" s="49">
        <f t="shared" si="289"/>
        <v>4.2673613890519047E-2</v>
      </c>
      <c r="HA18" s="49">
        <f t="shared" si="289"/>
        <v>4.2673613890519047E-2</v>
      </c>
      <c r="HB18" s="49">
        <f t="shared" si="289"/>
        <v>4.2673613890519047E-2</v>
      </c>
      <c r="HC18" s="49">
        <f t="shared" si="289"/>
        <v>4.2673613890519047E-2</v>
      </c>
      <c r="HD18" s="49">
        <f t="shared" si="289"/>
        <v>4.2673613890519047E-2</v>
      </c>
      <c r="HE18" s="49">
        <f t="shared" si="289"/>
        <v>4.2673613890519047E-2</v>
      </c>
      <c r="HF18" s="49">
        <f t="shared" si="289"/>
        <v>4.2673613890519047E-2</v>
      </c>
      <c r="HG18" s="49">
        <f t="shared" si="289"/>
        <v>4.2673613890519047E-2</v>
      </c>
      <c r="HH18" s="49">
        <f t="shared" si="289"/>
        <v>4.3609680259730429E-2</v>
      </c>
      <c r="HI18" s="49">
        <f t="shared" si="289"/>
        <v>4.4380558446139806E-2</v>
      </c>
      <c r="HJ18" s="49">
        <f t="shared" si="289"/>
        <v>4.4380558446139806E-2</v>
      </c>
      <c r="HK18" s="49">
        <f t="shared" si="289"/>
        <v>4.4380558446139806E-2</v>
      </c>
      <c r="HL18" s="49">
        <f t="shared" si="289"/>
        <v>4.4380558446139806E-2</v>
      </c>
      <c r="HM18" s="49">
        <f t="shared" si="289"/>
        <v>4.4380558446139806E-2</v>
      </c>
      <c r="HN18" s="49">
        <f t="shared" si="289"/>
        <v>4.4380558446139806E-2</v>
      </c>
      <c r="HO18" s="49">
        <f t="shared" si="289"/>
        <v>4.4380558446139806E-2</v>
      </c>
      <c r="HP18" s="49">
        <f t="shared" si="289"/>
        <v>4.4380558446139806E-2</v>
      </c>
      <c r="HQ18" s="49">
        <f t="shared" si="289"/>
        <v>4.4380558446139806E-2</v>
      </c>
      <c r="HR18" s="49">
        <f t="shared" si="289"/>
        <v>4.4380558446139806E-2</v>
      </c>
      <c r="HS18" s="49">
        <f t="shared" si="289"/>
        <v>4.4380558446139806E-2</v>
      </c>
      <c r="HT18" s="49">
        <f t="shared" si="289"/>
        <v>4.5354067470119649E-2</v>
      </c>
      <c r="HU18" s="49">
        <f t="shared" si="289"/>
        <v>4.6155780783985398E-2</v>
      </c>
      <c r="HV18" s="49">
        <f t="shared" si="289"/>
        <v>4.6155780783985398E-2</v>
      </c>
      <c r="HW18" s="49">
        <f t="shared" si="289"/>
        <v>4.6155780783985398E-2</v>
      </c>
      <c r="HX18" s="49">
        <f t="shared" si="289"/>
        <v>4.6155780783985398E-2</v>
      </c>
      <c r="HY18" s="49">
        <f t="shared" si="289"/>
        <v>4.6155780783985398E-2</v>
      </c>
      <c r="HZ18" s="49">
        <f t="shared" si="289"/>
        <v>4.6155780783985398E-2</v>
      </c>
      <c r="IA18" s="49">
        <f t="shared" si="289"/>
        <v>4.6155780783985398E-2</v>
      </c>
      <c r="IB18" s="49">
        <f t="shared" si="289"/>
        <v>4.6155780783985398E-2</v>
      </c>
      <c r="IC18" s="49">
        <f t="shared" si="289"/>
        <v>4.6155780783985398E-2</v>
      </c>
      <c r="ID18" s="49">
        <f t="shared" si="289"/>
        <v>4.6155780783985398E-2</v>
      </c>
      <c r="IE18" s="49">
        <f t="shared" si="289"/>
        <v>4.6155780783985398E-2</v>
      </c>
      <c r="IF18" s="49">
        <f t="shared" si="289"/>
        <v>4.7168230168924442E-2</v>
      </c>
      <c r="IG18" s="49">
        <f t="shared" si="289"/>
        <v>4.8002012015344819E-2</v>
      </c>
      <c r="IH18" s="49">
        <f t="shared" si="289"/>
        <v>4.8002012015344819E-2</v>
      </c>
      <c r="II18" s="49">
        <f t="shared" ref="II18" si="297">DR18*$M18/10^6</f>
        <v>4.8002012015344819E-2</v>
      </c>
      <c r="IJ18" s="49">
        <f t="shared" si="290"/>
        <v>4.8002012015344819E-2</v>
      </c>
      <c r="IK18" s="49">
        <f t="shared" si="290"/>
        <v>4.8002012015344819E-2</v>
      </c>
      <c r="IL18" s="49">
        <f t="shared" si="290"/>
        <v>4.8002012015344819E-2</v>
      </c>
      <c r="IM18" s="49">
        <f t="shared" si="290"/>
        <v>4.8002012015344819E-2</v>
      </c>
      <c r="IN18" s="49">
        <f t="shared" si="290"/>
        <v>4.8002012015344819E-2</v>
      </c>
      <c r="IO18" s="49">
        <f t="shared" si="290"/>
        <v>4.8002012015344819E-2</v>
      </c>
      <c r="IP18" s="49">
        <f t="shared" si="290"/>
        <v>4.8002012015344819E-2</v>
      </c>
      <c r="IQ18" s="49">
        <f t="shared" si="290"/>
        <v>4.8002012015344819E-2</v>
      </c>
      <c r="IR18" s="49">
        <f t="shared" si="290"/>
        <v>4.9054959375681412E-2</v>
      </c>
      <c r="IS18" s="49">
        <f t="shared" si="290"/>
        <v>4.9922092495958609E-2</v>
      </c>
      <c r="IT18" s="49">
        <f t="shared" si="290"/>
        <v>4.9922092495958609E-2</v>
      </c>
      <c r="IU18" s="49">
        <f t="shared" si="290"/>
        <v>4.9922092495958609E-2</v>
      </c>
      <c r="IV18" s="49">
        <f t="shared" si="290"/>
        <v>4.9922092495958609E-2</v>
      </c>
      <c r="IW18" s="49">
        <f t="shared" si="290"/>
        <v>4.9922092495958609E-2</v>
      </c>
      <c r="IX18" s="49">
        <f t="shared" si="290"/>
        <v>4.9922092495958609E-2</v>
      </c>
      <c r="IY18" s="49">
        <f t="shared" si="290"/>
        <v>4.9922092495958609E-2</v>
      </c>
      <c r="IZ18" s="49">
        <f t="shared" si="290"/>
        <v>4.9922092495958609E-2</v>
      </c>
      <c r="JA18" s="49">
        <f t="shared" si="290"/>
        <v>4.9922092495958609E-2</v>
      </c>
      <c r="JB18" s="49">
        <f t="shared" si="290"/>
        <v>4.9922092495958609E-2</v>
      </c>
    </row>
    <row r="19" spans="1:262" s="44" customFormat="1" ht="15">
      <c r="A19" s="10"/>
      <c r="B19" s="76" t="s">
        <v>56</v>
      </c>
      <c r="C19" s="90"/>
      <c r="D19" s="76"/>
      <c r="E19" s="91"/>
      <c r="F19" s="92"/>
      <c r="G19" s="92"/>
      <c r="H19" s="92"/>
      <c r="I19" s="92"/>
      <c r="J19" s="92"/>
      <c r="K19" s="93">
        <f>SUMPRODUCT(K6:K18,$M$6:$M$18)/$M$19</f>
        <v>8.5266194583441877</v>
      </c>
      <c r="L19" s="93">
        <f>SUMPRODUCT(L6:L18,$M$6:$M$18)/$M$19</f>
        <v>3.9961205701841802</v>
      </c>
      <c r="M19" s="94">
        <f>SUM(M6:M18)</f>
        <v>1200060.0973874999</v>
      </c>
      <c r="N19" s="3"/>
      <c r="O19" s="96">
        <f>+SUMPRODUCT($M$6:$M$18,O$6:O$18)/$M$19</f>
        <v>18.424793578663145</v>
      </c>
      <c r="P19" s="95"/>
      <c r="Q19" s="91"/>
      <c r="R19" s="95"/>
      <c r="S19" s="91"/>
      <c r="T19" s="89"/>
      <c r="U19" s="50"/>
      <c r="V19" s="19"/>
      <c r="W19" s="1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M19" s="19"/>
      <c r="EN19" s="19"/>
      <c r="EO19" s="93">
        <f t="shared" ref="EO19:EQ19" si="298">SUM(EO6:EO18)</f>
        <v>22.110859576355079</v>
      </c>
      <c r="EP19" s="93">
        <f t="shared" si="298"/>
        <v>22.110859576355079</v>
      </c>
      <c r="EQ19" s="93">
        <f t="shared" si="298"/>
        <v>22.502099773897161</v>
      </c>
      <c r="ER19" s="93">
        <f t="shared" ref="ER19:FW19" si="299">SUM(ER6:ER18)</f>
        <v>22.577338273424484</v>
      </c>
      <c r="ES19" s="93">
        <f t="shared" si="299"/>
        <v>22.577338273424484</v>
      </c>
      <c r="ET19" s="93">
        <f t="shared" si="299"/>
        <v>22.577338273424484</v>
      </c>
      <c r="EU19" s="93">
        <f t="shared" si="299"/>
        <v>22.577338273424484</v>
      </c>
      <c r="EV19" s="93">
        <f t="shared" si="299"/>
        <v>22.577338273424484</v>
      </c>
      <c r="EW19" s="93">
        <f t="shared" si="299"/>
        <v>22.577338273424484</v>
      </c>
      <c r="EX19" s="93">
        <f t="shared" si="299"/>
        <v>22.577338273424484</v>
      </c>
      <c r="EY19" s="93">
        <f t="shared" si="299"/>
        <v>22.577338273424484</v>
      </c>
      <c r="EZ19" s="93">
        <f t="shared" si="299"/>
        <v>22.806539778641955</v>
      </c>
      <c r="FA19" s="93">
        <f t="shared" si="299"/>
        <v>22.995293959409281</v>
      </c>
      <c r="FB19" s="93">
        <f t="shared" si="299"/>
        <v>22.995293959409281</v>
      </c>
      <c r="FC19" s="93">
        <f t="shared" si="299"/>
        <v>23.402183764853046</v>
      </c>
      <c r="FD19" s="93">
        <f t="shared" si="299"/>
        <v>23.480431804361462</v>
      </c>
      <c r="FE19" s="93">
        <f t="shared" si="299"/>
        <v>23.480431804361462</v>
      </c>
      <c r="FF19" s="93">
        <f t="shared" si="299"/>
        <v>23.480431804361462</v>
      </c>
      <c r="FG19" s="93">
        <f t="shared" si="299"/>
        <v>23.480431804361462</v>
      </c>
      <c r="FH19" s="93">
        <f t="shared" si="299"/>
        <v>23.480431804361462</v>
      </c>
      <c r="FI19" s="93">
        <f t="shared" si="299"/>
        <v>23.480431804361462</v>
      </c>
      <c r="FJ19" s="93">
        <f t="shared" si="299"/>
        <v>23.480431804361462</v>
      </c>
      <c r="FK19" s="93">
        <f t="shared" si="299"/>
        <v>23.480431804361462</v>
      </c>
      <c r="FL19" s="93">
        <f t="shared" si="299"/>
        <v>23.718801369787631</v>
      </c>
      <c r="FM19" s="93">
        <f t="shared" si="299"/>
        <v>23.91510571778565</v>
      </c>
      <c r="FN19" s="93">
        <f t="shared" si="299"/>
        <v>23.91510571778565</v>
      </c>
      <c r="FO19" s="93">
        <f t="shared" si="299"/>
        <v>24.338271115447171</v>
      </c>
      <c r="FP19" s="93">
        <f t="shared" si="299"/>
        <v>24.419649076535919</v>
      </c>
      <c r="FQ19" s="93">
        <f t="shared" si="299"/>
        <v>24.419649076535919</v>
      </c>
      <c r="FR19" s="93">
        <f t="shared" si="299"/>
        <v>24.419649076535919</v>
      </c>
      <c r="FS19" s="93">
        <f t="shared" si="299"/>
        <v>24.419649076535919</v>
      </c>
      <c r="FT19" s="93">
        <f t="shared" si="299"/>
        <v>24.419649076535919</v>
      </c>
      <c r="FU19" s="93">
        <f t="shared" si="299"/>
        <v>24.419649076535919</v>
      </c>
      <c r="FV19" s="93">
        <f t="shared" si="299"/>
        <v>24.419649076535919</v>
      </c>
      <c r="FW19" s="93">
        <f t="shared" si="299"/>
        <v>24.419649076535919</v>
      </c>
      <c r="FX19" s="93">
        <f t="shared" ref="FX19:II19" si="300">SUM(FX6:FX18)</f>
        <v>24.66755342457914</v>
      </c>
      <c r="FY19" s="93">
        <f t="shared" si="300"/>
        <v>24.871709946497081</v>
      </c>
      <c r="FZ19" s="93">
        <f t="shared" si="300"/>
        <v>24.871709946497081</v>
      </c>
      <c r="GA19" s="93">
        <f t="shared" si="300"/>
        <v>25.311801960065058</v>
      </c>
      <c r="GB19" s="93">
        <f t="shared" si="300"/>
        <v>25.39643503959736</v>
      </c>
      <c r="GC19" s="93">
        <f t="shared" si="300"/>
        <v>25.39643503959736</v>
      </c>
      <c r="GD19" s="93">
        <f t="shared" si="300"/>
        <v>25.39643503959736</v>
      </c>
      <c r="GE19" s="93">
        <f t="shared" si="300"/>
        <v>25.39643503959736</v>
      </c>
      <c r="GF19" s="93">
        <f t="shared" si="300"/>
        <v>25.39643503959736</v>
      </c>
      <c r="GG19" s="93">
        <f t="shared" si="300"/>
        <v>25.39643503959736</v>
      </c>
      <c r="GH19" s="93">
        <f t="shared" si="300"/>
        <v>25.39643503959736</v>
      </c>
      <c r="GI19" s="93">
        <f t="shared" si="300"/>
        <v>25.39643503959736</v>
      </c>
      <c r="GJ19" s="93">
        <f t="shared" si="300"/>
        <v>25.654255561562302</v>
      </c>
      <c r="GK19" s="93">
        <f t="shared" si="300"/>
        <v>25.866578344356967</v>
      </c>
      <c r="GL19" s="93">
        <f t="shared" si="300"/>
        <v>25.866578344356967</v>
      </c>
      <c r="GM19" s="93">
        <f t="shared" si="300"/>
        <v>26.324274038467657</v>
      </c>
      <c r="GN19" s="93">
        <f t="shared" si="300"/>
        <v>26.412292441181251</v>
      </c>
      <c r="GO19" s="93">
        <f t="shared" si="300"/>
        <v>26.412292441181251</v>
      </c>
      <c r="GP19" s="93">
        <f t="shared" si="300"/>
        <v>26.412292441181251</v>
      </c>
      <c r="GQ19" s="93">
        <f t="shared" si="300"/>
        <v>26.412292441181251</v>
      </c>
      <c r="GR19" s="93">
        <f t="shared" si="300"/>
        <v>26.412292441181251</v>
      </c>
      <c r="GS19" s="93">
        <f t="shared" si="300"/>
        <v>26.412292441181251</v>
      </c>
      <c r="GT19" s="93">
        <f t="shared" si="300"/>
        <v>26.412292441181251</v>
      </c>
      <c r="GU19" s="93">
        <f t="shared" si="300"/>
        <v>26.412292441181251</v>
      </c>
      <c r="GV19" s="93">
        <f t="shared" si="300"/>
        <v>26.680425784024791</v>
      </c>
      <c r="GW19" s="93">
        <f t="shared" si="300"/>
        <v>26.90124147813124</v>
      </c>
      <c r="GX19" s="93">
        <f t="shared" si="300"/>
        <v>26.90124147813124</v>
      </c>
      <c r="GY19" s="93">
        <f t="shared" si="300"/>
        <v>27.377245000006361</v>
      </c>
      <c r="GZ19" s="93">
        <f t="shared" si="300"/>
        <v>27.468784138828504</v>
      </c>
      <c r="HA19" s="93">
        <f t="shared" si="300"/>
        <v>27.468784138828504</v>
      </c>
      <c r="HB19" s="93">
        <f t="shared" si="300"/>
        <v>27.468784138828504</v>
      </c>
      <c r="HC19" s="93">
        <f t="shared" si="300"/>
        <v>27.468784138828504</v>
      </c>
      <c r="HD19" s="93">
        <f t="shared" si="300"/>
        <v>27.468784138828504</v>
      </c>
      <c r="HE19" s="93">
        <f t="shared" si="300"/>
        <v>27.468784138828504</v>
      </c>
      <c r="HF19" s="93">
        <f t="shared" si="300"/>
        <v>27.468784138828504</v>
      </c>
      <c r="HG19" s="93">
        <f t="shared" si="300"/>
        <v>27.468784138828504</v>
      </c>
      <c r="HH19" s="93">
        <f t="shared" si="300"/>
        <v>27.747642815385788</v>
      </c>
      <c r="HI19" s="93">
        <f t="shared" si="300"/>
        <v>27.977291137256493</v>
      </c>
      <c r="HJ19" s="93">
        <f t="shared" si="300"/>
        <v>27.977291137256493</v>
      </c>
      <c r="HK19" s="93">
        <f t="shared" si="300"/>
        <v>28.472334800006621</v>
      </c>
      <c r="HL19" s="93">
        <f t="shared" si="300"/>
        <v>28.567535504381638</v>
      </c>
      <c r="HM19" s="93">
        <f t="shared" si="300"/>
        <v>28.567535504381638</v>
      </c>
      <c r="HN19" s="93">
        <f t="shared" si="300"/>
        <v>28.567535504381638</v>
      </c>
      <c r="HO19" s="93">
        <f t="shared" si="300"/>
        <v>28.567535504381638</v>
      </c>
      <c r="HP19" s="93">
        <f t="shared" si="300"/>
        <v>28.567535504381638</v>
      </c>
      <c r="HQ19" s="93">
        <f t="shared" si="300"/>
        <v>28.567535504381638</v>
      </c>
      <c r="HR19" s="93">
        <f t="shared" si="300"/>
        <v>28.567535504381638</v>
      </c>
      <c r="HS19" s="93">
        <f t="shared" si="300"/>
        <v>28.567535504381638</v>
      </c>
      <c r="HT19" s="93">
        <f t="shared" si="300"/>
        <v>28.857548528001217</v>
      </c>
      <c r="HU19" s="93">
        <f t="shared" si="300"/>
        <v>29.096382782746748</v>
      </c>
      <c r="HV19" s="93">
        <f t="shared" si="300"/>
        <v>29.096382782746748</v>
      </c>
      <c r="HW19" s="93">
        <f t="shared" si="300"/>
        <v>29.611228192006887</v>
      </c>
      <c r="HX19" s="93">
        <f t="shared" si="300"/>
        <v>29.710236924556906</v>
      </c>
      <c r="HY19" s="93">
        <f t="shared" si="300"/>
        <v>29.710236924556906</v>
      </c>
      <c r="HZ19" s="93">
        <f t="shared" si="300"/>
        <v>29.710236924556906</v>
      </c>
      <c r="IA19" s="93">
        <f t="shared" si="300"/>
        <v>29.710236924556906</v>
      </c>
      <c r="IB19" s="93">
        <f t="shared" si="300"/>
        <v>29.710236924556906</v>
      </c>
      <c r="IC19" s="93">
        <f t="shared" si="300"/>
        <v>29.710236924556906</v>
      </c>
      <c r="ID19" s="93">
        <f t="shared" si="300"/>
        <v>29.710236924556906</v>
      </c>
      <c r="IE19" s="93">
        <f t="shared" si="300"/>
        <v>29.710236924556906</v>
      </c>
      <c r="IF19" s="93">
        <f t="shared" si="300"/>
        <v>30.011850469121271</v>
      </c>
      <c r="IG19" s="93">
        <f t="shared" si="300"/>
        <v>30.260238094056625</v>
      </c>
      <c r="IH19" s="93">
        <f t="shared" si="300"/>
        <v>30.260238094056625</v>
      </c>
      <c r="II19" s="93">
        <f t="shared" si="300"/>
        <v>30.795677319687165</v>
      </c>
      <c r="IJ19" s="93">
        <f t="shared" ref="IJ19:JB19" si="301">SUM(IJ6:IJ18)</f>
        <v>30.898646401539189</v>
      </c>
      <c r="IK19" s="93">
        <f t="shared" si="301"/>
        <v>30.898646401539189</v>
      </c>
      <c r="IL19" s="93">
        <f t="shared" si="301"/>
        <v>30.898646401539189</v>
      </c>
      <c r="IM19" s="93">
        <f t="shared" si="301"/>
        <v>30.898646401539189</v>
      </c>
      <c r="IN19" s="93">
        <f t="shared" si="301"/>
        <v>30.898646401539189</v>
      </c>
      <c r="IO19" s="93">
        <f t="shared" si="301"/>
        <v>30.898646401539189</v>
      </c>
      <c r="IP19" s="93">
        <f t="shared" si="301"/>
        <v>30.898646401539189</v>
      </c>
      <c r="IQ19" s="93">
        <f t="shared" si="301"/>
        <v>30.898646401539189</v>
      </c>
      <c r="IR19" s="93">
        <f t="shared" si="301"/>
        <v>31.212324487886118</v>
      </c>
      <c r="IS19" s="93">
        <f t="shared" si="301"/>
        <v>31.470647617818891</v>
      </c>
      <c r="IT19" s="93">
        <f t="shared" si="301"/>
        <v>31.470647617818891</v>
      </c>
      <c r="IU19" s="93">
        <f t="shared" si="301"/>
        <v>32.027504412474656</v>
      </c>
      <c r="IV19" s="93">
        <f t="shared" si="301"/>
        <v>32.134592257600758</v>
      </c>
      <c r="IW19" s="93">
        <f t="shared" si="301"/>
        <v>32.134592257600758</v>
      </c>
      <c r="IX19" s="93">
        <f t="shared" si="301"/>
        <v>32.134592257600758</v>
      </c>
      <c r="IY19" s="93">
        <f t="shared" si="301"/>
        <v>32.134592257600758</v>
      </c>
      <c r="IZ19" s="93">
        <f t="shared" si="301"/>
        <v>32.134592257600758</v>
      </c>
      <c r="JA19" s="93">
        <f t="shared" si="301"/>
        <v>32.134592257600758</v>
      </c>
      <c r="JB19" s="93">
        <f t="shared" si="301"/>
        <v>32.134592257600758</v>
      </c>
    </row>
    <row r="20" spans="1:262">
      <c r="A20" s="11"/>
      <c r="B20" s="77"/>
      <c r="C20" s="77"/>
      <c r="D20" s="77"/>
      <c r="E20" s="77"/>
      <c r="F20" s="77"/>
      <c r="G20" s="77"/>
      <c r="H20" s="18"/>
      <c r="I20" s="18"/>
      <c r="J20" s="18"/>
      <c r="K20" s="18"/>
      <c r="L20" s="18"/>
      <c r="M20" s="78"/>
      <c r="N20" s="3"/>
      <c r="O20" s="79"/>
      <c r="P20" s="77"/>
      <c r="Q20" s="77"/>
      <c r="R20" s="77"/>
      <c r="S20" s="77"/>
      <c r="T20" s="80"/>
      <c r="U20" s="77"/>
      <c r="V20" s="18"/>
      <c r="W20" s="18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M20" s="18"/>
      <c r="EN20" s="18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  <c r="IR20" s="77"/>
      <c r="IS20" s="77"/>
      <c r="IT20" s="77"/>
      <c r="IU20" s="77"/>
      <c r="IV20" s="77"/>
      <c r="IW20" s="77"/>
      <c r="IX20" s="77"/>
      <c r="IY20" s="77"/>
      <c r="IZ20" s="77"/>
      <c r="JA20" s="77"/>
      <c r="JB20" s="77"/>
    </row>
    <row r="21" spans="1:262">
      <c r="A21" s="9"/>
      <c r="B21" s="102" t="s">
        <v>59</v>
      </c>
      <c r="C21" s="103"/>
      <c r="D21" s="103"/>
      <c r="E21" s="104"/>
      <c r="F21" s="104"/>
      <c r="G21" s="104"/>
      <c r="H21" s="104"/>
      <c r="I21" s="104"/>
      <c r="J21" s="104"/>
      <c r="K21" s="104"/>
      <c r="L21" s="104"/>
      <c r="M21" s="105"/>
      <c r="N21" s="3"/>
      <c r="O21" s="106"/>
      <c r="P21" s="104"/>
      <c r="Q21" s="104"/>
      <c r="R21" s="104"/>
      <c r="S21" s="104"/>
      <c r="T21" s="101"/>
      <c r="U21" s="8"/>
      <c r="V21" s="22"/>
      <c r="W21" s="22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M21" s="21"/>
      <c r="EN21" s="21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</row>
    <row r="22" spans="1:262">
      <c r="A22" s="7"/>
      <c r="B22" s="27" t="s">
        <v>55</v>
      </c>
      <c r="C22" s="51"/>
      <c r="D22" s="52"/>
      <c r="E22" s="52"/>
      <c r="F22" s="52"/>
      <c r="G22" s="52"/>
      <c r="H22" s="52"/>
      <c r="I22" s="52"/>
      <c r="J22" s="52"/>
      <c r="K22" s="52"/>
      <c r="L22" s="52"/>
      <c r="M22" s="53"/>
      <c r="N22" s="3"/>
      <c r="O22" s="54"/>
      <c r="P22" s="55"/>
      <c r="Q22" s="52"/>
      <c r="R22" s="55"/>
      <c r="S22" s="52"/>
      <c r="T22" s="101"/>
      <c r="U22" s="77"/>
      <c r="V22" s="18"/>
      <c r="W22" s="18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M22" s="18"/>
      <c r="EN22" s="18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  <c r="IX22" s="56"/>
      <c r="IY22" s="56"/>
      <c r="IZ22" s="56"/>
      <c r="JA22" s="56"/>
      <c r="JB22" s="56"/>
    </row>
    <row r="23" spans="1:262">
      <c r="A23" s="7"/>
      <c r="B23" s="57" t="s">
        <v>18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60"/>
      <c r="N23" s="3"/>
      <c r="O23" s="61"/>
      <c r="P23" s="62"/>
      <c r="Q23" s="59"/>
      <c r="R23" s="62"/>
      <c r="S23" s="59"/>
      <c r="T23" s="101"/>
      <c r="U23" s="77"/>
      <c r="V23" s="18"/>
      <c r="W23" s="18"/>
      <c r="X23" s="56"/>
      <c r="Y23" s="56"/>
      <c r="Z23" s="56"/>
      <c r="AA23" s="82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M23" s="18"/>
      <c r="EN23" s="18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  <c r="IW23" s="56"/>
      <c r="IX23" s="56"/>
      <c r="IY23" s="56"/>
      <c r="IZ23" s="56"/>
      <c r="JA23" s="56"/>
      <c r="JB23" s="56"/>
    </row>
    <row r="24" spans="1:262">
      <c r="A24" s="7">
        <v>1</v>
      </c>
      <c r="B24" s="58" t="s">
        <v>67</v>
      </c>
      <c r="C24" s="63" t="s">
        <v>21</v>
      </c>
      <c r="D24" s="59" t="s">
        <v>22</v>
      </c>
      <c r="E24" s="64">
        <f t="shared" ref="E24:M24" si="302">E6</f>
        <v>44414</v>
      </c>
      <c r="F24" s="64">
        <f t="shared" si="302"/>
        <v>44414</v>
      </c>
      <c r="G24" s="64">
        <f t="shared" si="302"/>
        <v>47700</v>
      </c>
      <c r="H24" s="65">
        <f t="shared" si="302"/>
        <v>9</v>
      </c>
      <c r="I24" s="64">
        <f t="shared" si="302"/>
        <v>45143</v>
      </c>
      <c r="J24" s="65">
        <f t="shared" si="302"/>
        <v>2</v>
      </c>
      <c r="K24" s="66">
        <f t="shared" si="302"/>
        <v>8.1890410958904116</v>
      </c>
      <c r="L24" s="66">
        <f t="shared" si="302"/>
        <v>1.1835616438356165</v>
      </c>
      <c r="M24" s="67">
        <f t="shared" si="302"/>
        <v>172267.70614559998</v>
      </c>
      <c r="N24" s="3"/>
      <c r="O24" s="72">
        <v>1</v>
      </c>
      <c r="P24" s="71">
        <v>0.04</v>
      </c>
      <c r="Q24" s="69">
        <v>1</v>
      </c>
      <c r="R24" s="68">
        <v>0.04</v>
      </c>
      <c r="S24" s="69">
        <v>1</v>
      </c>
      <c r="T24" s="101"/>
      <c r="U24" s="77"/>
      <c r="V24" s="18"/>
      <c r="W24" s="18"/>
      <c r="X24" s="49">
        <f>'CAM Estimates'!E43</f>
        <v>0.65876680680772715</v>
      </c>
      <c r="Y24" s="49">
        <f>'CAM Estimates'!F43</f>
        <v>0.65876680680772715</v>
      </c>
      <c r="Z24" s="49">
        <f>'CAM Estimates'!G43</f>
        <v>0.65876680680772715</v>
      </c>
      <c r="AA24" s="49">
        <f>'CAM Estimates'!H43</f>
        <v>0.65876680680772715</v>
      </c>
      <c r="AB24" s="49">
        <f>'CAM Estimates'!I43</f>
        <v>0.65876680680772715</v>
      </c>
      <c r="AC24" s="49">
        <f>'CAM Estimates'!J43</f>
        <v>0.65876680680772715</v>
      </c>
      <c r="AD24" s="49">
        <f>'CAM Estimates'!K43</f>
        <v>0.65876680680772715</v>
      </c>
      <c r="AE24" s="49">
        <f>'CAM Estimates'!L43</f>
        <v>0.65876680680772715</v>
      </c>
      <c r="AF24" s="49">
        <f>'CAM Estimates'!M43</f>
        <v>0.65876680680772715</v>
      </c>
      <c r="AG24" s="49">
        <f>'CAM Estimates'!N43</f>
        <v>0.65876680680772715</v>
      </c>
      <c r="AH24" s="49">
        <f>'CAM Estimates'!O43</f>
        <v>0.65876680680772715</v>
      </c>
      <c r="AI24" s="49">
        <f>'CAM Estimates'!P43</f>
        <v>0.6917051471481136</v>
      </c>
      <c r="AJ24" s="49">
        <f>'CAM Estimates'!Q43</f>
        <v>0.6917051471481136</v>
      </c>
      <c r="AK24" s="49">
        <f>'CAM Estimates'!R43</f>
        <v>0.6917051471481136</v>
      </c>
      <c r="AL24" s="49">
        <f>'CAM Estimates'!S43</f>
        <v>0.6917051471481136</v>
      </c>
      <c r="AM24" s="49">
        <f>'CAM Estimates'!T43</f>
        <v>0.6917051471481136</v>
      </c>
      <c r="AN24" s="49">
        <f>'CAM Estimates'!U43</f>
        <v>0.6917051471481136</v>
      </c>
      <c r="AO24" s="49">
        <f>'CAM Estimates'!V43</f>
        <v>0.6917051471481136</v>
      </c>
      <c r="AP24" s="49">
        <f>'CAM Estimates'!W43</f>
        <v>0.6917051471481136</v>
      </c>
      <c r="AQ24" s="49">
        <f>'CAM Estimates'!X43</f>
        <v>0.6917051471481136</v>
      </c>
      <c r="AR24" s="49">
        <f>'CAM Estimates'!Y43</f>
        <v>0.6917051471481136</v>
      </c>
      <c r="AS24" s="49">
        <f>'CAM Estimates'!Z43</f>
        <v>0.6917051471481136</v>
      </c>
      <c r="AT24" s="49">
        <f>'CAM Estimates'!AA43</f>
        <v>0.6917051471481136</v>
      </c>
      <c r="AU24" s="49">
        <f>'CAM Estimates'!AB43</f>
        <v>0.72629040450551929</v>
      </c>
      <c r="AV24" s="49">
        <f>'CAM Estimates'!AC43</f>
        <v>0.72629040450551929</v>
      </c>
      <c r="AW24" s="49">
        <f>'CAM Estimates'!AD43</f>
        <v>0.72629040450551929</v>
      </c>
      <c r="AX24" s="49">
        <f>'CAM Estimates'!AE43</f>
        <v>0.72629040450551929</v>
      </c>
      <c r="AY24" s="49">
        <f>'CAM Estimates'!AF43</f>
        <v>0.72629040450551929</v>
      </c>
      <c r="AZ24" s="49">
        <f>'CAM Estimates'!AG43</f>
        <v>0.72629040450551929</v>
      </c>
      <c r="BA24" s="49">
        <f>'CAM Estimates'!AH43</f>
        <v>0.72629040450551929</v>
      </c>
      <c r="BB24" s="49">
        <f>'CAM Estimates'!AI43</f>
        <v>0.72629040450551929</v>
      </c>
      <c r="BC24" s="49">
        <f>'CAM Estimates'!AJ43</f>
        <v>0.72629040450551929</v>
      </c>
      <c r="BD24" s="49">
        <f>'CAM Estimates'!AK43</f>
        <v>0.72629040450551929</v>
      </c>
      <c r="BE24" s="49">
        <f>'CAM Estimates'!AL43</f>
        <v>0.72629040450551929</v>
      </c>
      <c r="BF24" s="49">
        <f>'CAM Estimates'!AM43</f>
        <v>0.72629040450551929</v>
      </c>
      <c r="BG24" s="49">
        <f>'CAM Estimates'!AN43</f>
        <v>0.76260492473079533</v>
      </c>
      <c r="BH24" s="49">
        <f>'CAM Estimates'!AO43</f>
        <v>0.76260492473079533</v>
      </c>
      <c r="BI24" s="49">
        <f>'CAM Estimates'!AP43</f>
        <v>0.76260492473079533</v>
      </c>
      <c r="BJ24" s="49">
        <f>'CAM Estimates'!AQ43</f>
        <v>0.76260492473079533</v>
      </c>
      <c r="BK24" s="49">
        <f>'CAM Estimates'!AR43</f>
        <v>0.76260492473079533</v>
      </c>
      <c r="BL24" s="49">
        <f>'CAM Estimates'!AS43</f>
        <v>0.76260492473079533</v>
      </c>
      <c r="BM24" s="49">
        <f>'CAM Estimates'!AT43</f>
        <v>0.76260492473079533</v>
      </c>
      <c r="BN24" s="49">
        <f>'CAM Estimates'!AU43</f>
        <v>0.76260492473079533</v>
      </c>
      <c r="BO24" s="49">
        <f>'CAM Estimates'!AV43</f>
        <v>0.76260492473079533</v>
      </c>
      <c r="BP24" s="49">
        <f>'CAM Estimates'!AW43</f>
        <v>0.76260492473079533</v>
      </c>
      <c r="BQ24" s="49">
        <f>'CAM Estimates'!AX43</f>
        <v>0.76260492473079533</v>
      </c>
      <c r="BR24" s="49">
        <f>'CAM Estimates'!AY43</f>
        <v>0.76260492473079533</v>
      </c>
      <c r="BS24" s="49">
        <f>'CAM Estimates'!AZ43</f>
        <v>0.80073517096733515</v>
      </c>
      <c r="BT24" s="49">
        <f>'CAM Estimates'!BA43</f>
        <v>0.80073517096733515</v>
      </c>
      <c r="BU24" s="49">
        <f>'CAM Estimates'!BB43</f>
        <v>0.80073517096733515</v>
      </c>
      <c r="BV24" s="49">
        <f>'CAM Estimates'!BC43</f>
        <v>0.80073517096733515</v>
      </c>
      <c r="BW24" s="49">
        <f>'CAM Estimates'!BD43</f>
        <v>0.80073517096733515</v>
      </c>
      <c r="BX24" s="49">
        <f>'CAM Estimates'!BE43</f>
        <v>0.80073517096733515</v>
      </c>
      <c r="BY24" s="49">
        <f>'CAM Estimates'!BF43</f>
        <v>0.80073517096733515</v>
      </c>
      <c r="BZ24" s="49">
        <f>'CAM Estimates'!BG43</f>
        <v>0.80073517096733515</v>
      </c>
      <c r="CA24" s="49">
        <f>'CAM Estimates'!BH43</f>
        <v>0.80073517096733515</v>
      </c>
      <c r="CB24" s="49">
        <f>'CAM Estimates'!BI43</f>
        <v>0.80073517096733515</v>
      </c>
      <c r="CC24" s="49">
        <f>'CAM Estimates'!BJ43</f>
        <v>0.80073517096733515</v>
      </c>
      <c r="CD24" s="49">
        <f>'CAM Estimates'!BK43</f>
        <v>0.80073517096733515</v>
      </c>
      <c r="CE24" s="49">
        <f>'CAM Estimates'!BL43</f>
        <v>0.8407719295157019</v>
      </c>
      <c r="CF24" s="49">
        <f>'CAM Estimates'!BM43</f>
        <v>0.8407719295157019</v>
      </c>
      <c r="CG24" s="49">
        <f>'CAM Estimates'!BN43</f>
        <v>0.8407719295157019</v>
      </c>
      <c r="CH24" s="49">
        <f>'CAM Estimates'!BO43</f>
        <v>0.8407719295157019</v>
      </c>
      <c r="CI24" s="49">
        <f>'CAM Estimates'!BP43</f>
        <v>0.8407719295157019</v>
      </c>
      <c r="CJ24" s="49">
        <f>'CAM Estimates'!BQ43</f>
        <v>0.8407719295157019</v>
      </c>
      <c r="CK24" s="49">
        <f>'CAM Estimates'!BR43</f>
        <v>0.8407719295157019</v>
      </c>
      <c r="CL24" s="49">
        <f>'CAM Estimates'!BS43</f>
        <v>0.8407719295157019</v>
      </c>
      <c r="CM24" s="49">
        <f>'CAM Estimates'!BT43</f>
        <v>0.8407719295157019</v>
      </c>
      <c r="CN24" s="49">
        <f>'CAM Estimates'!BU43</f>
        <v>0.8407719295157019</v>
      </c>
      <c r="CO24" s="49">
        <f>'CAM Estimates'!BV43</f>
        <v>0.8407719295157019</v>
      </c>
      <c r="CP24" s="49">
        <f>'CAM Estimates'!BW43</f>
        <v>0.8407719295157019</v>
      </c>
      <c r="CQ24" s="49">
        <f>'CAM Estimates'!BX43</f>
        <v>0.88281052599148702</v>
      </c>
      <c r="CR24" s="49">
        <f>'CAM Estimates'!BY43</f>
        <v>0.88281052599148702</v>
      </c>
      <c r="CS24" s="49">
        <f>'CAM Estimates'!BZ43</f>
        <v>0.88281052599148702</v>
      </c>
      <c r="CT24" s="49">
        <f>'CAM Estimates'!CA43</f>
        <v>0.88281052599148702</v>
      </c>
      <c r="CU24" s="49">
        <f>'CAM Estimates'!CB43</f>
        <v>0.88281052599148702</v>
      </c>
      <c r="CV24" s="49">
        <f>'CAM Estimates'!CC43</f>
        <v>0.88281052599148702</v>
      </c>
      <c r="CW24" s="49">
        <f>'CAM Estimates'!CD43</f>
        <v>0.88281052599148702</v>
      </c>
      <c r="CX24" s="49">
        <f>'CAM Estimates'!CE43</f>
        <v>0.88281052599148702</v>
      </c>
      <c r="CY24" s="49">
        <f>'CAM Estimates'!CF43</f>
        <v>0.88281052599148702</v>
      </c>
      <c r="CZ24" s="49">
        <f>'CAM Estimates'!CG43</f>
        <v>0.88281052599148702</v>
      </c>
      <c r="DA24" s="49">
        <f>'CAM Estimates'!CH43</f>
        <v>0.88281052599148702</v>
      </c>
      <c r="DB24" s="49">
        <f>'CAM Estimates'!CI43</f>
        <v>0.88281052599148702</v>
      </c>
      <c r="DC24" s="49">
        <f>'CAM Estimates'!CJ43</f>
        <v>0.92695105229106134</v>
      </c>
      <c r="DD24" s="49">
        <f>'CAM Estimates'!CK43</f>
        <v>0.92695105229106134</v>
      </c>
      <c r="DE24" s="49">
        <f>'CAM Estimates'!CL43</f>
        <v>0.92695105229106134</v>
      </c>
      <c r="DF24" s="49">
        <f>'CAM Estimates'!CM43</f>
        <v>0.92695105229106134</v>
      </c>
      <c r="DG24" s="49">
        <f>'CAM Estimates'!CN43</f>
        <v>0.92695105229106134</v>
      </c>
      <c r="DH24" s="49">
        <f>'CAM Estimates'!CO43</f>
        <v>0.92695105229106134</v>
      </c>
      <c r="DI24" s="49">
        <f>'CAM Estimates'!CP43</f>
        <v>0.92695105229106134</v>
      </c>
      <c r="DJ24" s="49">
        <f>'CAM Estimates'!CQ43</f>
        <v>0.92695105229106134</v>
      </c>
      <c r="DK24" s="49">
        <f>'CAM Estimates'!CR43</f>
        <v>0.92695105229106134</v>
      </c>
      <c r="DL24" s="49">
        <f>'CAM Estimates'!CS43</f>
        <v>0.92695105229106134</v>
      </c>
      <c r="DM24" s="49">
        <f>'CAM Estimates'!CT43</f>
        <v>0.92695105229106134</v>
      </c>
      <c r="DN24" s="49">
        <f>'CAM Estimates'!CU43</f>
        <v>0.92695105229106134</v>
      </c>
      <c r="DO24" s="49">
        <f>'CAM Estimates'!CV43</f>
        <v>0.97329860490561437</v>
      </c>
      <c r="DP24" s="49">
        <f>'CAM Estimates'!CW43</f>
        <v>0.97329860490561437</v>
      </c>
      <c r="DQ24" s="49">
        <f>'CAM Estimates'!CX43</f>
        <v>0.97329860490561437</v>
      </c>
      <c r="DR24" s="49">
        <f>'CAM Estimates'!CY43</f>
        <v>0.97329860490561437</v>
      </c>
      <c r="DS24" s="49">
        <f>'CAM Estimates'!CZ43</f>
        <v>0.97329860490561437</v>
      </c>
      <c r="DT24" s="49">
        <f>'CAM Estimates'!DA43</f>
        <v>0.97329860490561437</v>
      </c>
      <c r="DU24" s="49">
        <f>'CAM Estimates'!DB43</f>
        <v>0.97329860490561437</v>
      </c>
      <c r="DV24" s="49">
        <f>'CAM Estimates'!DC43</f>
        <v>0.97329860490561437</v>
      </c>
      <c r="DW24" s="49">
        <f>'CAM Estimates'!DD43</f>
        <v>0.97329860490561437</v>
      </c>
      <c r="DX24" s="49">
        <f>'CAM Estimates'!DE43</f>
        <v>0.97329860490561437</v>
      </c>
      <c r="DY24" s="49">
        <f>'CAM Estimates'!DF43</f>
        <v>0.97329860490561437</v>
      </c>
      <c r="DZ24" s="49">
        <f>'CAM Estimates'!DG43</f>
        <v>0.97329860490561437</v>
      </c>
      <c r="EA24" s="49">
        <f>'CAM Estimates'!DH43</f>
        <v>1.0219635351508951</v>
      </c>
      <c r="EB24" s="49">
        <f>'CAM Estimates'!DI43</f>
        <v>1.0219635351508951</v>
      </c>
      <c r="EC24" s="49">
        <f>'CAM Estimates'!DJ43</f>
        <v>1.0219635351508951</v>
      </c>
      <c r="ED24" s="49">
        <f>'CAM Estimates'!DK43</f>
        <v>1.0219635351508951</v>
      </c>
      <c r="EE24" s="49">
        <f>'CAM Estimates'!DL43</f>
        <v>1.0219635351508951</v>
      </c>
      <c r="EF24" s="49">
        <f>'CAM Estimates'!DM43</f>
        <v>1.0219635351508951</v>
      </c>
      <c r="EG24" s="49">
        <f>'CAM Estimates'!DN43</f>
        <v>1.0219635351508951</v>
      </c>
      <c r="EH24" s="49">
        <f>'CAM Estimates'!DO43</f>
        <v>1.0219635351508951</v>
      </c>
      <c r="EI24" s="49">
        <f>'CAM Estimates'!DP43</f>
        <v>1.0219635351508951</v>
      </c>
      <c r="EJ24" s="49">
        <f>'CAM Estimates'!DQ43</f>
        <v>1.0219635351508951</v>
      </c>
      <c r="EK24" s="49">
        <f>'CAM Estimates'!DR43</f>
        <v>1.0219635351508951</v>
      </c>
      <c r="EM24" s="18"/>
      <c r="EN24" s="18"/>
      <c r="EO24" s="49">
        <f t="shared" ref="EO24:EX26" si="303">X24*$M24/10^6</f>
        <v>0.11348424669362876</v>
      </c>
      <c r="EP24" s="49">
        <f t="shared" si="303"/>
        <v>0.11348424669362876</v>
      </c>
      <c r="EQ24" s="49">
        <f t="shared" si="303"/>
        <v>0.11348424669362876</v>
      </c>
      <c r="ER24" s="49">
        <f t="shared" si="303"/>
        <v>0.11348424669362876</v>
      </c>
      <c r="ES24" s="49">
        <f t="shared" si="303"/>
        <v>0.11348424669362876</v>
      </c>
      <c r="ET24" s="49">
        <f t="shared" si="303"/>
        <v>0.11348424669362876</v>
      </c>
      <c r="EU24" s="49">
        <f t="shared" si="303"/>
        <v>0.11348424669362876</v>
      </c>
      <c r="EV24" s="49">
        <f t="shared" si="303"/>
        <v>0.11348424669362876</v>
      </c>
      <c r="EW24" s="49">
        <f t="shared" si="303"/>
        <v>0.11348424669362876</v>
      </c>
      <c r="EX24" s="49">
        <f t="shared" si="303"/>
        <v>0.11348424669362876</v>
      </c>
      <c r="EY24" s="49">
        <f t="shared" ref="EY24:FH26" si="304">AH24*$M24/10^6</f>
        <v>0.11348424669362876</v>
      </c>
      <c r="EZ24" s="49">
        <f t="shared" si="304"/>
        <v>0.11915845902831022</v>
      </c>
      <c r="FA24" s="49">
        <f t="shared" si="304"/>
        <v>0.11915845902831022</v>
      </c>
      <c r="FB24" s="49">
        <f t="shared" si="304"/>
        <v>0.11915845902831022</v>
      </c>
      <c r="FC24" s="49">
        <f t="shared" si="304"/>
        <v>0.11915845902831022</v>
      </c>
      <c r="FD24" s="49">
        <f t="shared" si="304"/>
        <v>0.11915845902831022</v>
      </c>
      <c r="FE24" s="49">
        <f t="shared" si="304"/>
        <v>0.11915845902831022</v>
      </c>
      <c r="FF24" s="49">
        <f t="shared" si="304"/>
        <v>0.11915845902831022</v>
      </c>
      <c r="FG24" s="49">
        <f t="shared" si="304"/>
        <v>0.11915845902831022</v>
      </c>
      <c r="FH24" s="49">
        <f t="shared" si="304"/>
        <v>0.11915845902831022</v>
      </c>
      <c r="FI24" s="49">
        <f t="shared" ref="FI24:FR26" si="305">AR24*$M24/10^6</f>
        <v>0.11915845902831022</v>
      </c>
      <c r="FJ24" s="49">
        <f t="shared" si="305"/>
        <v>0.11915845902831022</v>
      </c>
      <c r="FK24" s="49">
        <f t="shared" si="305"/>
        <v>0.11915845902831022</v>
      </c>
      <c r="FL24" s="49">
        <f t="shared" si="305"/>
        <v>0.12511638197972574</v>
      </c>
      <c r="FM24" s="49">
        <f t="shared" si="305"/>
        <v>0.12511638197972574</v>
      </c>
      <c r="FN24" s="49">
        <f t="shared" si="305"/>
        <v>0.12511638197972574</v>
      </c>
      <c r="FO24" s="49">
        <f t="shared" si="305"/>
        <v>0.12511638197972574</v>
      </c>
      <c r="FP24" s="49">
        <f t="shared" si="305"/>
        <v>0.12511638197972574</v>
      </c>
      <c r="FQ24" s="49">
        <f t="shared" si="305"/>
        <v>0.12511638197972574</v>
      </c>
      <c r="FR24" s="49">
        <f t="shared" si="305"/>
        <v>0.12511638197972574</v>
      </c>
      <c r="FS24" s="49">
        <f t="shared" ref="FS24:FW26" si="306">BB24*$M24/10^6</f>
        <v>0.12511638197972574</v>
      </c>
      <c r="FT24" s="49">
        <f t="shared" si="306"/>
        <v>0.12511638197972574</v>
      </c>
      <c r="FU24" s="49">
        <f t="shared" si="306"/>
        <v>0.12511638197972574</v>
      </c>
      <c r="FV24" s="49">
        <f t="shared" si="306"/>
        <v>0.12511638197972574</v>
      </c>
      <c r="FW24" s="49">
        <f t="shared" si="306"/>
        <v>0.12511638197972574</v>
      </c>
      <c r="FX24" s="49">
        <f t="shared" ref="FX24:II26" si="307">BG24*$M24/10^6</f>
        <v>0.13137220107871203</v>
      </c>
      <c r="FY24" s="49">
        <f t="shared" si="307"/>
        <v>0.13137220107871203</v>
      </c>
      <c r="FZ24" s="49">
        <f t="shared" si="307"/>
        <v>0.13137220107871203</v>
      </c>
      <c r="GA24" s="49">
        <f t="shared" si="307"/>
        <v>0.13137220107871203</v>
      </c>
      <c r="GB24" s="49">
        <f t="shared" si="307"/>
        <v>0.13137220107871203</v>
      </c>
      <c r="GC24" s="49">
        <f t="shared" si="307"/>
        <v>0.13137220107871203</v>
      </c>
      <c r="GD24" s="49">
        <f t="shared" si="307"/>
        <v>0.13137220107871203</v>
      </c>
      <c r="GE24" s="49">
        <f t="shared" si="307"/>
        <v>0.13137220107871203</v>
      </c>
      <c r="GF24" s="49">
        <f t="shared" si="307"/>
        <v>0.13137220107871203</v>
      </c>
      <c r="GG24" s="49">
        <f t="shared" si="307"/>
        <v>0.13137220107871203</v>
      </c>
      <c r="GH24" s="49">
        <f t="shared" si="307"/>
        <v>0.13137220107871203</v>
      </c>
      <c r="GI24" s="49">
        <f t="shared" si="307"/>
        <v>0.13137220107871203</v>
      </c>
      <c r="GJ24" s="49">
        <f t="shared" si="307"/>
        <v>0.13794081113264764</v>
      </c>
      <c r="GK24" s="49">
        <f t="shared" si="307"/>
        <v>0.13794081113264764</v>
      </c>
      <c r="GL24" s="49">
        <f t="shared" si="307"/>
        <v>0.13794081113264764</v>
      </c>
      <c r="GM24" s="49">
        <f t="shared" si="307"/>
        <v>0.13794081113264764</v>
      </c>
      <c r="GN24" s="49">
        <f t="shared" si="307"/>
        <v>0.13794081113264764</v>
      </c>
      <c r="GO24" s="49">
        <f t="shared" si="307"/>
        <v>0.13794081113264764</v>
      </c>
      <c r="GP24" s="49">
        <f t="shared" si="307"/>
        <v>0.13794081113264764</v>
      </c>
      <c r="GQ24" s="49">
        <f t="shared" si="307"/>
        <v>0.13794081113264764</v>
      </c>
      <c r="GR24" s="49">
        <f t="shared" si="307"/>
        <v>0.13794081113264764</v>
      </c>
      <c r="GS24" s="49">
        <f t="shared" si="307"/>
        <v>0.13794081113264764</v>
      </c>
      <c r="GT24" s="49">
        <f t="shared" si="307"/>
        <v>0.13794081113264764</v>
      </c>
      <c r="GU24" s="49">
        <f t="shared" si="307"/>
        <v>0.13794081113264764</v>
      </c>
      <c r="GV24" s="49">
        <f t="shared" si="307"/>
        <v>0.14483785168928004</v>
      </c>
      <c r="GW24" s="49">
        <f t="shared" si="307"/>
        <v>0.14483785168928004</v>
      </c>
      <c r="GX24" s="49">
        <f t="shared" si="307"/>
        <v>0.14483785168928004</v>
      </c>
      <c r="GY24" s="49">
        <f t="shared" si="307"/>
        <v>0.14483785168928004</v>
      </c>
      <c r="GZ24" s="49">
        <f t="shared" si="307"/>
        <v>0.14483785168928004</v>
      </c>
      <c r="HA24" s="49">
        <f t="shared" si="307"/>
        <v>0.14483785168928004</v>
      </c>
      <c r="HB24" s="49">
        <f t="shared" si="307"/>
        <v>0.14483785168928004</v>
      </c>
      <c r="HC24" s="49">
        <f t="shared" si="307"/>
        <v>0.14483785168928004</v>
      </c>
      <c r="HD24" s="49">
        <f t="shared" si="307"/>
        <v>0.14483785168928004</v>
      </c>
      <c r="HE24" s="49">
        <f t="shared" si="307"/>
        <v>0.14483785168928004</v>
      </c>
      <c r="HF24" s="49">
        <f t="shared" si="307"/>
        <v>0.14483785168928004</v>
      </c>
      <c r="HG24" s="49">
        <f t="shared" si="307"/>
        <v>0.14483785168928004</v>
      </c>
      <c r="HH24" s="49">
        <f t="shared" si="307"/>
        <v>0.15207974427374402</v>
      </c>
      <c r="HI24" s="49">
        <f t="shared" si="307"/>
        <v>0.15207974427374402</v>
      </c>
      <c r="HJ24" s="49">
        <f t="shared" si="307"/>
        <v>0.15207974427374402</v>
      </c>
      <c r="HK24" s="49">
        <f t="shared" si="307"/>
        <v>0.15207974427374402</v>
      </c>
      <c r="HL24" s="49">
        <f t="shared" si="307"/>
        <v>0.15207974427374402</v>
      </c>
      <c r="HM24" s="49">
        <f t="shared" si="307"/>
        <v>0.15207974427374402</v>
      </c>
      <c r="HN24" s="49">
        <f t="shared" si="307"/>
        <v>0.15207974427374402</v>
      </c>
      <c r="HO24" s="49">
        <f t="shared" si="307"/>
        <v>0.15207974427374402</v>
      </c>
      <c r="HP24" s="49">
        <f t="shared" si="307"/>
        <v>0.15207974427374402</v>
      </c>
      <c r="HQ24" s="49">
        <f t="shared" si="307"/>
        <v>0.15207974427374402</v>
      </c>
      <c r="HR24" s="49">
        <f t="shared" si="307"/>
        <v>0.15207974427374402</v>
      </c>
      <c r="HS24" s="49">
        <f t="shared" si="307"/>
        <v>0.15207974427374402</v>
      </c>
      <c r="HT24" s="49">
        <f t="shared" si="307"/>
        <v>0.15968373148743123</v>
      </c>
      <c r="HU24" s="49">
        <f t="shared" si="307"/>
        <v>0.15968373148743123</v>
      </c>
      <c r="HV24" s="49">
        <f t="shared" si="307"/>
        <v>0.15968373148743123</v>
      </c>
      <c r="HW24" s="49">
        <f t="shared" si="307"/>
        <v>0.15968373148743123</v>
      </c>
      <c r="HX24" s="49">
        <f t="shared" si="307"/>
        <v>0.15968373148743123</v>
      </c>
      <c r="HY24" s="49">
        <f t="shared" si="307"/>
        <v>0.15968373148743123</v>
      </c>
      <c r="HZ24" s="49">
        <f t="shared" si="307"/>
        <v>0.15968373148743123</v>
      </c>
      <c r="IA24" s="49">
        <f t="shared" si="307"/>
        <v>0.15968373148743123</v>
      </c>
      <c r="IB24" s="49">
        <f t="shared" si="307"/>
        <v>0.15968373148743123</v>
      </c>
      <c r="IC24" s="49">
        <f t="shared" si="307"/>
        <v>0.15968373148743123</v>
      </c>
      <c r="ID24" s="49">
        <f t="shared" si="307"/>
        <v>0.15968373148743123</v>
      </c>
      <c r="IE24" s="49">
        <f t="shared" si="307"/>
        <v>0.15968373148743123</v>
      </c>
      <c r="IF24" s="49">
        <f t="shared" si="307"/>
        <v>0.16766791806180281</v>
      </c>
      <c r="IG24" s="49">
        <f t="shared" si="307"/>
        <v>0.16766791806180281</v>
      </c>
      <c r="IH24" s="49">
        <f t="shared" si="307"/>
        <v>0.16766791806180281</v>
      </c>
      <c r="II24" s="49">
        <f t="shared" si="307"/>
        <v>0.16766791806180281</v>
      </c>
      <c r="IJ24" s="49">
        <f t="shared" ref="IJ24:JB26" si="308">DS24*$M24/10^6</f>
        <v>0.16766791806180281</v>
      </c>
      <c r="IK24" s="49">
        <f t="shared" si="308"/>
        <v>0.16766791806180281</v>
      </c>
      <c r="IL24" s="49">
        <f t="shared" si="308"/>
        <v>0.16766791806180281</v>
      </c>
      <c r="IM24" s="49">
        <f t="shared" si="308"/>
        <v>0.16766791806180281</v>
      </c>
      <c r="IN24" s="49">
        <f t="shared" si="308"/>
        <v>0.16766791806180281</v>
      </c>
      <c r="IO24" s="49">
        <f t="shared" si="308"/>
        <v>0.16766791806180281</v>
      </c>
      <c r="IP24" s="49">
        <f t="shared" si="308"/>
        <v>0.16766791806180281</v>
      </c>
      <c r="IQ24" s="49">
        <f t="shared" si="308"/>
        <v>0.16766791806180281</v>
      </c>
      <c r="IR24" s="49">
        <f t="shared" si="308"/>
        <v>0.17605131396489293</v>
      </c>
      <c r="IS24" s="49">
        <f t="shared" si="308"/>
        <v>0.17605131396489293</v>
      </c>
      <c r="IT24" s="49">
        <f t="shared" si="308"/>
        <v>0.17605131396489293</v>
      </c>
      <c r="IU24" s="49">
        <f t="shared" si="308"/>
        <v>0.17605131396489293</v>
      </c>
      <c r="IV24" s="49">
        <f t="shared" si="308"/>
        <v>0.17605131396489293</v>
      </c>
      <c r="IW24" s="49">
        <f t="shared" si="308"/>
        <v>0.17605131396489293</v>
      </c>
      <c r="IX24" s="49">
        <f t="shared" si="308"/>
        <v>0.17605131396489293</v>
      </c>
      <c r="IY24" s="49">
        <f t="shared" si="308"/>
        <v>0.17605131396489293</v>
      </c>
      <c r="IZ24" s="49">
        <f t="shared" si="308"/>
        <v>0.17605131396489293</v>
      </c>
      <c r="JA24" s="49">
        <f t="shared" si="308"/>
        <v>0.17605131396489293</v>
      </c>
      <c r="JB24" s="49">
        <f t="shared" si="308"/>
        <v>0.17605131396489293</v>
      </c>
    </row>
    <row r="25" spans="1:262">
      <c r="A25" s="7"/>
      <c r="B25" s="58" t="s">
        <v>68</v>
      </c>
      <c r="C25" s="63" t="s">
        <v>20</v>
      </c>
      <c r="D25" s="59" t="s">
        <v>22</v>
      </c>
      <c r="E25" s="64">
        <f t="shared" ref="E25:M25" si="309">E7</f>
        <v>44414</v>
      </c>
      <c r="F25" s="64">
        <f t="shared" si="309"/>
        <v>44414</v>
      </c>
      <c r="G25" s="64">
        <f t="shared" si="309"/>
        <v>47700</v>
      </c>
      <c r="H25" s="65">
        <f t="shared" si="309"/>
        <v>9</v>
      </c>
      <c r="I25" s="64">
        <f t="shared" si="309"/>
        <v>45143</v>
      </c>
      <c r="J25" s="65">
        <f t="shared" si="309"/>
        <v>2</v>
      </c>
      <c r="K25" s="66">
        <f t="shared" si="309"/>
        <v>8.1890410958904116</v>
      </c>
      <c r="L25" s="66">
        <f t="shared" si="309"/>
        <v>1.1835616438356165</v>
      </c>
      <c r="M25" s="67">
        <f t="shared" si="309"/>
        <v>37063.412100000001</v>
      </c>
      <c r="N25" s="3"/>
      <c r="O25" s="72">
        <v>1</v>
      </c>
      <c r="P25" s="71">
        <v>0.04</v>
      </c>
      <c r="Q25" s="69">
        <v>1</v>
      </c>
      <c r="R25" s="68">
        <v>0.04</v>
      </c>
      <c r="S25" s="69">
        <v>1</v>
      </c>
      <c r="T25" s="101"/>
      <c r="U25" s="77"/>
      <c r="V25" s="18"/>
      <c r="W25" s="18"/>
      <c r="X25" s="49">
        <f>'CAM Estimates'!E43</f>
        <v>0.65876680680772715</v>
      </c>
      <c r="Y25" s="49">
        <f>'CAM Estimates'!F43</f>
        <v>0.65876680680772715</v>
      </c>
      <c r="Z25" s="49">
        <f>'CAM Estimates'!G43</f>
        <v>0.65876680680772715</v>
      </c>
      <c r="AA25" s="49">
        <f>'CAM Estimates'!H43</f>
        <v>0.65876680680772715</v>
      </c>
      <c r="AB25" s="49">
        <f>'CAM Estimates'!I43</f>
        <v>0.65876680680772715</v>
      </c>
      <c r="AC25" s="49">
        <f>'CAM Estimates'!J43</f>
        <v>0.65876680680772715</v>
      </c>
      <c r="AD25" s="49">
        <f>'CAM Estimates'!K43</f>
        <v>0.65876680680772715</v>
      </c>
      <c r="AE25" s="49">
        <f>'CAM Estimates'!L43</f>
        <v>0.65876680680772715</v>
      </c>
      <c r="AF25" s="49">
        <f>'CAM Estimates'!M43</f>
        <v>0.65876680680772715</v>
      </c>
      <c r="AG25" s="49">
        <f>'CAM Estimates'!N43</f>
        <v>0.65876680680772715</v>
      </c>
      <c r="AH25" s="49">
        <f>'CAM Estimates'!O43</f>
        <v>0.65876680680772715</v>
      </c>
      <c r="AI25" s="49">
        <f>'CAM Estimates'!P43</f>
        <v>0.6917051471481136</v>
      </c>
      <c r="AJ25" s="49">
        <f>'CAM Estimates'!Q43</f>
        <v>0.6917051471481136</v>
      </c>
      <c r="AK25" s="49">
        <f>'CAM Estimates'!R43</f>
        <v>0.6917051471481136</v>
      </c>
      <c r="AL25" s="49">
        <f>'CAM Estimates'!S43</f>
        <v>0.6917051471481136</v>
      </c>
      <c r="AM25" s="49">
        <f>'CAM Estimates'!T43</f>
        <v>0.6917051471481136</v>
      </c>
      <c r="AN25" s="49">
        <f>'CAM Estimates'!U43</f>
        <v>0.6917051471481136</v>
      </c>
      <c r="AO25" s="49">
        <f>'CAM Estimates'!V43</f>
        <v>0.6917051471481136</v>
      </c>
      <c r="AP25" s="49">
        <f>'CAM Estimates'!W43</f>
        <v>0.6917051471481136</v>
      </c>
      <c r="AQ25" s="49">
        <f>'CAM Estimates'!X43</f>
        <v>0.6917051471481136</v>
      </c>
      <c r="AR25" s="49">
        <f>'CAM Estimates'!Y43</f>
        <v>0.6917051471481136</v>
      </c>
      <c r="AS25" s="49">
        <f>'CAM Estimates'!Z43</f>
        <v>0.6917051471481136</v>
      </c>
      <c r="AT25" s="49">
        <f>'CAM Estimates'!AA43</f>
        <v>0.6917051471481136</v>
      </c>
      <c r="AU25" s="49">
        <f>'CAM Estimates'!AB43</f>
        <v>0.72629040450551929</v>
      </c>
      <c r="AV25" s="49">
        <f>'CAM Estimates'!AC43</f>
        <v>0.72629040450551929</v>
      </c>
      <c r="AW25" s="49">
        <f>'CAM Estimates'!AD43</f>
        <v>0.72629040450551929</v>
      </c>
      <c r="AX25" s="49">
        <f>'CAM Estimates'!AE43</f>
        <v>0.72629040450551929</v>
      </c>
      <c r="AY25" s="49">
        <f>'CAM Estimates'!AF43</f>
        <v>0.72629040450551929</v>
      </c>
      <c r="AZ25" s="49">
        <f>'CAM Estimates'!AG43</f>
        <v>0.72629040450551929</v>
      </c>
      <c r="BA25" s="49">
        <f>'CAM Estimates'!AH43</f>
        <v>0.72629040450551929</v>
      </c>
      <c r="BB25" s="49">
        <f>'CAM Estimates'!AI43</f>
        <v>0.72629040450551929</v>
      </c>
      <c r="BC25" s="49">
        <f>'CAM Estimates'!AJ43</f>
        <v>0.72629040450551929</v>
      </c>
      <c r="BD25" s="49">
        <f>'CAM Estimates'!AK43</f>
        <v>0.72629040450551929</v>
      </c>
      <c r="BE25" s="49">
        <f>'CAM Estimates'!AL43</f>
        <v>0.72629040450551929</v>
      </c>
      <c r="BF25" s="49">
        <f>'CAM Estimates'!AM43</f>
        <v>0.72629040450551929</v>
      </c>
      <c r="BG25" s="49">
        <f>'CAM Estimates'!AN43</f>
        <v>0.76260492473079533</v>
      </c>
      <c r="BH25" s="49">
        <f>'CAM Estimates'!AO43</f>
        <v>0.76260492473079533</v>
      </c>
      <c r="BI25" s="49">
        <f>'CAM Estimates'!AP43</f>
        <v>0.76260492473079533</v>
      </c>
      <c r="BJ25" s="49">
        <f>'CAM Estimates'!AQ43</f>
        <v>0.76260492473079533</v>
      </c>
      <c r="BK25" s="49">
        <f>'CAM Estimates'!AR43</f>
        <v>0.76260492473079533</v>
      </c>
      <c r="BL25" s="49">
        <f>'CAM Estimates'!AS43</f>
        <v>0.76260492473079533</v>
      </c>
      <c r="BM25" s="49">
        <f>'CAM Estimates'!AT43</f>
        <v>0.76260492473079533</v>
      </c>
      <c r="BN25" s="49">
        <f>'CAM Estimates'!AU43</f>
        <v>0.76260492473079533</v>
      </c>
      <c r="BO25" s="49">
        <f>'CAM Estimates'!AV43</f>
        <v>0.76260492473079533</v>
      </c>
      <c r="BP25" s="49">
        <f>'CAM Estimates'!AW43</f>
        <v>0.76260492473079533</v>
      </c>
      <c r="BQ25" s="49">
        <f>'CAM Estimates'!AX43</f>
        <v>0.76260492473079533</v>
      </c>
      <c r="BR25" s="49">
        <f>'CAM Estimates'!AY43</f>
        <v>0.76260492473079533</v>
      </c>
      <c r="BS25" s="49">
        <f>'CAM Estimates'!AZ43</f>
        <v>0.80073517096733515</v>
      </c>
      <c r="BT25" s="49">
        <f>'CAM Estimates'!BA43</f>
        <v>0.80073517096733515</v>
      </c>
      <c r="BU25" s="49">
        <f>'CAM Estimates'!BB43</f>
        <v>0.80073517096733515</v>
      </c>
      <c r="BV25" s="49">
        <f>'CAM Estimates'!BC43</f>
        <v>0.80073517096733515</v>
      </c>
      <c r="BW25" s="49">
        <f>'CAM Estimates'!BD43</f>
        <v>0.80073517096733515</v>
      </c>
      <c r="BX25" s="49">
        <f>'CAM Estimates'!BE43</f>
        <v>0.80073517096733515</v>
      </c>
      <c r="BY25" s="49">
        <f>'CAM Estimates'!BF43</f>
        <v>0.80073517096733515</v>
      </c>
      <c r="BZ25" s="49">
        <f>'CAM Estimates'!BG43</f>
        <v>0.80073517096733515</v>
      </c>
      <c r="CA25" s="49">
        <f>'CAM Estimates'!BH43</f>
        <v>0.80073517096733515</v>
      </c>
      <c r="CB25" s="49">
        <f>'CAM Estimates'!BI43</f>
        <v>0.80073517096733515</v>
      </c>
      <c r="CC25" s="49">
        <f>'CAM Estimates'!BJ43</f>
        <v>0.80073517096733515</v>
      </c>
      <c r="CD25" s="49">
        <f>'CAM Estimates'!BK43</f>
        <v>0.80073517096733515</v>
      </c>
      <c r="CE25" s="49">
        <f>'CAM Estimates'!BL43</f>
        <v>0.8407719295157019</v>
      </c>
      <c r="CF25" s="49">
        <f>'CAM Estimates'!BM43</f>
        <v>0.8407719295157019</v>
      </c>
      <c r="CG25" s="49">
        <f>'CAM Estimates'!BN43</f>
        <v>0.8407719295157019</v>
      </c>
      <c r="CH25" s="49">
        <f>'CAM Estimates'!BO43</f>
        <v>0.8407719295157019</v>
      </c>
      <c r="CI25" s="49">
        <f>'CAM Estimates'!BP43</f>
        <v>0.8407719295157019</v>
      </c>
      <c r="CJ25" s="49">
        <f>'CAM Estimates'!BQ43</f>
        <v>0.8407719295157019</v>
      </c>
      <c r="CK25" s="49">
        <f>'CAM Estimates'!BR43</f>
        <v>0.8407719295157019</v>
      </c>
      <c r="CL25" s="49">
        <f>'CAM Estimates'!BS43</f>
        <v>0.8407719295157019</v>
      </c>
      <c r="CM25" s="49">
        <f>'CAM Estimates'!BT43</f>
        <v>0.8407719295157019</v>
      </c>
      <c r="CN25" s="49">
        <f>'CAM Estimates'!BU43</f>
        <v>0.8407719295157019</v>
      </c>
      <c r="CO25" s="49">
        <f>'CAM Estimates'!BV43</f>
        <v>0.8407719295157019</v>
      </c>
      <c r="CP25" s="49">
        <f>'CAM Estimates'!BW43</f>
        <v>0.8407719295157019</v>
      </c>
      <c r="CQ25" s="49">
        <f>'CAM Estimates'!BX43</f>
        <v>0.88281052599148702</v>
      </c>
      <c r="CR25" s="49">
        <f>'CAM Estimates'!BY43</f>
        <v>0.88281052599148702</v>
      </c>
      <c r="CS25" s="49">
        <f>'CAM Estimates'!BZ43</f>
        <v>0.88281052599148702</v>
      </c>
      <c r="CT25" s="49">
        <f>'CAM Estimates'!CA43</f>
        <v>0.88281052599148702</v>
      </c>
      <c r="CU25" s="49">
        <f>'CAM Estimates'!CB43</f>
        <v>0.88281052599148702</v>
      </c>
      <c r="CV25" s="49">
        <f>'CAM Estimates'!CC43</f>
        <v>0.88281052599148702</v>
      </c>
      <c r="CW25" s="49">
        <f>'CAM Estimates'!CD43</f>
        <v>0.88281052599148702</v>
      </c>
      <c r="CX25" s="49">
        <f>'CAM Estimates'!CE43</f>
        <v>0.88281052599148702</v>
      </c>
      <c r="CY25" s="49">
        <f>'CAM Estimates'!CF43</f>
        <v>0.88281052599148702</v>
      </c>
      <c r="CZ25" s="49">
        <f>'CAM Estimates'!CG43</f>
        <v>0.88281052599148702</v>
      </c>
      <c r="DA25" s="49">
        <f>'CAM Estimates'!CH43</f>
        <v>0.88281052599148702</v>
      </c>
      <c r="DB25" s="49">
        <f>'CAM Estimates'!CI43</f>
        <v>0.88281052599148702</v>
      </c>
      <c r="DC25" s="49">
        <f>'CAM Estimates'!CJ43</f>
        <v>0.92695105229106134</v>
      </c>
      <c r="DD25" s="49">
        <f>'CAM Estimates'!CK43</f>
        <v>0.92695105229106134</v>
      </c>
      <c r="DE25" s="49">
        <f>'CAM Estimates'!CL43</f>
        <v>0.92695105229106134</v>
      </c>
      <c r="DF25" s="49">
        <f>'CAM Estimates'!CM43</f>
        <v>0.92695105229106134</v>
      </c>
      <c r="DG25" s="49">
        <f>'CAM Estimates'!CN43</f>
        <v>0.92695105229106134</v>
      </c>
      <c r="DH25" s="49">
        <f>'CAM Estimates'!CO43</f>
        <v>0.92695105229106134</v>
      </c>
      <c r="DI25" s="49">
        <f>'CAM Estimates'!CP43</f>
        <v>0.92695105229106134</v>
      </c>
      <c r="DJ25" s="49">
        <f>'CAM Estimates'!CQ43</f>
        <v>0.92695105229106134</v>
      </c>
      <c r="DK25" s="49">
        <f>'CAM Estimates'!CR43</f>
        <v>0.92695105229106134</v>
      </c>
      <c r="DL25" s="49">
        <f>'CAM Estimates'!CS43</f>
        <v>0.92695105229106134</v>
      </c>
      <c r="DM25" s="49">
        <f>'CAM Estimates'!CT43</f>
        <v>0.92695105229106134</v>
      </c>
      <c r="DN25" s="49">
        <f>'CAM Estimates'!CU43</f>
        <v>0.92695105229106134</v>
      </c>
      <c r="DO25" s="49">
        <f>'CAM Estimates'!CV43</f>
        <v>0.97329860490561437</v>
      </c>
      <c r="DP25" s="49">
        <f>'CAM Estimates'!CW43</f>
        <v>0.97329860490561437</v>
      </c>
      <c r="DQ25" s="49">
        <f>'CAM Estimates'!CX43</f>
        <v>0.97329860490561437</v>
      </c>
      <c r="DR25" s="49">
        <f>'CAM Estimates'!CY43</f>
        <v>0.97329860490561437</v>
      </c>
      <c r="DS25" s="49">
        <f>'CAM Estimates'!CZ43</f>
        <v>0.97329860490561437</v>
      </c>
      <c r="DT25" s="49">
        <f>'CAM Estimates'!DA43</f>
        <v>0.97329860490561437</v>
      </c>
      <c r="DU25" s="49">
        <f>'CAM Estimates'!DB43</f>
        <v>0.97329860490561437</v>
      </c>
      <c r="DV25" s="49">
        <f>'CAM Estimates'!DC43</f>
        <v>0.97329860490561437</v>
      </c>
      <c r="DW25" s="49">
        <f>'CAM Estimates'!DD43</f>
        <v>0.97329860490561437</v>
      </c>
      <c r="DX25" s="49">
        <f>'CAM Estimates'!DE43</f>
        <v>0.97329860490561437</v>
      </c>
      <c r="DY25" s="49">
        <f>'CAM Estimates'!DF43</f>
        <v>0.97329860490561437</v>
      </c>
      <c r="DZ25" s="49">
        <f>'CAM Estimates'!DG43</f>
        <v>0.97329860490561437</v>
      </c>
      <c r="EA25" s="49">
        <f>'CAM Estimates'!DH43</f>
        <v>1.0219635351508951</v>
      </c>
      <c r="EB25" s="49">
        <f>'CAM Estimates'!DI43</f>
        <v>1.0219635351508951</v>
      </c>
      <c r="EC25" s="49">
        <f>'CAM Estimates'!DJ43</f>
        <v>1.0219635351508951</v>
      </c>
      <c r="ED25" s="49">
        <f>'CAM Estimates'!DK43</f>
        <v>1.0219635351508951</v>
      </c>
      <c r="EE25" s="49">
        <f>'CAM Estimates'!DL43</f>
        <v>1.0219635351508951</v>
      </c>
      <c r="EF25" s="49">
        <f>'CAM Estimates'!DM43</f>
        <v>1.0219635351508951</v>
      </c>
      <c r="EG25" s="49">
        <f>'CAM Estimates'!DN43</f>
        <v>1.0219635351508951</v>
      </c>
      <c r="EH25" s="49">
        <f>'CAM Estimates'!DO43</f>
        <v>1.0219635351508951</v>
      </c>
      <c r="EI25" s="49">
        <f>'CAM Estimates'!DP43</f>
        <v>1.0219635351508951</v>
      </c>
      <c r="EJ25" s="49">
        <f>'CAM Estimates'!DQ43</f>
        <v>1.0219635351508951</v>
      </c>
      <c r="EK25" s="49">
        <f>'CAM Estimates'!DR43</f>
        <v>1.0219635351508951</v>
      </c>
      <c r="EM25" s="18"/>
      <c r="EN25" s="18"/>
      <c r="EO25" s="49">
        <f t="shared" si="303"/>
        <v>2.4416145638515879E-2</v>
      </c>
      <c r="EP25" s="49">
        <f t="shared" si="303"/>
        <v>2.4416145638515879E-2</v>
      </c>
      <c r="EQ25" s="49">
        <f t="shared" si="303"/>
        <v>2.4416145638515879E-2</v>
      </c>
      <c r="ER25" s="49">
        <f t="shared" si="303"/>
        <v>2.4416145638515879E-2</v>
      </c>
      <c r="ES25" s="49">
        <f t="shared" si="303"/>
        <v>2.4416145638515879E-2</v>
      </c>
      <c r="ET25" s="49">
        <f t="shared" si="303"/>
        <v>2.4416145638515879E-2</v>
      </c>
      <c r="EU25" s="49">
        <f t="shared" si="303"/>
        <v>2.4416145638515879E-2</v>
      </c>
      <c r="EV25" s="49">
        <f t="shared" si="303"/>
        <v>2.4416145638515879E-2</v>
      </c>
      <c r="EW25" s="49">
        <f t="shared" si="303"/>
        <v>2.4416145638515879E-2</v>
      </c>
      <c r="EX25" s="49">
        <f t="shared" si="303"/>
        <v>2.4416145638515879E-2</v>
      </c>
      <c r="EY25" s="49">
        <f t="shared" si="304"/>
        <v>2.4416145638515879E-2</v>
      </c>
      <c r="EZ25" s="49">
        <f t="shared" si="304"/>
        <v>2.5636952920441675E-2</v>
      </c>
      <c r="FA25" s="49">
        <f t="shared" si="304"/>
        <v>2.5636952920441675E-2</v>
      </c>
      <c r="FB25" s="49">
        <f t="shared" si="304"/>
        <v>2.5636952920441675E-2</v>
      </c>
      <c r="FC25" s="49">
        <f t="shared" si="304"/>
        <v>2.5636952920441675E-2</v>
      </c>
      <c r="FD25" s="49">
        <f t="shared" si="304"/>
        <v>2.5636952920441675E-2</v>
      </c>
      <c r="FE25" s="49">
        <f t="shared" si="304"/>
        <v>2.5636952920441675E-2</v>
      </c>
      <c r="FF25" s="49">
        <f t="shared" si="304"/>
        <v>2.5636952920441675E-2</v>
      </c>
      <c r="FG25" s="49">
        <f t="shared" si="304"/>
        <v>2.5636952920441675E-2</v>
      </c>
      <c r="FH25" s="49">
        <f t="shared" si="304"/>
        <v>2.5636952920441675E-2</v>
      </c>
      <c r="FI25" s="49">
        <f t="shared" si="305"/>
        <v>2.5636952920441675E-2</v>
      </c>
      <c r="FJ25" s="49">
        <f t="shared" si="305"/>
        <v>2.5636952920441675E-2</v>
      </c>
      <c r="FK25" s="49">
        <f t="shared" si="305"/>
        <v>2.5636952920441675E-2</v>
      </c>
      <c r="FL25" s="49">
        <f t="shared" si="305"/>
        <v>2.6918800566463761E-2</v>
      </c>
      <c r="FM25" s="49">
        <f t="shared" si="305"/>
        <v>2.6918800566463761E-2</v>
      </c>
      <c r="FN25" s="49">
        <f t="shared" si="305"/>
        <v>2.6918800566463761E-2</v>
      </c>
      <c r="FO25" s="49">
        <f t="shared" si="305"/>
        <v>2.6918800566463761E-2</v>
      </c>
      <c r="FP25" s="49">
        <f t="shared" si="305"/>
        <v>2.6918800566463761E-2</v>
      </c>
      <c r="FQ25" s="49">
        <f t="shared" si="305"/>
        <v>2.6918800566463761E-2</v>
      </c>
      <c r="FR25" s="49">
        <f t="shared" si="305"/>
        <v>2.6918800566463761E-2</v>
      </c>
      <c r="FS25" s="49">
        <f t="shared" si="306"/>
        <v>2.6918800566463761E-2</v>
      </c>
      <c r="FT25" s="49">
        <f t="shared" si="306"/>
        <v>2.6918800566463761E-2</v>
      </c>
      <c r="FU25" s="49">
        <f t="shared" si="306"/>
        <v>2.6918800566463761E-2</v>
      </c>
      <c r="FV25" s="49">
        <f t="shared" si="306"/>
        <v>2.6918800566463761E-2</v>
      </c>
      <c r="FW25" s="49">
        <f t="shared" si="306"/>
        <v>2.6918800566463761E-2</v>
      </c>
      <c r="FX25" s="49">
        <f t="shared" si="307"/>
        <v>2.8264740594786949E-2</v>
      </c>
      <c r="FY25" s="49">
        <f t="shared" si="307"/>
        <v>2.8264740594786949E-2</v>
      </c>
      <c r="FZ25" s="49">
        <f t="shared" si="307"/>
        <v>2.8264740594786949E-2</v>
      </c>
      <c r="GA25" s="49">
        <f t="shared" si="307"/>
        <v>2.8264740594786949E-2</v>
      </c>
      <c r="GB25" s="49">
        <f t="shared" si="307"/>
        <v>2.8264740594786949E-2</v>
      </c>
      <c r="GC25" s="49">
        <f t="shared" si="307"/>
        <v>2.8264740594786949E-2</v>
      </c>
      <c r="GD25" s="49">
        <f t="shared" si="307"/>
        <v>2.8264740594786949E-2</v>
      </c>
      <c r="GE25" s="49">
        <f t="shared" si="307"/>
        <v>2.8264740594786949E-2</v>
      </c>
      <c r="GF25" s="49">
        <f t="shared" si="307"/>
        <v>2.8264740594786949E-2</v>
      </c>
      <c r="GG25" s="49">
        <f t="shared" si="307"/>
        <v>2.8264740594786949E-2</v>
      </c>
      <c r="GH25" s="49">
        <f t="shared" si="307"/>
        <v>2.8264740594786949E-2</v>
      </c>
      <c r="GI25" s="49">
        <f t="shared" si="307"/>
        <v>2.8264740594786949E-2</v>
      </c>
      <c r="GJ25" s="49">
        <f t="shared" si="307"/>
        <v>2.96779776245263E-2</v>
      </c>
      <c r="GK25" s="49">
        <f t="shared" si="307"/>
        <v>2.96779776245263E-2</v>
      </c>
      <c r="GL25" s="49">
        <f t="shared" si="307"/>
        <v>2.96779776245263E-2</v>
      </c>
      <c r="GM25" s="49">
        <f t="shared" si="307"/>
        <v>2.96779776245263E-2</v>
      </c>
      <c r="GN25" s="49">
        <f t="shared" si="307"/>
        <v>2.96779776245263E-2</v>
      </c>
      <c r="GO25" s="49">
        <f t="shared" si="307"/>
        <v>2.96779776245263E-2</v>
      </c>
      <c r="GP25" s="49">
        <f t="shared" si="307"/>
        <v>2.96779776245263E-2</v>
      </c>
      <c r="GQ25" s="49">
        <f t="shared" si="307"/>
        <v>2.96779776245263E-2</v>
      </c>
      <c r="GR25" s="49">
        <f t="shared" si="307"/>
        <v>2.96779776245263E-2</v>
      </c>
      <c r="GS25" s="49">
        <f t="shared" si="307"/>
        <v>2.96779776245263E-2</v>
      </c>
      <c r="GT25" s="49">
        <f t="shared" si="307"/>
        <v>2.96779776245263E-2</v>
      </c>
      <c r="GU25" s="49">
        <f t="shared" si="307"/>
        <v>2.96779776245263E-2</v>
      </c>
      <c r="GV25" s="49">
        <f t="shared" si="307"/>
        <v>3.1161876505752615E-2</v>
      </c>
      <c r="GW25" s="49">
        <f t="shared" si="307"/>
        <v>3.1161876505752615E-2</v>
      </c>
      <c r="GX25" s="49">
        <f t="shared" si="307"/>
        <v>3.1161876505752615E-2</v>
      </c>
      <c r="GY25" s="49">
        <f t="shared" si="307"/>
        <v>3.1161876505752615E-2</v>
      </c>
      <c r="GZ25" s="49">
        <f t="shared" si="307"/>
        <v>3.1161876505752615E-2</v>
      </c>
      <c r="HA25" s="49">
        <f t="shared" si="307"/>
        <v>3.1161876505752615E-2</v>
      </c>
      <c r="HB25" s="49">
        <f t="shared" si="307"/>
        <v>3.1161876505752615E-2</v>
      </c>
      <c r="HC25" s="49">
        <f t="shared" si="307"/>
        <v>3.1161876505752615E-2</v>
      </c>
      <c r="HD25" s="49">
        <f t="shared" si="307"/>
        <v>3.1161876505752615E-2</v>
      </c>
      <c r="HE25" s="49">
        <f t="shared" si="307"/>
        <v>3.1161876505752615E-2</v>
      </c>
      <c r="HF25" s="49">
        <f t="shared" si="307"/>
        <v>3.1161876505752615E-2</v>
      </c>
      <c r="HG25" s="49">
        <f t="shared" si="307"/>
        <v>3.1161876505752615E-2</v>
      </c>
      <c r="HH25" s="49">
        <f t="shared" si="307"/>
        <v>3.2719970331040245E-2</v>
      </c>
      <c r="HI25" s="49">
        <f t="shared" si="307"/>
        <v>3.2719970331040245E-2</v>
      </c>
      <c r="HJ25" s="49">
        <f t="shared" si="307"/>
        <v>3.2719970331040245E-2</v>
      </c>
      <c r="HK25" s="49">
        <f t="shared" si="307"/>
        <v>3.2719970331040245E-2</v>
      </c>
      <c r="HL25" s="49">
        <f t="shared" si="307"/>
        <v>3.2719970331040245E-2</v>
      </c>
      <c r="HM25" s="49">
        <f t="shared" si="307"/>
        <v>3.2719970331040245E-2</v>
      </c>
      <c r="HN25" s="49">
        <f t="shared" si="307"/>
        <v>3.2719970331040245E-2</v>
      </c>
      <c r="HO25" s="49">
        <f t="shared" si="307"/>
        <v>3.2719970331040245E-2</v>
      </c>
      <c r="HP25" s="49">
        <f t="shared" si="307"/>
        <v>3.2719970331040245E-2</v>
      </c>
      <c r="HQ25" s="49">
        <f t="shared" si="307"/>
        <v>3.2719970331040245E-2</v>
      </c>
      <c r="HR25" s="49">
        <f t="shared" si="307"/>
        <v>3.2719970331040245E-2</v>
      </c>
      <c r="HS25" s="49">
        <f t="shared" si="307"/>
        <v>3.2719970331040245E-2</v>
      </c>
      <c r="HT25" s="49">
        <f t="shared" si="307"/>
        <v>3.4355968847592261E-2</v>
      </c>
      <c r="HU25" s="49">
        <f t="shared" si="307"/>
        <v>3.4355968847592261E-2</v>
      </c>
      <c r="HV25" s="49">
        <f t="shared" si="307"/>
        <v>3.4355968847592261E-2</v>
      </c>
      <c r="HW25" s="49">
        <f t="shared" si="307"/>
        <v>3.4355968847592261E-2</v>
      </c>
      <c r="HX25" s="49">
        <f t="shared" si="307"/>
        <v>3.4355968847592261E-2</v>
      </c>
      <c r="HY25" s="49">
        <f t="shared" si="307"/>
        <v>3.4355968847592261E-2</v>
      </c>
      <c r="HZ25" s="49">
        <f t="shared" si="307"/>
        <v>3.4355968847592261E-2</v>
      </c>
      <c r="IA25" s="49">
        <f t="shared" si="307"/>
        <v>3.4355968847592261E-2</v>
      </c>
      <c r="IB25" s="49">
        <f t="shared" si="307"/>
        <v>3.4355968847592261E-2</v>
      </c>
      <c r="IC25" s="49">
        <f t="shared" si="307"/>
        <v>3.4355968847592261E-2</v>
      </c>
      <c r="ID25" s="49">
        <f t="shared" si="307"/>
        <v>3.4355968847592261E-2</v>
      </c>
      <c r="IE25" s="49">
        <f t="shared" si="307"/>
        <v>3.4355968847592261E-2</v>
      </c>
      <c r="IF25" s="49">
        <f t="shared" si="307"/>
        <v>3.6073767289971866E-2</v>
      </c>
      <c r="IG25" s="49">
        <f t="shared" si="307"/>
        <v>3.6073767289971866E-2</v>
      </c>
      <c r="IH25" s="49">
        <f t="shared" si="307"/>
        <v>3.6073767289971866E-2</v>
      </c>
      <c r="II25" s="49">
        <f t="shared" si="307"/>
        <v>3.6073767289971866E-2</v>
      </c>
      <c r="IJ25" s="49">
        <f t="shared" si="308"/>
        <v>3.6073767289971866E-2</v>
      </c>
      <c r="IK25" s="49">
        <f t="shared" si="308"/>
        <v>3.6073767289971866E-2</v>
      </c>
      <c r="IL25" s="49">
        <f t="shared" si="308"/>
        <v>3.6073767289971866E-2</v>
      </c>
      <c r="IM25" s="49">
        <f t="shared" si="308"/>
        <v>3.6073767289971866E-2</v>
      </c>
      <c r="IN25" s="49">
        <f t="shared" si="308"/>
        <v>3.6073767289971866E-2</v>
      </c>
      <c r="IO25" s="49">
        <f t="shared" si="308"/>
        <v>3.6073767289971866E-2</v>
      </c>
      <c r="IP25" s="49">
        <f t="shared" si="308"/>
        <v>3.6073767289971866E-2</v>
      </c>
      <c r="IQ25" s="49">
        <f t="shared" si="308"/>
        <v>3.6073767289971866E-2</v>
      </c>
      <c r="IR25" s="49">
        <f t="shared" si="308"/>
        <v>3.7877455654470461E-2</v>
      </c>
      <c r="IS25" s="49">
        <f t="shared" si="308"/>
        <v>3.7877455654470461E-2</v>
      </c>
      <c r="IT25" s="49">
        <f t="shared" si="308"/>
        <v>3.7877455654470461E-2</v>
      </c>
      <c r="IU25" s="49">
        <f t="shared" si="308"/>
        <v>3.7877455654470461E-2</v>
      </c>
      <c r="IV25" s="49">
        <f t="shared" si="308"/>
        <v>3.7877455654470461E-2</v>
      </c>
      <c r="IW25" s="49">
        <f t="shared" si="308"/>
        <v>3.7877455654470461E-2</v>
      </c>
      <c r="IX25" s="49">
        <f t="shared" si="308"/>
        <v>3.7877455654470461E-2</v>
      </c>
      <c r="IY25" s="49">
        <f t="shared" si="308"/>
        <v>3.7877455654470461E-2</v>
      </c>
      <c r="IZ25" s="49">
        <f t="shared" si="308"/>
        <v>3.7877455654470461E-2</v>
      </c>
      <c r="JA25" s="49">
        <f t="shared" si="308"/>
        <v>3.7877455654470461E-2</v>
      </c>
      <c r="JB25" s="49">
        <f t="shared" si="308"/>
        <v>3.7877455654470461E-2</v>
      </c>
    </row>
    <row r="26" spans="1:262">
      <c r="A26" s="7"/>
      <c r="B26" s="58" t="s">
        <v>70</v>
      </c>
      <c r="C26" s="63" t="s">
        <v>23</v>
      </c>
      <c r="D26" s="59" t="s">
        <v>22</v>
      </c>
      <c r="E26" s="64">
        <f t="shared" ref="E26:M26" si="310">E8</f>
        <v>44414</v>
      </c>
      <c r="F26" s="64">
        <f t="shared" si="310"/>
        <v>44414</v>
      </c>
      <c r="G26" s="64">
        <f t="shared" si="310"/>
        <v>47700</v>
      </c>
      <c r="H26" s="65">
        <f t="shared" si="310"/>
        <v>9</v>
      </c>
      <c r="I26" s="64">
        <f t="shared" si="310"/>
        <v>45143</v>
      </c>
      <c r="J26" s="65">
        <f t="shared" si="310"/>
        <v>2</v>
      </c>
      <c r="K26" s="66">
        <f t="shared" si="310"/>
        <v>8.1890410958904116</v>
      </c>
      <c r="L26" s="66">
        <f t="shared" si="310"/>
        <v>1.1835616438356165</v>
      </c>
      <c r="M26" s="67">
        <f t="shared" si="310"/>
        <v>1590.4964439</v>
      </c>
      <c r="N26" s="3"/>
      <c r="O26" s="72">
        <v>1</v>
      </c>
      <c r="P26" s="68">
        <v>0.04</v>
      </c>
      <c r="Q26" s="69">
        <v>1</v>
      </c>
      <c r="R26" s="68">
        <v>0.04</v>
      </c>
      <c r="S26" s="69">
        <v>1</v>
      </c>
      <c r="T26" s="101"/>
      <c r="U26" s="77"/>
      <c r="V26" s="18"/>
      <c r="W26" s="18"/>
      <c r="X26" s="49">
        <f>'CAM Estimates'!E43</f>
        <v>0.65876680680772715</v>
      </c>
      <c r="Y26" s="49">
        <f>'CAM Estimates'!F43</f>
        <v>0.65876680680772715</v>
      </c>
      <c r="Z26" s="49">
        <f>'CAM Estimates'!G43</f>
        <v>0.65876680680772715</v>
      </c>
      <c r="AA26" s="49">
        <f>'CAM Estimates'!H43</f>
        <v>0.65876680680772715</v>
      </c>
      <c r="AB26" s="49">
        <f>'CAM Estimates'!I43</f>
        <v>0.65876680680772715</v>
      </c>
      <c r="AC26" s="49">
        <f>'CAM Estimates'!J43</f>
        <v>0.65876680680772715</v>
      </c>
      <c r="AD26" s="49">
        <f>'CAM Estimates'!K43</f>
        <v>0.65876680680772715</v>
      </c>
      <c r="AE26" s="49">
        <f>'CAM Estimates'!L43</f>
        <v>0.65876680680772715</v>
      </c>
      <c r="AF26" s="49">
        <f>'CAM Estimates'!M43</f>
        <v>0.65876680680772715</v>
      </c>
      <c r="AG26" s="49">
        <f>'CAM Estimates'!N43</f>
        <v>0.65876680680772715</v>
      </c>
      <c r="AH26" s="49">
        <f>'CAM Estimates'!O43</f>
        <v>0.65876680680772715</v>
      </c>
      <c r="AI26" s="49">
        <f>'CAM Estimates'!P43</f>
        <v>0.6917051471481136</v>
      </c>
      <c r="AJ26" s="49">
        <f>'CAM Estimates'!Q43</f>
        <v>0.6917051471481136</v>
      </c>
      <c r="AK26" s="49">
        <f>'CAM Estimates'!R43</f>
        <v>0.6917051471481136</v>
      </c>
      <c r="AL26" s="49">
        <f>'CAM Estimates'!S43</f>
        <v>0.6917051471481136</v>
      </c>
      <c r="AM26" s="49">
        <f>'CAM Estimates'!T43</f>
        <v>0.6917051471481136</v>
      </c>
      <c r="AN26" s="49">
        <f>'CAM Estimates'!U43</f>
        <v>0.6917051471481136</v>
      </c>
      <c r="AO26" s="49">
        <f>'CAM Estimates'!V43</f>
        <v>0.6917051471481136</v>
      </c>
      <c r="AP26" s="49">
        <f>'CAM Estimates'!W43</f>
        <v>0.6917051471481136</v>
      </c>
      <c r="AQ26" s="49">
        <f>'CAM Estimates'!X43</f>
        <v>0.6917051471481136</v>
      </c>
      <c r="AR26" s="49">
        <f>'CAM Estimates'!Y43</f>
        <v>0.6917051471481136</v>
      </c>
      <c r="AS26" s="49">
        <f>'CAM Estimates'!Z43</f>
        <v>0.6917051471481136</v>
      </c>
      <c r="AT26" s="49">
        <f>'CAM Estimates'!AA43</f>
        <v>0.6917051471481136</v>
      </c>
      <c r="AU26" s="49">
        <f>'CAM Estimates'!AB43</f>
        <v>0.72629040450551929</v>
      </c>
      <c r="AV26" s="49">
        <f>'CAM Estimates'!AC43</f>
        <v>0.72629040450551929</v>
      </c>
      <c r="AW26" s="49">
        <f>'CAM Estimates'!AD43</f>
        <v>0.72629040450551929</v>
      </c>
      <c r="AX26" s="49">
        <f>'CAM Estimates'!AE43</f>
        <v>0.72629040450551929</v>
      </c>
      <c r="AY26" s="49">
        <f>'CAM Estimates'!AF43</f>
        <v>0.72629040450551929</v>
      </c>
      <c r="AZ26" s="49">
        <f>'CAM Estimates'!AG43</f>
        <v>0.72629040450551929</v>
      </c>
      <c r="BA26" s="49">
        <f>'CAM Estimates'!AH43</f>
        <v>0.72629040450551929</v>
      </c>
      <c r="BB26" s="49">
        <f>'CAM Estimates'!AI43</f>
        <v>0.72629040450551929</v>
      </c>
      <c r="BC26" s="49">
        <f>'CAM Estimates'!AJ43</f>
        <v>0.72629040450551929</v>
      </c>
      <c r="BD26" s="49">
        <f>'CAM Estimates'!AK43</f>
        <v>0.72629040450551929</v>
      </c>
      <c r="BE26" s="49">
        <f>'CAM Estimates'!AL43</f>
        <v>0.72629040450551929</v>
      </c>
      <c r="BF26" s="49">
        <f>'CAM Estimates'!AM43</f>
        <v>0.72629040450551929</v>
      </c>
      <c r="BG26" s="49">
        <f>'CAM Estimates'!AN43</f>
        <v>0.76260492473079533</v>
      </c>
      <c r="BH26" s="49">
        <f>'CAM Estimates'!AO43</f>
        <v>0.76260492473079533</v>
      </c>
      <c r="BI26" s="49">
        <f>'CAM Estimates'!AP43</f>
        <v>0.76260492473079533</v>
      </c>
      <c r="BJ26" s="49">
        <f>'CAM Estimates'!AQ43</f>
        <v>0.76260492473079533</v>
      </c>
      <c r="BK26" s="49">
        <f>'CAM Estimates'!AR43</f>
        <v>0.76260492473079533</v>
      </c>
      <c r="BL26" s="49">
        <f>'CAM Estimates'!AS43</f>
        <v>0.76260492473079533</v>
      </c>
      <c r="BM26" s="49">
        <f>'CAM Estimates'!AT43</f>
        <v>0.76260492473079533</v>
      </c>
      <c r="BN26" s="49">
        <f>'CAM Estimates'!AU43</f>
        <v>0.76260492473079533</v>
      </c>
      <c r="BO26" s="49">
        <f>'CAM Estimates'!AV43</f>
        <v>0.76260492473079533</v>
      </c>
      <c r="BP26" s="49">
        <f>'CAM Estimates'!AW43</f>
        <v>0.76260492473079533</v>
      </c>
      <c r="BQ26" s="49">
        <f>'CAM Estimates'!AX43</f>
        <v>0.76260492473079533</v>
      </c>
      <c r="BR26" s="49">
        <f>'CAM Estimates'!AY43</f>
        <v>0.76260492473079533</v>
      </c>
      <c r="BS26" s="49">
        <f>'CAM Estimates'!AZ43</f>
        <v>0.80073517096733515</v>
      </c>
      <c r="BT26" s="49">
        <f>'CAM Estimates'!BA43</f>
        <v>0.80073517096733515</v>
      </c>
      <c r="BU26" s="49">
        <f>'CAM Estimates'!BB43</f>
        <v>0.80073517096733515</v>
      </c>
      <c r="BV26" s="49">
        <f>'CAM Estimates'!BC43</f>
        <v>0.80073517096733515</v>
      </c>
      <c r="BW26" s="49">
        <f>'CAM Estimates'!BD43</f>
        <v>0.80073517096733515</v>
      </c>
      <c r="BX26" s="49">
        <f>'CAM Estimates'!BE43</f>
        <v>0.80073517096733515</v>
      </c>
      <c r="BY26" s="49">
        <f>'CAM Estimates'!BF43</f>
        <v>0.80073517096733515</v>
      </c>
      <c r="BZ26" s="49">
        <f>'CAM Estimates'!BG43</f>
        <v>0.80073517096733515</v>
      </c>
      <c r="CA26" s="49">
        <f>'CAM Estimates'!BH43</f>
        <v>0.80073517096733515</v>
      </c>
      <c r="CB26" s="49">
        <f>'CAM Estimates'!BI43</f>
        <v>0.80073517096733515</v>
      </c>
      <c r="CC26" s="49">
        <f>'CAM Estimates'!BJ43</f>
        <v>0.80073517096733515</v>
      </c>
      <c r="CD26" s="49">
        <f>'CAM Estimates'!BK43</f>
        <v>0.80073517096733515</v>
      </c>
      <c r="CE26" s="49">
        <f>'CAM Estimates'!BL43</f>
        <v>0.8407719295157019</v>
      </c>
      <c r="CF26" s="49">
        <f>'CAM Estimates'!BM43</f>
        <v>0.8407719295157019</v>
      </c>
      <c r="CG26" s="49">
        <f>'CAM Estimates'!BN43</f>
        <v>0.8407719295157019</v>
      </c>
      <c r="CH26" s="49">
        <f>'CAM Estimates'!BO43</f>
        <v>0.8407719295157019</v>
      </c>
      <c r="CI26" s="49">
        <f>'CAM Estimates'!BP43</f>
        <v>0.8407719295157019</v>
      </c>
      <c r="CJ26" s="49">
        <f>'CAM Estimates'!BQ43</f>
        <v>0.8407719295157019</v>
      </c>
      <c r="CK26" s="49">
        <f>'CAM Estimates'!BR43</f>
        <v>0.8407719295157019</v>
      </c>
      <c r="CL26" s="49">
        <f>'CAM Estimates'!BS43</f>
        <v>0.8407719295157019</v>
      </c>
      <c r="CM26" s="49">
        <f>'CAM Estimates'!BT43</f>
        <v>0.8407719295157019</v>
      </c>
      <c r="CN26" s="49">
        <f>'CAM Estimates'!BU43</f>
        <v>0.8407719295157019</v>
      </c>
      <c r="CO26" s="49">
        <f>'CAM Estimates'!BV43</f>
        <v>0.8407719295157019</v>
      </c>
      <c r="CP26" s="49">
        <f>'CAM Estimates'!BW43</f>
        <v>0.8407719295157019</v>
      </c>
      <c r="CQ26" s="49">
        <f>'CAM Estimates'!BX43</f>
        <v>0.88281052599148702</v>
      </c>
      <c r="CR26" s="49">
        <f>'CAM Estimates'!BY43</f>
        <v>0.88281052599148702</v>
      </c>
      <c r="CS26" s="49">
        <f>'CAM Estimates'!BZ43</f>
        <v>0.88281052599148702</v>
      </c>
      <c r="CT26" s="49">
        <f>'CAM Estimates'!CA43</f>
        <v>0.88281052599148702</v>
      </c>
      <c r="CU26" s="49">
        <f>'CAM Estimates'!CB43</f>
        <v>0.88281052599148702</v>
      </c>
      <c r="CV26" s="49">
        <f>'CAM Estimates'!CC43</f>
        <v>0.88281052599148702</v>
      </c>
      <c r="CW26" s="49">
        <f>'CAM Estimates'!CD43</f>
        <v>0.88281052599148702</v>
      </c>
      <c r="CX26" s="49">
        <f>'CAM Estimates'!CE43</f>
        <v>0.88281052599148702</v>
      </c>
      <c r="CY26" s="49">
        <f>'CAM Estimates'!CF43</f>
        <v>0.88281052599148702</v>
      </c>
      <c r="CZ26" s="49">
        <f>'CAM Estimates'!CG43</f>
        <v>0.88281052599148702</v>
      </c>
      <c r="DA26" s="49">
        <f>'CAM Estimates'!CH43</f>
        <v>0.88281052599148702</v>
      </c>
      <c r="DB26" s="49">
        <f>'CAM Estimates'!CI43</f>
        <v>0.88281052599148702</v>
      </c>
      <c r="DC26" s="49">
        <f>'CAM Estimates'!CJ43</f>
        <v>0.92695105229106134</v>
      </c>
      <c r="DD26" s="49">
        <f>'CAM Estimates'!CK43</f>
        <v>0.92695105229106134</v>
      </c>
      <c r="DE26" s="49">
        <f>'CAM Estimates'!CL43</f>
        <v>0.92695105229106134</v>
      </c>
      <c r="DF26" s="49">
        <f>'CAM Estimates'!CM43</f>
        <v>0.92695105229106134</v>
      </c>
      <c r="DG26" s="49">
        <f>'CAM Estimates'!CN43</f>
        <v>0.92695105229106134</v>
      </c>
      <c r="DH26" s="49">
        <f>'CAM Estimates'!CO43</f>
        <v>0.92695105229106134</v>
      </c>
      <c r="DI26" s="49">
        <f>'CAM Estimates'!CP43</f>
        <v>0.92695105229106134</v>
      </c>
      <c r="DJ26" s="49">
        <f>'CAM Estimates'!CQ43</f>
        <v>0.92695105229106134</v>
      </c>
      <c r="DK26" s="49">
        <f>'CAM Estimates'!CR43</f>
        <v>0.92695105229106134</v>
      </c>
      <c r="DL26" s="49">
        <f>'CAM Estimates'!CS43</f>
        <v>0.92695105229106134</v>
      </c>
      <c r="DM26" s="49">
        <f>'CAM Estimates'!CT43</f>
        <v>0.92695105229106134</v>
      </c>
      <c r="DN26" s="49">
        <f>'CAM Estimates'!CU43</f>
        <v>0.92695105229106134</v>
      </c>
      <c r="DO26" s="49">
        <f>'CAM Estimates'!CV43</f>
        <v>0.97329860490561437</v>
      </c>
      <c r="DP26" s="49">
        <f>'CAM Estimates'!CW43</f>
        <v>0.97329860490561437</v>
      </c>
      <c r="DQ26" s="49">
        <f>'CAM Estimates'!CX43</f>
        <v>0.97329860490561437</v>
      </c>
      <c r="DR26" s="49">
        <f>'CAM Estimates'!CY43</f>
        <v>0.97329860490561437</v>
      </c>
      <c r="DS26" s="49">
        <f>'CAM Estimates'!CZ43</f>
        <v>0.97329860490561437</v>
      </c>
      <c r="DT26" s="49">
        <f>'CAM Estimates'!DA43</f>
        <v>0.97329860490561437</v>
      </c>
      <c r="DU26" s="49">
        <f>'CAM Estimates'!DB43</f>
        <v>0.97329860490561437</v>
      </c>
      <c r="DV26" s="49">
        <f>'CAM Estimates'!DC43</f>
        <v>0.97329860490561437</v>
      </c>
      <c r="DW26" s="49">
        <f>'CAM Estimates'!DD43</f>
        <v>0.97329860490561437</v>
      </c>
      <c r="DX26" s="49">
        <f>'CAM Estimates'!DE43</f>
        <v>0.97329860490561437</v>
      </c>
      <c r="DY26" s="49">
        <f>'CAM Estimates'!DF43</f>
        <v>0.97329860490561437</v>
      </c>
      <c r="DZ26" s="49">
        <f>'CAM Estimates'!DG43</f>
        <v>0.97329860490561437</v>
      </c>
      <c r="EA26" s="49">
        <f>'CAM Estimates'!DH43</f>
        <v>1.0219635351508951</v>
      </c>
      <c r="EB26" s="49">
        <f>'CAM Estimates'!DI43</f>
        <v>1.0219635351508951</v>
      </c>
      <c r="EC26" s="49">
        <f>'CAM Estimates'!DJ43</f>
        <v>1.0219635351508951</v>
      </c>
      <c r="ED26" s="49">
        <f>'CAM Estimates'!DK43</f>
        <v>1.0219635351508951</v>
      </c>
      <c r="EE26" s="49">
        <f>'CAM Estimates'!DL43</f>
        <v>1.0219635351508951</v>
      </c>
      <c r="EF26" s="49">
        <f>'CAM Estimates'!DM43</f>
        <v>1.0219635351508951</v>
      </c>
      <c r="EG26" s="49">
        <f>'CAM Estimates'!DN43</f>
        <v>1.0219635351508951</v>
      </c>
      <c r="EH26" s="49">
        <f>'CAM Estimates'!DO43</f>
        <v>1.0219635351508951</v>
      </c>
      <c r="EI26" s="49">
        <f>'CAM Estimates'!DP43</f>
        <v>1.0219635351508951</v>
      </c>
      <c r="EJ26" s="49">
        <f>'CAM Estimates'!DQ43</f>
        <v>1.0219635351508951</v>
      </c>
      <c r="EK26" s="49">
        <f>'CAM Estimates'!DR43</f>
        <v>1.0219635351508951</v>
      </c>
      <c r="EM26" s="18"/>
      <c r="EN26" s="18"/>
      <c r="EO26" s="49">
        <f t="shared" si="303"/>
        <v>1.0477662635870483E-3</v>
      </c>
      <c r="EP26" s="49">
        <f t="shared" si="303"/>
        <v>1.0477662635870483E-3</v>
      </c>
      <c r="EQ26" s="49">
        <f t="shared" si="303"/>
        <v>1.0477662635870483E-3</v>
      </c>
      <c r="ER26" s="49">
        <f t="shared" si="303"/>
        <v>1.0477662635870483E-3</v>
      </c>
      <c r="ES26" s="49">
        <f t="shared" si="303"/>
        <v>1.0477662635870483E-3</v>
      </c>
      <c r="ET26" s="49">
        <f t="shared" si="303"/>
        <v>1.0477662635870483E-3</v>
      </c>
      <c r="EU26" s="49">
        <f t="shared" si="303"/>
        <v>1.0477662635870483E-3</v>
      </c>
      <c r="EV26" s="49">
        <f t="shared" si="303"/>
        <v>1.0477662635870483E-3</v>
      </c>
      <c r="EW26" s="49">
        <f t="shared" si="303"/>
        <v>1.0477662635870483E-3</v>
      </c>
      <c r="EX26" s="49">
        <f t="shared" si="303"/>
        <v>1.0477662635870483E-3</v>
      </c>
      <c r="EY26" s="49">
        <f t="shared" si="304"/>
        <v>1.0477662635870483E-3</v>
      </c>
      <c r="EZ26" s="49">
        <f t="shared" si="304"/>
        <v>1.1001545767664008E-3</v>
      </c>
      <c r="FA26" s="49">
        <f t="shared" si="304"/>
        <v>1.1001545767664008E-3</v>
      </c>
      <c r="FB26" s="49">
        <f t="shared" si="304"/>
        <v>1.1001545767664008E-3</v>
      </c>
      <c r="FC26" s="49">
        <f t="shared" si="304"/>
        <v>1.1001545767664008E-3</v>
      </c>
      <c r="FD26" s="49">
        <f t="shared" si="304"/>
        <v>1.1001545767664008E-3</v>
      </c>
      <c r="FE26" s="49">
        <f t="shared" si="304"/>
        <v>1.1001545767664008E-3</v>
      </c>
      <c r="FF26" s="49">
        <f t="shared" si="304"/>
        <v>1.1001545767664008E-3</v>
      </c>
      <c r="FG26" s="49">
        <f t="shared" si="304"/>
        <v>1.1001545767664008E-3</v>
      </c>
      <c r="FH26" s="49">
        <f t="shared" si="304"/>
        <v>1.1001545767664008E-3</v>
      </c>
      <c r="FI26" s="49">
        <f t="shared" si="305"/>
        <v>1.1001545767664008E-3</v>
      </c>
      <c r="FJ26" s="49">
        <f t="shared" si="305"/>
        <v>1.1001545767664008E-3</v>
      </c>
      <c r="FK26" s="49">
        <f t="shared" si="305"/>
        <v>1.1001545767664008E-3</v>
      </c>
      <c r="FL26" s="49">
        <f t="shared" si="305"/>
        <v>1.1551623056047209E-3</v>
      </c>
      <c r="FM26" s="49">
        <f t="shared" si="305"/>
        <v>1.1551623056047209E-3</v>
      </c>
      <c r="FN26" s="49">
        <f t="shared" si="305"/>
        <v>1.1551623056047209E-3</v>
      </c>
      <c r="FO26" s="49">
        <f t="shared" si="305"/>
        <v>1.1551623056047209E-3</v>
      </c>
      <c r="FP26" s="49">
        <f t="shared" si="305"/>
        <v>1.1551623056047209E-3</v>
      </c>
      <c r="FQ26" s="49">
        <f t="shared" si="305"/>
        <v>1.1551623056047209E-3</v>
      </c>
      <c r="FR26" s="49">
        <f t="shared" si="305"/>
        <v>1.1551623056047209E-3</v>
      </c>
      <c r="FS26" s="49">
        <f t="shared" si="306"/>
        <v>1.1551623056047209E-3</v>
      </c>
      <c r="FT26" s="49">
        <f t="shared" si="306"/>
        <v>1.1551623056047209E-3</v>
      </c>
      <c r="FU26" s="49">
        <f t="shared" si="306"/>
        <v>1.1551623056047209E-3</v>
      </c>
      <c r="FV26" s="49">
        <f t="shared" si="306"/>
        <v>1.1551623056047209E-3</v>
      </c>
      <c r="FW26" s="49">
        <f t="shared" si="306"/>
        <v>1.1551623056047209E-3</v>
      </c>
      <c r="FX26" s="49">
        <f t="shared" si="307"/>
        <v>1.2129204208849572E-3</v>
      </c>
      <c r="FY26" s="49">
        <f t="shared" si="307"/>
        <v>1.2129204208849572E-3</v>
      </c>
      <c r="FZ26" s="49">
        <f t="shared" si="307"/>
        <v>1.2129204208849572E-3</v>
      </c>
      <c r="GA26" s="49">
        <f t="shared" si="307"/>
        <v>1.2129204208849572E-3</v>
      </c>
      <c r="GB26" s="49">
        <f t="shared" si="307"/>
        <v>1.2129204208849572E-3</v>
      </c>
      <c r="GC26" s="49">
        <f t="shared" si="307"/>
        <v>1.2129204208849572E-3</v>
      </c>
      <c r="GD26" s="49">
        <f t="shared" si="307"/>
        <v>1.2129204208849572E-3</v>
      </c>
      <c r="GE26" s="49">
        <f t="shared" si="307"/>
        <v>1.2129204208849572E-3</v>
      </c>
      <c r="GF26" s="49">
        <f t="shared" si="307"/>
        <v>1.2129204208849572E-3</v>
      </c>
      <c r="GG26" s="49">
        <f t="shared" si="307"/>
        <v>1.2129204208849572E-3</v>
      </c>
      <c r="GH26" s="49">
        <f t="shared" si="307"/>
        <v>1.2129204208849572E-3</v>
      </c>
      <c r="GI26" s="49">
        <f t="shared" si="307"/>
        <v>1.2129204208849572E-3</v>
      </c>
      <c r="GJ26" s="49">
        <f t="shared" si="307"/>
        <v>1.2735664419292053E-3</v>
      </c>
      <c r="GK26" s="49">
        <f t="shared" si="307"/>
        <v>1.2735664419292053E-3</v>
      </c>
      <c r="GL26" s="49">
        <f t="shared" si="307"/>
        <v>1.2735664419292053E-3</v>
      </c>
      <c r="GM26" s="49">
        <f t="shared" si="307"/>
        <v>1.2735664419292053E-3</v>
      </c>
      <c r="GN26" s="49">
        <f t="shared" si="307"/>
        <v>1.2735664419292053E-3</v>
      </c>
      <c r="GO26" s="49">
        <f t="shared" si="307"/>
        <v>1.2735664419292053E-3</v>
      </c>
      <c r="GP26" s="49">
        <f t="shared" si="307"/>
        <v>1.2735664419292053E-3</v>
      </c>
      <c r="GQ26" s="49">
        <f t="shared" si="307"/>
        <v>1.2735664419292053E-3</v>
      </c>
      <c r="GR26" s="49">
        <f t="shared" si="307"/>
        <v>1.2735664419292053E-3</v>
      </c>
      <c r="GS26" s="49">
        <f t="shared" si="307"/>
        <v>1.2735664419292053E-3</v>
      </c>
      <c r="GT26" s="49">
        <f t="shared" si="307"/>
        <v>1.2735664419292053E-3</v>
      </c>
      <c r="GU26" s="49">
        <f t="shared" si="307"/>
        <v>1.2735664419292053E-3</v>
      </c>
      <c r="GV26" s="49">
        <f t="shared" si="307"/>
        <v>1.3372447640256652E-3</v>
      </c>
      <c r="GW26" s="49">
        <f t="shared" si="307"/>
        <v>1.3372447640256652E-3</v>
      </c>
      <c r="GX26" s="49">
        <f t="shared" si="307"/>
        <v>1.3372447640256652E-3</v>
      </c>
      <c r="GY26" s="49">
        <f t="shared" si="307"/>
        <v>1.3372447640256652E-3</v>
      </c>
      <c r="GZ26" s="49">
        <f t="shared" si="307"/>
        <v>1.3372447640256652E-3</v>
      </c>
      <c r="HA26" s="49">
        <f t="shared" si="307"/>
        <v>1.3372447640256652E-3</v>
      </c>
      <c r="HB26" s="49">
        <f t="shared" si="307"/>
        <v>1.3372447640256652E-3</v>
      </c>
      <c r="HC26" s="49">
        <f t="shared" si="307"/>
        <v>1.3372447640256652E-3</v>
      </c>
      <c r="HD26" s="49">
        <f t="shared" si="307"/>
        <v>1.3372447640256652E-3</v>
      </c>
      <c r="HE26" s="49">
        <f t="shared" si="307"/>
        <v>1.3372447640256652E-3</v>
      </c>
      <c r="HF26" s="49">
        <f t="shared" si="307"/>
        <v>1.3372447640256652E-3</v>
      </c>
      <c r="HG26" s="49">
        <f t="shared" si="307"/>
        <v>1.3372447640256652E-3</v>
      </c>
      <c r="HH26" s="49">
        <f t="shared" si="307"/>
        <v>1.4041070022269486E-3</v>
      </c>
      <c r="HI26" s="49">
        <f t="shared" si="307"/>
        <v>1.4041070022269486E-3</v>
      </c>
      <c r="HJ26" s="49">
        <f t="shared" si="307"/>
        <v>1.4041070022269486E-3</v>
      </c>
      <c r="HK26" s="49">
        <f t="shared" si="307"/>
        <v>1.4041070022269486E-3</v>
      </c>
      <c r="HL26" s="49">
        <f t="shared" si="307"/>
        <v>1.4041070022269486E-3</v>
      </c>
      <c r="HM26" s="49">
        <f t="shared" si="307"/>
        <v>1.4041070022269486E-3</v>
      </c>
      <c r="HN26" s="49">
        <f t="shared" si="307"/>
        <v>1.4041070022269486E-3</v>
      </c>
      <c r="HO26" s="49">
        <f t="shared" si="307"/>
        <v>1.4041070022269486E-3</v>
      </c>
      <c r="HP26" s="49">
        <f t="shared" si="307"/>
        <v>1.4041070022269486E-3</v>
      </c>
      <c r="HQ26" s="49">
        <f t="shared" si="307"/>
        <v>1.4041070022269486E-3</v>
      </c>
      <c r="HR26" s="49">
        <f t="shared" si="307"/>
        <v>1.4041070022269486E-3</v>
      </c>
      <c r="HS26" s="49">
        <f t="shared" si="307"/>
        <v>1.4041070022269486E-3</v>
      </c>
      <c r="HT26" s="49">
        <f t="shared" si="307"/>
        <v>1.4743123523382961E-3</v>
      </c>
      <c r="HU26" s="49">
        <f t="shared" si="307"/>
        <v>1.4743123523382961E-3</v>
      </c>
      <c r="HV26" s="49">
        <f t="shared" si="307"/>
        <v>1.4743123523382961E-3</v>
      </c>
      <c r="HW26" s="49">
        <f t="shared" si="307"/>
        <v>1.4743123523382961E-3</v>
      </c>
      <c r="HX26" s="49">
        <f t="shared" si="307"/>
        <v>1.4743123523382961E-3</v>
      </c>
      <c r="HY26" s="49">
        <f t="shared" si="307"/>
        <v>1.4743123523382961E-3</v>
      </c>
      <c r="HZ26" s="49">
        <f t="shared" si="307"/>
        <v>1.4743123523382961E-3</v>
      </c>
      <c r="IA26" s="49">
        <f t="shared" si="307"/>
        <v>1.4743123523382961E-3</v>
      </c>
      <c r="IB26" s="49">
        <f t="shared" si="307"/>
        <v>1.4743123523382961E-3</v>
      </c>
      <c r="IC26" s="49">
        <f t="shared" si="307"/>
        <v>1.4743123523382961E-3</v>
      </c>
      <c r="ID26" s="49">
        <f t="shared" si="307"/>
        <v>1.4743123523382961E-3</v>
      </c>
      <c r="IE26" s="49">
        <f t="shared" si="307"/>
        <v>1.4743123523382961E-3</v>
      </c>
      <c r="IF26" s="49">
        <f t="shared" si="307"/>
        <v>1.548027969955211E-3</v>
      </c>
      <c r="IG26" s="49">
        <f t="shared" si="307"/>
        <v>1.548027969955211E-3</v>
      </c>
      <c r="IH26" s="49">
        <f t="shared" si="307"/>
        <v>1.548027969955211E-3</v>
      </c>
      <c r="II26" s="49">
        <f t="shared" si="307"/>
        <v>1.548027969955211E-3</v>
      </c>
      <c r="IJ26" s="49">
        <f t="shared" si="308"/>
        <v>1.548027969955211E-3</v>
      </c>
      <c r="IK26" s="49">
        <f t="shared" si="308"/>
        <v>1.548027969955211E-3</v>
      </c>
      <c r="IL26" s="49">
        <f t="shared" si="308"/>
        <v>1.548027969955211E-3</v>
      </c>
      <c r="IM26" s="49">
        <f t="shared" si="308"/>
        <v>1.548027969955211E-3</v>
      </c>
      <c r="IN26" s="49">
        <f t="shared" si="308"/>
        <v>1.548027969955211E-3</v>
      </c>
      <c r="IO26" s="49">
        <f t="shared" si="308"/>
        <v>1.548027969955211E-3</v>
      </c>
      <c r="IP26" s="49">
        <f t="shared" si="308"/>
        <v>1.548027969955211E-3</v>
      </c>
      <c r="IQ26" s="49">
        <f t="shared" si="308"/>
        <v>1.548027969955211E-3</v>
      </c>
      <c r="IR26" s="49">
        <f t="shared" si="308"/>
        <v>1.6254293684529713E-3</v>
      </c>
      <c r="IS26" s="49">
        <f t="shared" si="308"/>
        <v>1.6254293684529713E-3</v>
      </c>
      <c r="IT26" s="49">
        <f t="shared" si="308"/>
        <v>1.6254293684529713E-3</v>
      </c>
      <c r="IU26" s="49">
        <f t="shared" si="308"/>
        <v>1.6254293684529713E-3</v>
      </c>
      <c r="IV26" s="49">
        <f t="shared" si="308"/>
        <v>1.6254293684529713E-3</v>
      </c>
      <c r="IW26" s="49">
        <f t="shared" si="308"/>
        <v>1.6254293684529713E-3</v>
      </c>
      <c r="IX26" s="49">
        <f t="shared" si="308"/>
        <v>1.6254293684529713E-3</v>
      </c>
      <c r="IY26" s="49">
        <f t="shared" si="308"/>
        <v>1.6254293684529713E-3</v>
      </c>
      <c r="IZ26" s="49">
        <f t="shared" si="308"/>
        <v>1.6254293684529713E-3</v>
      </c>
      <c r="JA26" s="49">
        <f t="shared" si="308"/>
        <v>1.6254293684529713E-3</v>
      </c>
      <c r="JB26" s="49">
        <f t="shared" si="308"/>
        <v>1.6254293684529713E-3</v>
      </c>
    </row>
    <row r="27" spans="1:262">
      <c r="A27" s="7"/>
      <c r="B27" s="58"/>
      <c r="C27" s="63"/>
      <c r="D27" s="59"/>
      <c r="E27" s="64"/>
      <c r="F27" s="64"/>
      <c r="G27" s="64"/>
      <c r="H27" s="65"/>
      <c r="I27" s="64"/>
      <c r="J27" s="65"/>
      <c r="K27" s="66"/>
      <c r="L27" s="66"/>
      <c r="M27" s="67"/>
      <c r="N27" s="3"/>
      <c r="O27" s="61"/>
      <c r="P27" s="61"/>
      <c r="Q27" s="61"/>
      <c r="R27" s="61"/>
      <c r="S27" s="49"/>
      <c r="T27" s="101"/>
      <c r="U27" s="77"/>
      <c r="V27" s="18"/>
      <c r="W27" s="18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M27" s="18"/>
      <c r="EN27" s="18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  <c r="HZ27" s="49"/>
      <c r="IA27" s="49"/>
      <c r="IB27" s="49"/>
      <c r="IC27" s="49"/>
      <c r="ID27" s="49"/>
      <c r="IE27" s="49"/>
      <c r="IF27" s="49"/>
      <c r="IG27" s="49"/>
      <c r="IH27" s="49"/>
      <c r="II27" s="49"/>
      <c r="IJ27" s="49"/>
      <c r="IK27" s="49"/>
      <c r="IL27" s="49"/>
      <c r="IM27" s="49"/>
      <c r="IN27" s="49"/>
      <c r="IO27" s="49"/>
      <c r="IP27" s="49"/>
      <c r="IQ27" s="49"/>
      <c r="IR27" s="49"/>
      <c r="IS27" s="49"/>
      <c r="IT27" s="49"/>
      <c r="IU27" s="49"/>
      <c r="IV27" s="49"/>
      <c r="IW27" s="49"/>
      <c r="IX27" s="49"/>
      <c r="IY27" s="49"/>
      <c r="IZ27" s="49"/>
      <c r="JA27" s="49"/>
      <c r="JB27" s="49"/>
    </row>
    <row r="28" spans="1:262">
      <c r="A28" s="7">
        <v>2</v>
      </c>
      <c r="B28" s="58" t="s">
        <v>71</v>
      </c>
      <c r="C28" s="63" t="s">
        <v>21</v>
      </c>
      <c r="D28" s="59" t="s">
        <v>22</v>
      </c>
      <c r="E28" s="64">
        <f t="shared" ref="E28:M28" si="311">E10</f>
        <v>44414</v>
      </c>
      <c r="F28" s="64">
        <f t="shared" si="311"/>
        <v>44414</v>
      </c>
      <c r="G28" s="64">
        <f t="shared" si="311"/>
        <v>47700</v>
      </c>
      <c r="H28" s="65">
        <f t="shared" si="311"/>
        <v>9</v>
      </c>
      <c r="I28" s="64">
        <f t="shared" si="311"/>
        <v>46239</v>
      </c>
      <c r="J28" s="65">
        <f t="shared" si="311"/>
        <v>5</v>
      </c>
      <c r="K28" s="66">
        <f t="shared" si="311"/>
        <v>8.1890410958904116</v>
      </c>
      <c r="L28" s="66">
        <f t="shared" si="311"/>
        <v>4.1863013698630134</v>
      </c>
      <c r="M28" s="67">
        <f t="shared" si="311"/>
        <v>382739.25081599993</v>
      </c>
      <c r="N28" s="3"/>
      <c r="O28" s="72">
        <v>1</v>
      </c>
      <c r="P28" s="74">
        <v>0.04</v>
      </c>
      <c r="Q28" s="69">
        <v>1</v>
      </c>
      <c r="R28" s="74">
        <v>0.04</v>
      </c>
      <c r="S28" s="69">
        <v>1</v>
      </c>
      <c r="T28" s="101"/>
      <c r="U28" s="77"/>
      <c r="V28" s="18"/>
      <c r="W28" s="18"/>
      <c r="X28" s="49">
        <f>'CAM Estimates'!D44</f>
        <v>0.65876680680772715</v>
      </c>
      <c r="Y28" s="49">
        <f>'CAM Estimates'!E44</f>
        <v>0.65876680680772715</v>
      </c>
      <c r="Z28" s="49">
        <f>'CAM Estimates'!F44</f>
        <v>0.65876680680772715</v>
      </c>
      <c r="AA28" s="49">
        <f>'CAM Estimates'!G44</f>
        <v>0.65876680680772715</v>
      </c>
      <c r="AB28" s="49">
        <f>'CAM Estimates'!H44</f>
        <v>0.65876680680772715</v>
      </c>
      <c r="AC28" s="49">
        <f>'CAM Estimates'!I44</f>
        <v>0.65876680680772715</v>
      </c>
      <c r="AD28" s="49">
        <f>'CAM Estimates'!J44</f>
        <v>0.65876680680772715</v>
      </c>
      <c r="AE28" s="49">
        <f>'CAM Estimates'!K44</f>
        <v>0.65876680680772715</v>
      </c>
      <c r="AF28" s="49">
        <f>'CAM Estimates'!L44</f>
        <v>0.65876680680772715</v>
      </c>
      <c r="AG28" s="49">
        <f>'CAM Estimates'!M44</f>
        <v>0.65876680680772715</v>
      </c>
      <c r="AH28" s="49">
        <f>'CAM Estimates'!N44</f>
        <v>0.65876680680772715</v>
      </c>
      <c r="AI28" s="49">
        <f>'CAM Estimates'!O44</f>
        <v>0.65876680680772715</v>
      </c>
      <c r="AJ28" s="49">
        <f>'CAM Estimates'!P44</f>
        <v>0.6917051471481136</v>
      </c>
      <c r="AK28" s="49">
        <f>'CAM Estimates'!Q44</f>
        <v>0.6917051471481136</v>
      </c>
      <c r="AL28" s="49">
        <f>'CAM Estimates'!R44</f>
        <v>0.6917051471481136</v>
      </c>
      <c r="AM28" s="49">
        <f>'CAM Estimates'!S44</f>
        <v>0.6917051471481136</v>
      </c>
      <c r="AN28" s="49">
        <f>'CAM Estimates'!T44</f>
        <v>0.6917051471481136</v>
      </c>
      <c r="AO28" s="49">
        <f>'CAM Estimates'!U44</f>
        <v>0.6917051471481136</v>
      </c>
      <c r="AP28" s="49">
        <f>'CAM Estimates'!V44</f>
        <v>0.6917051471481136</v>
      </c>
      <c r="AQ28" s="49">
        <f>'CAM Estimates'!W44</f>
        <v>0.6917051471481136</v>
      </c>
      <c r="AR28" s="49">
        <f>'CAM Estimates'!X44</f>
        <v>0.6917051471481136</v>
      </c>
      <c r="AS28" s="49">
        <f>'CAM Estimates'!Y44</f>
        <v>0.6917051471481136</v>
      </c>
      <c r="AT28" s="49">
        <f>'CAM Estimates'!Z44</f>
        <v>0.6917051471481136</v>
      </c>
      <c r="AU28" s="49">
        <f>'CAM Estimates'!AA44</f>
        <v>0.6917051471481136</v>
      </c>
      <c r="AV28" s="49">
        <f>'CAM Estimates'!AB44</f>
        <v>0.72629040450551929</v>
      </c>
      <c r="AW28" s="49">
        <f>'CAM Estimates'!AC44</f>
        <v>0.72629040450551929</v>
      </c>
      <c r="AX28" s="49">
        <f>'CAM Estimates'!AD44</f>
        <v>0.72629040450551929</v>
      </c>
      <c r="AY28" s="49">
        <f>'CAM Estimates'!AE44</f>
        <v>0.72629040450551929</v>
      </c>
      <c r="AZ28" s="49">
        <f>'CAM Estimates'!AF44</f>
        <v>0.72629040450551929</v>
      </c>
      <c r="BA28" s="49">
        <f>'CAM Estimates'!AG44</f>
        <v>0.72629040450551929</v>
      </c>
      <c r="BB28" s="49">
        <f>'CAM Estimates'!AH44</f>
        <v>0.72629040450551929</v>
      </c>
      <c r="BC28" s="49">
        <f>'CAM Estimates'!AI44</f>
        <v>0.72629040450551929</v>
      </c>
      <c r="BD28" s="49">
        <f>'CAM Estimates'!AJ44</f>
        <v>0.72629040450551929</v>
      </c>
      <c r="BE28" s="49">
        <f>'CAM Estimates'!AK44</f>
        <v>0.72629040450551929</v>
      </c>
      <c r="BF28" s="49">
        <f>'CAM Estimates'!AL44</f>
        <v>0.72629040450551929</v>
      </c>
      <c r="BG28" s="49">
        <f>'CAM Estimates'!AM44</f>
        <v>0.72629040450551929</v>
      </c>
      <c r="BH28" s="49">
        <f>'CAM Estimates'!AN44</f>
        <v>0.76260492473079533</v>
      </c>
      <c r="BI28" s="49">
        <f>'CAM Estimates'!AO44</f>
        <v>0.76260492473079533</v>
      </c>
      <c r="BJ28" s="49">
        <f>'CAM Estimates'!AP44</f>
        <v>0.76260492473079533</v>
      </c>
      <c r="BK28" s="49">
        <f>'CAM Estimates'!AQ44</f>
        <v>0.76260492473079533</v>
      </c>
      <c r="BL28" s="49">
        <f>'CAM Estimates'!AR44</f>
        <v>0.76260492473079533</v>
      </c>
      <c r="BM28" s="49">
        <f>'CAM Estimates'!AS44</f>
        <v>0.76260492473079533</v>
      </c>
      <c r="BN28" s="49">
        <f>'CAM Estimates'!AT44</f>
        <v>0.76260492473079533</v>
      </c>
      <c r="BO28" s="49">
        <f>'CAM Estimates'!AU44</f>
        <v>0.76260492473079533</v>
      </c>
      <c r="BP28" s="49">
        <f>'CAM Estimates'!AV44</f>
        <v>0.76260492473079533</v>
      </c>
      <c r="BQ28" s="49">
        <f>'CAM Estimates'!AW44</f>
        <v>0.76260492473079533</v>
      </c>
      <c r="BR28" s="49">
        <f>'CAM Estimates'!AX44</f>
        <v>0.76260492473079533</v>
      </c>
      <c r="BS28" s="49">
        <f>'CAM Estimates'!AY44</f>
        <v>0.76260492473079533</v>
      </c>
      <c r="BT28" s="49">
        <f>'CAM Estimates'!AZ44</f>
        <v>0.80073517096733515</v>
      </c>
      <c r="BU28" s="49">
        <f>'CAM Estimates'!BA44</f>
        <v>0.80073517096733515</v>
      </c>
      <c r="BV28" s="49">
        <f>'CAM Estimates'!BB44</f>
        <v>0.80073517096733515</v>
      </c>
      <c r="BW28" s="49">
        <f>'CAM Estimates'!BC44</f>
        <v>0.80073517096733515</v>
      </c>
      <c r="BX28" s="49">
        <f>'CAM Estimates'!BD44</f>
        <v>0.80073517096733515</v>
      </c>
      <c r="BY28" s="49">
        <f>'CAM Estimates'!BE44</f>
        <v>0.80073517096733515</v>
      </c>
      <c r="BZ28" s="49">
        <f>'CAM Estimates'!BF44</f>
        <v>0.80073517096733515</v>
      </c>
      <c r="CA28" s="49">
        <f>'CAM Estimates'!BG44</f>
        <v>0.80073517096733515</v>
      </c>
      <c r="CB28" s="49">
        <f>'CAM Estimates'!BH44</f>
        <v>0.80073517096733515</v>
      </c>
      <c r="CC28" s="49">
        <f>'CAM Estimates'!BI44</f>
        <v>0.80073517096733515</v>
      </c>
      <c r="CD28" s="49">
        <f>'CAM Estimates'!BJ44</f>
        <v>0.80073517096733515</v>
      </c>
      <c r="CE28" s="49">
        <f>'CAM Estimates'!BK44</f>
        <v>0.80073517096733515</v>
      </c>
      <c r="CF28" s="49">
        <f>'CAM Estimates'!BL44</f>
        <v>0.8407719295157019</v>
      </c>
      <c r="CG28" s="49">
        <f>'CAM Estimates'!BM44</f>
        <v>0.8407719295157019</v>
      </c>
      <c r="CH28" s="49">
        <f>'CAM Estimates'!BN44</f>
        <v>0.8407719295157019</v>
      </c>
      <c r="CI28" s="49">
        <f>'CAM Estimates'!BO44</f>
        <v>0.8407719295157019</v>
      </c>
      <c r="CJ28" s="49">
        <f>'CAM Estimates'!BP44</f>
        <v>0.8407719295157019</v>
      </c>
      <c r="CK28" s="49">
        <f>'CAM Estimates'!BQ44</f>
        <v>0.8407719295157019</v>
      </c>
      <c r="CL28" s="49">
        <f>'CAM Estimates'!BR44</f>
        <v>0.8407719295157019</v>
      </c>
      <c r="CM28" s="49">
        <f>'CAM Estimates'!BS44</f>
        <v>0.8407719295157019</v>
      </c>
      <c r="CN28" s="49">
        <f>'CAM Estimates'!BT44</f>
        <v>0.8407719295157019</v>
      </c>
      <c r="CO28" s="49">
        <f>'CAM Estimates'!BU44</f>
        <v>0.8407719295157019</v>
      </c>
      <c r="CP28" s="49">
        <f>'CAM Estimates'!BV44</f>
        <v>0.8407719295157019</v>
      </c>
      <c r="CQ28" s="49">
        <f>'CAM Estimates'!BW44</f>
        <v>0.8407719295157019</v>
      </c>
      <c r="CR28" s="49">
        <f>'CAM Estimates'!BX44</f>
        <v>0.88281052599148702</v>
      </c>
      <c r="CS28" s="49">
        <f>'CAM Estimates'!BY44</f>
        <v>0.88281052599148702</v>
      </c>
      <c r="CT28" s="49">
        <f>'CAM Estimates'!BZ44</f>
        <v>0.88281052599148702</v>
      </c>
      <c r="CU28" s="49">
        <f>'CAM Estimates'!CA44</f>
        <v>0.88281052599148702</v>
      </c>
      <c r="CV28" s="49">
        <f>'CAM Estimates'!CB44</f>
        <v>0.88281052599148702</v>
      </c>
      <c r="CW28" s="49">
        <f>'CAM Estimates'!CC44</f>
        <v>0.88281052599148702</v>
      </c>
      <c r="CX28" s="49">
        <f>'CAM Estimates'!CD44</f>
        <v>0.88281052599148702</v>
      </c>
      <c r="CY28" s="49">
        <f>'CAM Estimates'!CE44</f>
        <v>0.88281052599148702</v>
      </c>
      <c r="CZ28" s="49">
        <f>'CAM Estimates'!CF44</f>
        <v>0.88281052599148702</v>
      </c>
      <c r="DA28" s="49">
        <f>'CAM Estimates'!CG44</f>
        <v>0.88281052599148702</v>
      </c>
      <c r="DB28" s="49">
        <f>'CAM Estimates'!CH44</f>
        <v>0.88281052599148702</v>
      </c>
      <c r="DC28" s="49">
        <f>'CAM Estimates'!CI44</f>
        <v>0.88281052599148702</v>
      </c>
      <c r="DD28" s="49">
        <f>'CAM Estimates'!CJ44</f>
        <v>0.92695105229106134</v>
      </c>
      <c r="DE28" s="49">
        <f>'CAM Estimates'!CK44</f>
        <v>0.92695105229106134</v>
      </c>
      <c r="DF28" s="49">
        <f>'CAM Estimates'!CL44</f>
        <v>0.92695105229106134</v>
      </c>
      <c r="DG28" s="49">
        <f>'CAM Estimates'!CM44</f>
        <v>0.92695105229106134</v>
      </c>
      <c r="DH28" s="49">
        <f>'CAM Estimates'!CN44</f>
        <v>0.92695105229106134</v>
      </c>
      <c r="DI28" s="49">
        <f>'CAM Estimates'!CO44</f>
        <v>0.92695105229106134</v>
      </c>
      <c r="DJ28" s="49">
        <f>'CAM Estimates'!CP44</f>
        <v>0.92695105229106134</v>
      </c>
      <c r="DK28" s="49">
        <f>'CAM Estimates'!CQ44</f>
        <v>0.92695105229106134</v>
      </c>
      <c r="DL28" s="49">
        <f>'CAM Estimates'!CR44</f>
        <v>0.92695105229106134</v>
      </c>
      <c r="DM28" s="49">
        <f>'CAM Estimates'!CS44</f>
        <v>0.92695105229106134</v>
      </c>
      <c r="DN28" s="49">
        <f>'CAM Estimates'!CT44</f>
        <v>0.92695105229106134</v>
      </c>
      <c r="DO28" s="49">
        <f>'CAM Estimates'!CU44</f>
        <v>0.92695105229106134</v>
      </c>
      <c r="DP28" s="49">
        <f>'CAM Estimates'!CV44</f>
        <v>0.97329860490561437</v>
      </c>
      <c r="DQ28" s="49">
        <f>'CAM Estimates'!CW44</f>
        <v>0.97329860490561437</v>
      </c>
      <c r="DR28" s="49">
        <f>'CAM Estimates'!CX44</f>
        <v>0.97329860490561437</v>
      </c>
      <c r="DS28" s="49">
        <f>'CAM Estimates'!CY44</f>
        <v>0.97329860490561437</v>
      </c>
      <c r="DT28" s="49">
        <f>'CAM Estimates'!CZ44</f>
        <v>0.97329860490561437</v>
      </c>
      <c r="DU28" s="49">
        <f>'CAM Estimates'!DA44</f>
        <v>0.97329860490561437</v>
      </c>
      <c r="DV28" s="49">
        <f>'CAM Estimates'!DB44</f>
        <v>0.97329860490561437</v>
      </c>
      <c r="DW28" s="49">
        <f>'CAM Estimates'!DC44</f>
        <v>0.97329860490561437</v>
      </c>
      <c r="DX28" s="49">
        <f>'CAM Estimates'!DD44</f>
        <v>0.97329860490561437</v>
      </c>
      <c r="DY28" s="49">
        <f>'CAM Estimates'!DE44</f>
        <v>0.97329860490561437</v>
      </c>
      <c r="DZ28" s="49">
        <f>'CAM Estimates'!DF44</f>
        <v>0.97329860490561437</v>
      </c>
      <c r="EA28" s="49">
        <f>'CAM Estimates'!DG44</f>
        <v>0.97329860490561437</v>
      </c>
      <c r="EB28" s="49">
        <f>'CAM Estimates'!DH44</f>
        <v>1.0219635351508951</v>
      </c>
      <c r="EC28" s="49">
        <f>'CAM Estimates'!DI44</f>
        <v>1.0219635351508951</v>
      </c>
      <c r="ED28" s="49">
        <f>'CAM Estimates'!DJ44</f>
        <v>1.0219635351508951</v>
      </c>
      <c r="EE28" s="49">
        <f>'CAM Estimates'!DK44</f>
        <v>1.0219635351508951</v>
      </c>
      <c r="EF28" s="49">
        <f>'CAM Estimates'!DL44</f>
        <v>1.0219635351508951</v>
      </c>
      <c r="EG28" s="49">
        <f>'CAM Estimates'!DM44</f>
        <v>1.0219635351508951</v>
      </c>
      <c r="EH28" s="49">
        <f>'CAM Estimates'!DN44</f>
        <v>1.0219635351508951</v>
      </c>
      <c r="EI28" s="49">
        <f>'CAM Estimates'!DO44</f>
        <v>1.0219635351508951</v>
      </c>
      <c r="EJ28" s="49">
        <f>'CAM Estimates'!DP44</f>
        <v>1.0219635351508951</v>
      </c>
      <c r="EK28" s="49">
        <f>'CAM Estimates'!DQ44</f>
        <v>1.0219635351508951</v>
      </c>
      <c r="EM28" s="18"/>
      <c r="EN28" s="18"/>
      <c r="EO28" s="49">
        <f t="shared" ref="EO28:EX30" si="312">X28*$M28/10^6</f>
        <v>0.25213591410003805</v>
      </c>
      <c r="EP28" s="49">
        <f t="shared" si="312"/>
        <v>0.25213591410003805</v>
      </c>
      <c r="EQ28" s="49">
        <f t="shared" si="312"/>
        <v>0.25213591410003805</v>
      </c>
      <c r="ER28" s="49">
        <f t="shared" si="312"/>
        <v>0.25213591410003805</v>
      </c>
      <c r="ES28" s="49">
        <f t="shared" si="312"/>
        <v>0.25213591410003805</v>
      </c>
      <c r="ET28" s="49">
        <f t="shared" si="312"/>
        <v>0.25213591410003805</v>
      </c>
      <c r="EU28" s="49">
        <f t="shared" si="312"/>
        <v>0.25213591410003805</v>
      </c>
      <c r="EV28" s="49">
        <f t="shared" si="312"/>
        <v>0.25213591410003805</v>
      </c>
      <c r="EW28" s="49">
        <f t="shared" si="312"/>
        <v>0.25213591410003805</v>
      </c>
      <c r="EX28" s="49">
        <f t="shared" si="312"/>
        <v>0.25213591410003805</v>
      </c>
      <c r="EY28" s="49">
        <f t="shared" ref="EY28:FH30" si="313">AH28*$M28/10^6</f>
        <v>0.25213591410003805</v>
      </c>
      <c r="EZ28" s="49">
        <f t="shared" si="313"/>
        <v>0.25213591410003805</v>
      </c>
      <c r="FA28" s="49">
        <f t="shared" si="313"/>
        <v>0.26474270980504</v>
      </c>
      <c r="FB28" s="49">
        <f t="shared" si="313"/>
        <v>0.26474270980504</v>
      </c>
      <c r="FC28" s="49">
        <f t="shared" si="313"/>
        <v>0.26474270980504</v>
      </c>
      <c r="FD28" s="49">
        <f t="shared" si="313"/>
        <v>0.26474270980504</v>
      </c>
      <c r="FE28" s="49">
        <f t="shared" si="313"/>
        <v>0.26474270980504</v>
      </c>
      <c r="FF28" s="49">
        <f t="shared" si="313"/>
        <v>0.26474270980504</v>
      </c>
      <c r="FG28" s="49">
        <f t="shared" si="313"/>
        <v>0.26474270980504</v>
      </c>
      <c r="FH28" s="49">
        <f t="shared" si="313"/>
        <v>0.26474270980504</v>
      </c>
      <c r="FI28" s="49">
        <f t="shared" ref="FI28:FR30" si="314">AR28*$M28/10^6</f>
        <v>0.26474270980504</v>
      </c>
      <c r="FJ28" s="49">
        <f t="shared" si="314"/>
        <v>0.26474270980504</v>
      </c>
      <c r="FK28" s="49">
        <f t="shared" si="314"/>
        <v>0.26474270980504</v>
      </c>
      <c r="FL28" s="49">
        <f t="shared" si="314"/>
        <v>0.26474270980504</v>
      </c>
      <c r="FM28" s="49">
        <f t="shared" si="314"/>
        <v>0.27797984529529196</v>
      </c>
      <c r="FN28" s="49">
        <f t="shared" si="314"/>
        <v>0.27797984529529196</v>
      </c>
      <c r="FO28" s="49">
        <f t="shared" si="314"/>
        <v>0.27797984529529196</v>
      </c>
      <c r="FP28" s="49">
        <f t="shared" si="314"/>
        <v>0.27797984529529196</v>
      </c>
      <c r="FQ28" s="49">
        <f t="shared" si="314"/>
        <v>0.27797984529529196</v>
      </c>
      <c r="FR28" s="49">
        <f t="shared" si="314"/>
        <v>0.27797984529529196</v>
      </c>
      <c r="FS28" s="49">
        <f t="shared" ref="FS28:FW30" si="315">BB28*$M28/10^6</f>
        <v>0.27797984529529196</v>
      </c>
      <c r="FT28" s="49">
        <f t="shared" si="315"/>
        <v>0.27797984529529196</v>
      </c>
      <c r="FU28" s="49">
        <f t="shared" si="315"/>
        <v>0.27797984529529196</v>
      </c>
      <c r="FV28" s="49">
        <f t="shared" si="315"/>
        <v>0.27797984529529196</v>
      </c>
      <c r="FW28" s="49">
        <f t="shared" si="315"/>
        <v>0.27797984529529196</v>
      </c>
      <c r="FX28" s="49">
        <f t="shared" ref="FX28:II30" si="316">BG28*$M28/10^6</f>
        <v>0.27797984529529196</v>
      </c>
      <c r="FY28" s="49">
        <f t="shared" si="316"/>
        <v>0.29187883756005661</v>
      </c>
      <c r="FZ28" s="49">
        <f t="shared" si="316"/>
        <v>0.29187883756005661</v>
      </c>
      <c r="GA28" s="49">
        <f t="shared" si="316"/>
        <v>0.29187883756005661</v>
      </c>
      <c r="GB28" s="49">
        <f t="shared" si="316"/>
        <v>0.29187883756005661</v>
      </c>
      <c r="GC28" s="49">
        <f t="shared" si="316"/>
        <v>0.29187883756005661</v>
      </c>
      <c r="GD28" s="49">
        <f t="shared" si="316"/>
        <v>0.29187883756005661</v>
      </c>
      <c r="GE28" s="49">
        <f t="shared" si="316"/>
        <v>0.29187883756005661</v>
      </c>
      <c r="GF28" s="49">
        <f t="shared" si="316"/>
        <v>0.29187883756005661</v>
      </c>
      <c r="GG28" s="49">
        <f t="shared" si="316"/>
        <v>0.29187883756005661</v>
      </c>
      <c r="GH28" s="49">
        <f t="shared" si="316"/>
        <v>0.29187883756005661</v>
      </c>
      <c r="GI28" s="49">
        <f t="shared" si="316"/>
        <v>0.29187883756005661</v>
      </c>
      <c r="GJ28" s="49">
        <f t="shared" si="316"/>
        <v>0.29187883756005661</v>
      </c>
      <c r="GK28" s="49">
        <f t="shared" si="316"/>
        <v>0.30647277943805951</v>
      </c>
      <c r="GL28" s="49">
        <f t="shared" si="316"/>
        <v>0.30647277943805951</v>
      </c>
      <c r="GM28" s="49">
        <f t="shared" si="316"/>
        <v>0.30647277943805951</v>
      </c>
      <c r="GN28" s="49">
        <f t="shared" si="316"/>
        <v>0.30647277943805951</v>
      </c>
      <c r="GO28" s="49">
        <f t="shared" si="316"/>
        <v>0.30647277943805951</v>
      </c>
      <c r="GP28" s="49">
        <f t="shared" si="316"/>
        <v>0.30647277943805951</v>
      </c>
      <c r="GQ28" s="49">
        <f t="shared" si="316"/>
        <v>0.30647277943805951</v>
      </c>
      <c r="GR28" s="49">
        <f t="shared" si="316"/>
        <v>0.30647277943805951</v>
      </c>
      <c r="GS28" s="49">
        <f t="shared" si="316"/>
        <v>0.30647277943805951</v>
      </c>
      <c r="GT28" s="49">
        <f t="shared" si="316"/>
        <v>0.30647277943805951</v>
      </c>
      <c r="GU28" s="49">
        <f t="shared" si="316"/>
        <v>0.30647277943805951</v>
      </c>
      <c r="GV28" s="49">
        <f t="shared" si="316"/>
        <v>0.30647277943805951</v>
      </c>
      <c r="GW28" s="49">
        <f t="shared" si="316"/>
        <v>0.32179641840996243</v>
      </c>
      <c r="GX28" s="49">
        <f t="shared" si="316"/>
        <v>0.32179641840996243</v>
      </c>
      <c r="GY28" s="49">
        <f t="shared" si="316"/>
        <v>0.32179641840996243</v>
      </c>
      <c r="GZ28" s="49">
        <f t="shared" si="316"/>
        <v>0.32179641840996243</v>
      </c>
      <c r="HA28" s="49">
        <f t="shared" si="316"/>
        <v>0.32179641840996243</v>
      </c>
      <c r="HB28" s="49">
        <f t="shared" si="316"/>
        <v>0.32179641840996243</v>
      </c>
      <c r="HC28" s="49">
        <f t="shared" si="316"/>
        <v>0.32179641840996243</v>
      </c>
      <c r="HD28" s="49">
        <f t="shared" si="316"/>
        <v>0.32179641840996243</v>
      </c>
      <c r="HE28" s="49">
        <f t="shared" si="316"/>
        <v>0.32179641840996243</v>
      </c>
      <c r="HF28" s="49">
        <f t="shared" si="316"/>
        <v>0.32179641840996243</v>
      </c>
      <c r="HG28" s="49">
        <f t="shared" si="316"/>
        <v>0.32179641840996243</v>
      </c>
      <c r="HH28" s="49">
        <f t="shared" si="316"/>
        <v>0.32179641840996243</v>
      </c>
      <c r="HI28" s="49">
        <f t="shared" si="316"/>
        <v>0.33788623933046052</v>
      </c>
      <c r="HJ28" s="49">
        <f t="shared" si="316"/>
        <v>0.33788623933046052</v>
      </c>
      <c r="HK28" s="49">
        <f t="shared" si="316"/>
        <v>0.33788623933046052</v>
      </c>
      <c r="HL28" s="49">
        <f t="shared" si="316"/>
        <v>0.33788623933046052</v>
      </c>
      <c r="HM28" s="49">
        <f t="shared" si="316"/>
        <v>0.33788623933046052</v>
      </c>
      <c r="HN28" s="49">
        <f t="shared" si="316"/>
        <v>0.33788623933046052</v>
      </c>
      <c r="HO28" s="49">
        <f t="shared" si="316"/>
        <v>0.33788623933046052</v>
      </c>
      <c r="HP28" s="49">
        <f t="shared" si="316"/>
        <v>0.33788623933046052</v>
      </c>
      <c r="HQ28" s="49">
        <f t="shared" si="316"/>
        <v>0.33788623933046052</v>
      </c>
      <c r="HR28" s="49">
        <f t="shared" si="316"/>
        <v>0.33788623933046052</v>
      </c>
      <c r="HS28" s="49">
        <f t="shared" si="316"/>
        <v>0.33788623933046052</v>
      </c>
      <c r="HT28" s="49">
        <f t="shared" si="316"/>
        <v>0.33788623933046052</v>
      </c>
      <c r="HU28" s="49">
        <f t="shared" si="316"/>
        <v>0.3547805512969836</v>
      </c>
      <c r="HV28" s="49">
        <f t="shared" si="316"/>
        <v>0.3547805512969836</v>
      </c>
      <c r="HW28" s="49">
        <f t="shared" si="316"/>
        <v>0.3547805512969836</v>
      </c>
      <c r="HX28" s="49">
        <f t="shared" si="316"/>
        <v>0.3547805512969836</v>
      </c>
      <c r="HY28" s="49">
        <f t="shared" si="316"/>
        <v>0.3547805512969836</v>
      </c>
      <c r="HZ28" s="49">
        <f t="shared" si="316"/>
        <v>0.3547805512969836</v>
      </c>
      <c r="IA28" s="49">
        <f t="shared" si="316"/>
        <v>0.3547805512969836</v>
      </c>
      <c r="IB28" s="49">
        <f t="shared" si="316"/>
        <v>0.3547805512969836</v>
      </c>
      <c r="IC28" s="49">
        <f t="shared" si="316"/>
        <v>0.3547805512969836</v>
      </c>
      <c r="ID28" s="49">
        <f t="shared" si="316"/>
        <v>0.3547805512969836</v>
      </c>
      <c r="IE28" s="49">
        <f t="shared" si="316"/>
        <v>0.3547805512969836</v>
      </c>
      <c r="IF28" s="49">
        <f t="shared" si="316"/>
        <v>0.3547805512969836</v>
      </c>
      <c r="IG28" s="49">
        <f t="shared" si="316"/>
        <v>0.37251957886183273</v>
      </c>
      <c r="IH28" s="49">
        <f t="shared" si="316"/>
        <v>0.37251957886183273</v>
      </c>
      <c r="II28" s="49">
        <f t="shared" si="316"/>
        <v>0.37251957886183273</v>
      </c>
      <c r="IJ28" s="49">
        <f t="shared" ref="IJ28:JB30" si="317">DS28*$M28/10^6</f>
        <v>0.37251957886183273</v>
      </c>
      <c r="IK28" s="49">
        <f t="shared" si="317"/>
        <v>0.37251957886183273</v>
      </c>
      <c r="IL28" s="49">
        <f t="shared" si="317"/>
        <v>0.37251957886183273</v>
      </c>
      <c r="IM28" s="49">
        <f t="shared" si="317"/>
        <v>0.37251957886183273</v>
      </c>
      <c r="IN28" s="49">
        <f t="shared" si="317"/>
        <v>0.37251957886183273</v>
      </c>
      <c r="IO28" s="49">
        <f t="shared" si="317"/>
        <v>0.37251957886183273</v>
      </c>
      <c r="IP28" s="49">
        <f t="shared" si="317"/>
        <v>0.37251957886183273</v>
      </c>
      <c r="IQ28" s="49">
        <f t="shared" si="317"/>
        <v>0.37251957886183273</v>
      </c>
      <c r="IR28" s="49">
        <f t="shared" si="317"/>
        <v>0.37251957886183273</v>
      </c>
      <c r="IS28" s="49">
        <f t="shared" si="317"/>
        <v>0.39114555780492438</v>
      </c>
      <c r="IT28" s="49">
        <f t="shared" si="317"/>
        <v>0.39114555780492438</v>
      </c>
      <c r="IU28" s="49">
        <f t="shared" si="317"/>
        <v>0.39114555780492438</v>
      </c>
      <c r="IV28" s="49">
        <f t="shared" si="317"/>
        <v>0.39114555780492438</v>
      </c>
      <c r="IW28" s="49">
        <f t="shared" si="317"/>
        <v>0.39114555780492438</v>
      </c>
      <c r="IX28" s="49">
        <f t="shared" si="317"/>
        <v>0.39114555780492438</v>
      </c>
      <c r="IY28" s="49">
        <f t="shared" si="317"/>
        <v>0.39114555780492438</v>
      </c>
      <c r="IZ28" s="49">
        <f t="shared" si="317"/>
        <v>0.39114555780492438</v>
      </c>
      <c r="JA28" s="49">
        <f t="shared" si="317"/>
        <v>0.39114555780492438</v>
      </c>
      <c r="JB28" s="49">
        <f t="shared" si="317"/>
        <v>0.39114555780492438</v>
      </c>
    </row>
    <row r="29" spans="1:262">
      <c r="A29" s="7"/>
      <c r="B29" s="58" t="s">
        <v>72</v>
      </c>
      <c r="C29" s="63" t="s">
        <v>20</v>
      </c>
      <c r="D29" s="59" t="s">
        <v>22</v>
      </c>
      <c r="E29" s="64">
        <f t="shared" ref="E29:M29" si="318">E11</f>
        <v>44414</v>
      </c>
      <c r="F29" s="64">
        <f t="shared" si="318"/>
        <v>44414</v>
      </c>
      <c r="G29" s="64">
        <f t="shared" si="318"/>
        <v>47700</v>
      </c>
      <c r="H29" s="65">
        <f t="shared" si="318"/>
        <v>9</v>
      </c>
      <c r="I29" s="64">
        <f t="shared" si="318"/>
        <v>46239</v>
      </c>
      <c r="J29" s="65">
        <f t="shared" si="318"/>
        <v>5</v>
      </c>
      <c r="K29" s="66">
        <f t="shared" si="318"/>
        <v>8.1890410958904116</v>
      </c>
      <c r="L29" s="66">
        <f t="shared" si="318"/>
        <v>4.1863013698630134</v>
      </c>
      <c r="M29" s="67">
        <f t="shared" si="318"/>
        <v>79245.536759999988</v>
      </c>
      <c r="N29" s="3"/>
      <c r="O29" s="72">
        <v>1</v>
      </c>
      <c r="P29" s="68">
        <v>0.04</v>
      </c>
      <c r="Q29" s="69">
        <v>1</v>
      </c>
      <c r="R29" s="68">
        <v>0.04</v>
      </c>
      <c r="S29" s="69">
        <v>1</v>
      </c>
      <c r="T29" s="101"/>
      <c r="U29" s="77"/>
      <c r="V29" s="18"/>
      <c r="W29" s="18"/>
      <c r="X29" s="49">
        <f>'CAM Estimates'!D44</f>
        <v>0.65876680680772715</v>
      </c>
      <c r="Y29" s="49">
        <f>'CAM Estimates'!E44</f>
        <v>0.65876680680772715</v>
      </c>
      <c r="Z29" s="49">
        <f>'CAM Estimates'!F44</f>
        <v>0.65876680680772715</v>
      </c>
      <c r="AA29" s="49">
        <f>'CAM Estimates'!G44</f>
        <v>0.65876680680772715</v>
      </c>
      <c r="AB29" s="49">
        <f>'CAM Estimates'!H44</f>
        <v>0.65876680680772715</v>
      </c>
      <c r="AC29" s="49">
        <f>'CAM Estimates'!I44</f>
        <v>0.65876680680772715</v>
      </c>
      <c r="AD29" s="49">
        <f>'CAM Estimates'!J44</f>
        <v>0.65876680680772715</v>
      </c>
      <c r="AE29" s="49">
        <f>'CAM Estimates'!K44</f>
        <v>0.65876680680772715</v>
      </c>
      <c r="AF29" s="49">
        <f>'CAM Estimates'!L44</f>
        <v>0.65876680680772715</v>
      </c>
      <c r="AG29" s="49">
        <f>'CAM Estimates'!M44</f>
        <v>0.65876680680772715</v>
      </c>
      <c r="AH29" s="49">
        <f>'CAM Estimates'!N44</f>
        <v>0.65876680680772715</v>
      </c>
      <c r="AI29" s="49">
        <f>'CAM Estimates'!O44</f>
        <v>0.65876680680772715</v>
      </c>
      <c r="AJ29" s="49">
        <f>'CAM Estimates'!P44</f>
        <v>0.6917051471481136</v>
      </c>
      <c r="AK29" s="49">
        <f>'CAM Estimates'!Q44</f>
        <v>0.6917051471481136</v>
      </c>
      <c r="AL29" s="49">
        <f>'CAM Estimates'!R44</f>
        <v>0.6917051471481136</v>
      </c>
      <c r="AM29" s="49">
        <f>'CAM Estimates'!S44</f>
        <v>0.6917051471481136</v>
      </c>
      <c r="AN29" s="49">
        <f>'CAM Estimates'!T44</f>
        <v>0.6917051471481136</v>
      </c>
      <c r="AO29" s="49">
        <f>'CAM Estimates'!U44</f>
        <v>0.6917051471481136</v>
      </c>
      <c r="AP29" s="49">
        <f>'CAM Estimates'!V44</f>
        <v>0.6917051471481136</v>
      </c>
      <c r="AQ29" s="49">
        <f>'CAM Estimates'!W44</f>
        <v>0.6917051471481136</v>
      </c>
      <c r="AR29" s="49">
        <f>'CAM Estimates'!X44</f>
        <v>0.6917051471481136</v>
      </c>
      <c r="AS29" s="49">
        <f>'CAM Estimates'!Y44</f>
        <v>0.6917051471481136</v>
      </c>
      <c r="AT29" s="49">
        <f>'CAM Estimates'!Z44</f>
        <v>0.6917051471481136</v>
      </c>
      <c r="AU29" s="49">
        <f>'CAM Estimates'!AA44</f>
        <v>0.6917051471481136</v>
      </c>
      <c r="AV29" s="49">
        <f>'CAM Estimates'!AB44</f>
        <v>0.72629040450551929</v>
      </c>
      <c r="AW29" s="49">
        <f>'CAM Estimates'!AC44</f>
        <v>0.72629040450551929</v>
      </c>
      <c r="AX29" s="49">
        <f>'CAM Estimates'!AD44</f>
        <v>0.72629040450551929</v>
      </c>
      <c r="AY29" s="49">
        <f>'CAM Estimates'!AE44</f>
        <v>0.72629040450551929</v>
      </c>
      <c r="AZ29" s="49">
        <f>'CAM Estimates'!AF44</f>
        <v>0.72629040450551929</v>
      </c>
      <c r="BA29" s="49">
        <f>'CAM Estimates'!AG44</f>
        <v>0.72629040450551929</v>
      </c>
      <c r="BB29" s="49">
        <f>'CAM Estimates'!AH44</f>
        <v>0.72629040450551929</v>
      </c>
      <c r="BC29" s="49">
        <f>'CAM Estimates'!AI44</f>
        <v>0.72629040450551929</v>
      </c>
      <c r="BD29" s="49">
        <f>'CAM Estimates'!AJ44</f>
        <v>0.72629040450551929</v>
      </c>
      <c r="BE29" s="49">
        <f>'CAM Estimates'!AK44</f>
        <v>0.72629040450551929</v>
      </c>
      <c r="BF29" s="49">
        <f>'CAM Estimates'!AL44</f>
        <v>0.72629040450551929</v>
      </c>
      <c r="BG29" s="49">
        <f>'CAM Estimates'!AM44</f>
        <v>0.72629040450551929</v>
      </c>
      <c r="BH29" s="49">
        <f>'CAM Estimates'!AN44</f>
        <v>0.76260492473079533</v>
      </c>
      <c r="BI29" s="49">
        <f>'CAM Estimates'!AO44</f>
        <v>0.76260492473079533</v>
      </c>
      <c r="BJ29" s="49">
        <f>'CAM Estimates'!AP44</f>
        <v>0.76260492473079533</v>
      </c>
      <c r="BK29" s="49">
        <f>'CAM Estimates'!AQ44</f>
        <v>0.76260492473079533</v>
      </c>
      <c r="BL29" s="49">
        <f>'CAM Estimates'!AR44</f>
        <v>0.76260492473079533</v>
      </c>
      <c r="BM29" s="49">
        <f>'CAM Estimates'!AS44</f>
        <v>0.76260492473079533</v>
      </c>
      <c r="BN29" s="49">
        <f>'CAM Estimates'!AT44</f>
        <v>0.76260492473079533</v>
      </c>
      <c r="BO29" s="49">
        <f>'CAM Estimates'!AU44</f>
        <v>0.76260492473079533</v>
      </c>
      <c r="BP29" s="49">
        <f>'CAM Estimates'!AV44</f>
        <v>0.76260492473079533</v>
      </c>
      <c r="BQ29" s="49">
        <f>'CAM Estimates'!AW44</f>
        <v>0.76260492473079533</v>
      </c>
      <c r="BR29" s="49">
        <f>'CAM Estimates'!AX44</f>
        <v>0.76260492473079533</v>
      </c>
      <c r="BS29" s="49">
        <f>'CAM Estimates'!AY44</f>
        <v>0.76260492473079533</v>
      </c>
      <c r="BT29" s="49">
        <f>'CAM Estimates'!AZ44</f>
        <v>0.80073517096733515</v>
      </c>
      <c r="BU29" s="49">
        <f>'CAM Estimates'!BA44</f>
        <v>0.80073517096733515</v>
      </c>
      <c r="BV29" s="49">
        <f>'CAM Estimates'!BB44</f>
        <v>0.80073517096733515</v>
      </c>
      <c r="BW29" s="49">
        <f>'CAM Estimates'!BC44</f>
        <v>0.80073517096733515</v>
      </c>
      <c r="BX29" s="49">
        <f>'CAM Estimates'!BD44</f>
        <v>0.80073517096733515</v>
      </c>
      <c r="BY29" s="49">
        <f>'CAM Estimates'!BE44</f>
        <v>0.80073517096733515</v>
      </c>
      <c r="BZ29" s="49">
        <f>'CAM Estimates'!BF44</f>
        <v>0.80073517096733515</v>
      </c>
      <c r="CA29" s="49">
        <f>'CAM Estimates'!BG44</f>
        <v>0.80073517096733515</v>
      </c>
      <c r="CB29" s="49">
        <f>'CAM Estimates'!BH44</f>
        <v>0.80073517096733515</v>
      </c>
      <c r="CC29" s="49">
        <f>'CAM Estimates'!BI44</f>
        <v>0.80073517096733515</v>
      </c>
      <c r="CD29" s="49">
        <f>'CAM Estimates'!BJ44</f>
        <v>0.80073517096733515</v>
      </c>
      <c r="CE29" s="49">
        <f>'CAM Estimates'!BK44</f>
        <v>0.80073517096733515</v>
      </c>
      <c r="CF29" s="49">
        <f>'CAM Estimates'!BL44</f>
        <v>0.8407719295157019</v>
      </c>
      <c r="CG29" s="49">
        <f>'CAM Estimates'!BM44</f>
        <v>0.8407719295157019</v>
      </c>
      <c r="CH29" s="49">
        <f>'CAM Estimates'!BN44</f>
        <v>0.8407719295157019</v>
      </c>
      <c r="CI29" s="49">
        <f>'CAM Estimates'!BO44</f>
        <v>0.8407719295157019</v>
      </c>
      <c r="CJ29" s="49">
        <f>'CAM Estimates'!BP44</f>
        <v>0.8407719295157019</v>
      </c>
      <c r="CK29" s="49">
        <f>'CAM Estimates'!BQ44</f>
        <v>0.8407719295157019</v>
      </c>
      <c r="CL29" s="49">
        <f>'CAM Estimates'!BR44</f>
        <v>0.8407719295157019</v>
      </c>
      <c r="CM29" s="49">
        <f>'CAM Estimates'!BS44</f>
        <v>0.8407719295157019</v>
      </c>
      <c r="CN29" s="49">
        <f>'CAM Estimates'!BT44</f>
        <v>0.8407719295157019</v>
      </c>
      <c r="CO29" s="49">
        <f>'CAM Estimates'!BU44</f>
        <v>0.8407719295157019</v>
      </c>
      <c r="CP29" s="49">
        <f>'CAM Estimates'!BV44</f>
        <v>0.8407719295157019</v>
      </c>
      <c r="CQ29" s="49">
        <f>'CAM Estimates'!BW44</f>
        <v>0.8407719295157019</v>
      </c>
      <c r="CR29" s="49">
        <f>'CAM Estimates'!BX44</f>
        <v>0.88281052599148702</v>
      </c>
      <c r="CS29" s="49">
        <f>'CAM Estimates'!BY44</f>
        <v>0.88281052599148702</v>
      </c>
      <c r="CT29" s="49">
        <f>'CAM Estimates'!BZ44</f>
        <v>0.88281052599148702</v>
      </c>
      <c r="CU29" s="49">
        <f>'CAM Estimates'!CA44</f>
        <v>0.88281052599148702</v>
      </c>
      <c r="CV29" s="49">
        <f>'CAM Estimates'!CB44</f>
        <v>0.88281052599148702</v>
      </c>
      <c r="CW29" s="49">
        <f>'CAM Estimates'!CC44</f>
        <v>0.88281052599148702</v>
      </c>
      <c r="CX29" s="49">
        <f>'CAM Estimates'!CD44</f>
        <v>0.88281052599148702</v>
      </c>
      <c r="CY29" s="49">
        <f>'CAM Estimates'!CE44</f>
        <v>0.88281052599148702</v>
      </c>
      <c r="CZ29" s="49">
        <f>'CAM Estimates'!CF44</f>
        <v>0.88281052599148702</v>
      </c>
      <c r="DA29" s="49">
        <f>'CAM Estimates'!CG44</f>
        <v>0.88281052599148702</v>
      </c>
      <c r="DB29" s="49">
        <f>'CAM Estimates'!CH44</f>
        <v>0.88281052599148702</v>
      </c>
      <c r="DC29" s="49">
        <f>'CAM Estimates'!CI44</f>
        <v>0.88281052599148702</v>
      </c>
      <c r="DD29" s="49">
        <f>'CAM Estimates'!CJ44</f>
        <v>0.92695105229106134</v>
      </c>
      <c r="DE29" s="49">
        <f>'CAM Estimates'!CK44</f>
        <v>0.92695105229106134</v>
      </c>
      <c r="DF29" s="49">
        <f>'CAM Estimates'!CL44</f>
        <v>0.92695105229106134</v>
      </c>
      <c r="DG29" s="49">
        <f>'CAM Estimates'!CM44</f>
        <v>0.92695105229106134</v>
      </c>
      <c r="DH29" s="49">
        <f>'CAM Estimates'!CN44</f>
        <v>0.92695105229106134</v>
      </c>
      <c r="DI29" s="49">
        <f>'CAM Estimates'!CO44</f>
        <v>0.92695105229106134</v>
      </c>
      <c r="DJ29" s="49">
        <f>'CAM Estimates'!CP44</f>
        <v>0.92695105229106134</v>
      </c>
      <c r="DK29" s="49">
        <f>'CAM Estimates'!CQ44</f>
        <v>0.92695105229106134</v>
      </c>
      <c r="DL29" s="49">
        <f>'CAM Estimates'!CR44</f>
        <v>0.92695105229106134</v>
      </c>
      <c r="DM29" s="49">
        <f>'CAM Estimates'!CS44</f>
        <v>0.92695105229106134</v>
      </c>
      <c r="DN29" s="49">
        <f>'CAM Estimates'!CT44</f>
        <v>0.92695105229106134</v>
      </c>
      <c r="DO29" s="49">
        <f>'CAM Estimates'!CU44</f>
        <v>0.92695105229106134</v>
      </c>
      <c r="DP29" s="49">
        <f>'CAM Estimates'!CV44</f>
        <v>0.97329860490561437</v>
      </c>
      <c r="DQ29" s="49">
        <f>'CAM Estimates'!CW44</f>
        <v>0.97329860490561437</v>
      </c>
      <c r="DR29" s="49">
        <f>'CAM Estimates'!CX44</f>
        <v>0.97329860490561437</v>
      </c>
      <c r="DS29" s="49">
        <f>'CAM Estimates'!CY44</f>
        <v>0.97329860490561437</v>
      </c>
      <c r="DT29" s="49">
        <f>'CAM Estimates'!CZ44</f>
        <v>0.97329860490561437</v>
      </c>
      <c r="DU29" s="49">
        <f>'CAM Estimates'!DA44</f>
        <v>0.97329860490561437</v>
      </c>
      <c r="DV29" s="49">
        <f>'CAM Estimates'!DB44</f>
        <v>0.97329860490561437</v>
      </c>
      <c r="DW29" s="49">
        <f>'CAM Estimates'!DC44</f>
        <v>0.97329860490561437</v>
      </c>
      <c r="DX29" s="49">
        <f>'CAM Estimates'!DD44</f>
        <v>0.97329860490561437</v>
      </c>
      <c r="DY29" s="49">
        <f>'CAM Estimates'!DE44</f>
        <v>0.97329860490561437</v>
      </c>
      <c r="DZ29" s="49">
        <f>'CAM Estimates'!DF44</f>
        <v>0.97329860490561437</v>
      </c>
      <c r="EA29" s="49">
        <f>'CAM Estimates'!DG44</f>
        <v>0.97329860490561437</v>
      </c>
      <c r="EB29" s="49">
        <f>'CAM Estimates'!DH44</f>
        <v>1.0219635351508951</v>
      </c>
      <c r="EC29" s="49">
        <f>'CAM Estimates'!DI44</f>
        <v>1.0219635351508951</v>
      </c>
      <c r="ED29" s="49">
        <f>'CAM Estimates'!DJ44</f>
        <v>1.0219635351508951</v>
      </c>
      <c r="EE29" s="49">
        <f>'CAM Estimates'!DK44</f>
        <v>1.0219635351508951</v>
      </c>
      <c r="EF29" s="49">
        <f>'CAM Estimates'!DL44</f>
        <v>1.0219635351508951</v>
      </c>
      <c r="EG29" s="49">
        <f>'CAM Estimates'!DM44</f>
        <v>1.0219635351508951</v>
      </c>
      <c r="EH29" s="49">
        <f>'CAM Estimates'!DN44</f>
        <v>1.0219635351508951</v>
      </c>
      <c r="EI29" s="49">
        <f>'CAM Estimates'!DO44</f>
        <v>1.0219635351508951</v>
      </c>
      <c r="EJ29" s="49">
        <f>'CAM Estimates'!DP44</f>
        <v>1.0219635351508951</v>
      </c>
      <c r="EK29" s="49">
        <f>'CAM Estimates'!DQ44</f>
        <v>1.0219635351508951</v>
      </c>
      <c r="EM29" s="18"/>
      <c r="EN29" s="18"/>
      <c r="EO29" s="49">
        <f t="shared" si="312"/>
        <v>5.2204329205149551E-2</v>
      </c>
      <c r="EP29" s="49">
        <f t="shared" si="312"/>
        <v>5.2204329205149551E-2</v>
      </c>
      <c r="EQ29" s="49">
        <f t="shared" si="312"/>
        <v>5.2204329205149551E-2</v>
      </c>
      <c r="ER29" s="49">
        <f t="shared" si="312"/>
        <v>5.2204329205149551E-2</v>
      </c>
      <c r="ES29" s="49">
        <f t="shared" si="312"/>
        <v>5.2204329205149551E-2</v>
      </c>
      <c r="ET29" s="49">
        <f t="shared" si="312"/>
        <v>5.2204329205149551E-2</v>
      </c>
      <c r="EU29" s="49">
        <f t="shared" si="312"/>
        <v>5.2204329205149551E-2</v>
      </c>
      <c r="EV29" s="49">
        <f t="shared" si="312"/>
        <v>5.2204329205149551E-2</v>
      </c>
      <c r="EW29" s="49">
        <f t="shared" si="312"/>
        <v>5.2204329205149551E-2</v>
      </c>
      <c r="EX29" s="49">
        <f t="shared" si="312"/>
        <v>5.2204329205149551E-2</v>
      </c>
      <c r="EY29" s="49">
        <f t="shared" si="313"/>
        <v>5.2204329205149551E-2</v>
      </c>
      <c r="EZ29" s="49">
        <f t="shared" si="313"/>
        <v>5.2204329205149551E-2</v>
      </c>
      <c r="FA29" s="49">
        <f t="shared" si="313"/>
        <v>5.4814545665407034E-2</v>
      </c>
      <c r="FB29" s="49">
        <f t="shared" si="313"/>
        <v>5.4814545665407034E-2</v>
      </c>
      <c r="FC29" s="49">
        <f t="shared" si="313"/>
        <v>5.4814545665407034E-2</v>
      </c>
      <c r="FD29" s="49">
        <f t="shared" si="313"/>
        <v>5.4814545665407034E-2</v>
      </c>
      <c r="FE29" s="49">
        <f t="shared" si="313"/>
        <v>5.4814545665407034E-2</v>
      </c>
      <c r="FF29" s="49">
        <f t="shared" si="313"/>
        <v>5.4814545665407034E-2</v>
      </c>
      <c r="FG29" s="49">
        <f t="shared" si="313"/>
        <v>5.4814545665407034E-2</v>
      </c>
      <c r="FH29" s="49">
        <f t="shared" si="313"/>
        <v>5.4814545665407034E-2</v>
      </c>
      <c r="FI29" s="49">
        <f t="shared" si="314"/>
        <v>5.4814545665407034E-2</v>
      </c>
      <c r="FJ29" s="49">
        <f t="shared" si="314"/>
        <v>5.4814545665407034E-2</v>
      </c>
      <c r="FK29" s="49">
        <f t="shared" si="314"/>
        <v>5.4814545665407034E-2</v>
      </c>
      <c r="FL29" s="49">
        <f t="shared" si="314"/>
        <v>5.4814545665407034E-2</v>
      </c>
      <c r="FM29" s="49">
        <f t="shared" si="314"/>
        <v>5.7555272948677391E-2</v>
      </c>
      <c r="FN29" s="49">
        <f t="shared" si="314"/>
        <v>5.7555272948677391E-2</v>
      </c>
      <c r="FO29" s="49">
        <f t="shared" si="314"/>
        <v>5.7555272948677391E-2</v>
      </c>
      <c r="FP29" s="49">
        <f t="shared" si="314"/>
        <v>5.7555272948677391E-2</v>
      </c>
      <c r="FQ29" s="49">
        <f t="shared" si="314"/>
        <v>5.7555272948677391E-2</v>
      </c>
      <c r="FR29" s="49">
        <f t="shared" si="314"/>
        <v>5.7555272948677391E-2</v>
      </c>
      <c r="FS29" s="49">
        <f t="shared" si="315"/>
        <v>5.7555272948677391E-2</v>
      </c>
      <c r="FT29" s="49">
        <f t="shared" si="315"/>
        <v>5.7555272948677391E-2</v>
      </c>
      <c r="FU29" s="49">
        <f t="shared" si="315"/>
        <v>5.7555272948677391E-2</v>
      </c>
      <c r="FV29" s="49">
        <f t="shared" si="315"/>
        <v>5.7555272948677391E-2</v>
      </c>
      <c r="FW29" s="49">
        <f t="shared" si="315"/>
        <v>5.7555272948677391E-2</v>
      </c>
      <c r="FX29" s="49">
        <f t="shared" si="316"/>
        <v>5.7555272948677391E-2</v>
      </c>
      <c r="FY29" s="49">
        <f t="shared" si="316"/>
        <v>6.043303659611126E-2</v>
      </c>
      <c r="FZ29" s="49">
        <f t="shared" si="316"/>
        <v>6.043303659611126E-2</v>
      </c>
      <c r="GA29" s="49">
        <f t="shared" si="316"/>
        <v>6.043303659611126E-2</v>
      </c>
      <c r="GB29" s="49">
        <f t="shared" si="316"/>
        <v>6.043303659611126E-2</v>
      </c>
      <c r="GC29" s="49">
        <f t="shared" si="316"/>
        <v>6.043303659611126E-2</v>
      </c>
      <c r="GD29" s="49">
        <f t="shared" si="316"/>
        <v>6.043303659611126E-2</v>
      </c>
      <c r="GE29" s="49">
        <f t="shared" si="316"/>
        <v>6.043303659611126E-2</v>
      </c>
      <c r="GF29" s="49">
        <f t="shared" si="316"/>
        <v>6.043303659611126E-2</v>
      </c>
      <c r="GG29" s="49">
        <f t="shared" si="316"/>
        <v>6.043303659611126E-2</v>
      </c>
      <c r="GH29" s="49">
        <f t="shared" si="316"/>
        <v>6.043303659611126E-2</v>
      </c>
      <c r="GI29" s="49">
        <f t="shared" si="316"/>
        <v>6.043303659611126E-2</v>
      </c>
      <c r="GJ29" s="49">
        <f t="shared" si="316"/>
        <v>6.043303659611126E-2</v>
      </c>
      <c r="GK29" s="49">
        <f t="shared" si="316"/>
        <v>6.3454688425916839E-2</v>
      </c>
      <c r="GL29" s="49">
        <f t="shared" si="316"/>
        <v>6.3454688425916839E-2</v>
      </c>
      <c r="GM29" s="49">
        <f t="shared" si="316"/>
        <v>6.3454688425916839E-2</v>
      </c>
      <c r="GN29" s="49">
        <f t="shared" si="316"/>
        <v>6.3454688425916839E-2</v>
      </c>
      <c r="GO29" s="49">
        <f t="shared" si="316"/>
        <v>6.3454688425916839E-2</v>
      </c>
      <c r="GP29" s="49">
        <f t="shared" si="316"/>
        <v>6.3454688425916839E-2</v>
      </c>
      <c r="GQ29" s="49">
        <f t="shared" si="316"/>
        <v>6.3454688425916839E-2</v>
      </c>
      <c r="GR29" s="49">
        <f t="shared" si="316"/>
        <v>6.3454688425916839E-2</v>
      </c>
      <c r="GS29" s="49">
        <f t="shared" si="316"/>
        <v>6.3454688425916839E-2</v>
      </c>
      <c r="GT29" s="49">
        <f t="shared" si="316"/>
        <v>6.3454688425916839E-2</v>
      </c>
      <c r="GU29" s="49">
        <f t="shared" si="316"/>
        <v>6.3454688425916839E-2</v>
      </c>
      <c r="GV29" s="49">
        <f t="shared" si="316"/>
        <v>6.3454688425916839E-2</v>
      </c>
      <c r="GW29" s="49">
        <f t="shared" si="316"/>
        <v>6.6627422847212667E-2</v>
      </c>
      <c r="GX29" s="49">
        <f t="shared" si="316"/>
        <v>6.6627422847212667E-2</v>
      </c>
      <c r="GY29" s="49">
        <f t="shared" si="316"/>
        <v>6.6627422847212667E-2</v>
      </c>
      <c r="GZ29" s="49">
        <f t="shared" si="316"/>
        <v>6.6627422847212667E-2</v>
      </c>
      <c r="HA29" s="49">
        <f t="shared" si="316"/>
        <v>6.6627422847212667E-2</v>
      </c>
      <c r="HB29" s="49">
        <f t="shared" si="316"/>
        <v>6.6627422847212667E-2</v>
      </c>
      <c r="HC29" s="49">
        <f t="shared" si="316"/>
        <v>6.6627422847212667E-2</v>
      </c>
      <c r="HD29" s="49">
        <f t="shared" si="316"/>
        <v>6.6627422847212667E-2</v>
      </c>
      <c r="HE29" s="49">
        <f t="shared" si="316"/>
        <v>6.6627422847212667E-2</v>
      </c>
      <c r="HF29" s="49">
        <f t="shared" si="316"/>
        <v>6.6627422847212667E-2</v>
      </c>
      <c r="HG29" s="49">
        <f t="shared" si="316"/>
        <v>6.6627422847212667E-2</v>
      </c>
      <c r="HH29" s="49">
        <f t="shared" si="316"/>
        <v>6.6627422847212667E-2</v>
      </c>
      <c r="HI29" s="49">
        <f t="shared" si="316"/>
        <v>6.9958793989573317E-2</v>
      </c>
      <c r="HJ29" s="49">
        <f t="shared" si="316"/>
        <v>6.9958793989573317E-2</v>
      </c>
      <c r="HK29" s="49">
        <f t="shared" si="316"/>
        <v>6.9958793989573317E-2</v>
      </c>
      <c r="HL29" s="49">
        <f t="shared" si="316"/>
        <v>6.9958793989573317E-2</v>
      </c>
      <c r="HM29" s="49">
        <f t="shared" si="316"/>
        <v>6.9958793989573317E-2</v>
      </c>
      <c r="HN29" s="49">
        <f t="shared" si="316"/>
        <v>6.9958793989573317E-2</v>
      </c>
      <c r="HO29" s="49">
        <f t="shared" si="316"/>
        <v>6.9958793989573317E-2</v>
      </c>
      <c r="HP29" s="49">
        <f t="shared" si="316"/>
        <v>6.9958793989573317E-2</v>
      </c>
      <c r="HQ29" s="49">
        <f t="shared" si="316"/>
        <v>6.9958793989573317E-2</v>
      </c>
      <c r="HR29" s="49">
        <f t="shared" si="316"/>
        <v>6.9958793989573317E-2</v>
      </c>
      <c r="HS29" s="49">
        <f t="shared" si="316"/>
        <v>6.9958793989573317E-2</v>
      </c>
      <c r="HT29" s="49">
        <f t="shared" si="316"/>
        <v>6.9958793989573317E-2</v>
      </c>
      <c r="HU29" s="49">
        <f t="shared" si="316"/>
        <v>7.3456733689051965E-2</v>
      </c>
      <c r="HV29" s="49">
        <f t="shared" si="316"/>
        <v>7.3456733689051965E-2</v>
      </c>
      <c r="HW29" s="49">
        <f t="shared" si="316"/>
        <v>7.3456733689051965E-2</v>
      </c>
      <c r="HX29" s="49">
        <f t="shared" si="316"/>
        <v>7.3456733689051965E-2</v>
      </c>
      <c r="HY29" s="49">
        <f t="shared" si="316"/>
        <v>7.3456733689051965E-2</v>
      </c>
      <c r="HZ29" s="49">
        <f t="shared" si="316"/>
        <v>7.3456733689051965E-2</v>
      </c>
      <c r="IA29" s="49">
        <f t="shared" si="316"/>
        <v>7.3456733689051965E-2</v>
      </c>
      <c r="IB29" s="49">
        <f t="shared" si="316"/>
        <v>7.3456733689051965E-2</v>
      </c>
      <c r="IC29" s="49">
        <f t="shared" si="316"/>
        <v>7.3456733689051965E-2</v>
      </c>
      <c r="ID29" s="49">
        <f t="shared" si="316"/>
        <v>7.3456733689051965E-2</v>
      </c>
      <c r="IE29" s="49">
        <f t="shared" si="316"/>
        <v>7.3456733689051965E-2</v>
      </c>
      <c r="IF29" s="49">
        <f t="shared" si="316"/>
        <v>7.3456733689051965E-2</v>
      </c>
      <c r="IG29" s="49">
        <f t="shared" si="316"/>
        <v>7.7129570373504569E-2</v>
      </c>
      <c r="IH29" s="49">
        <f t="shared" si="316"/>
        <v>7.7129570373504569E-2</v>
      </c>
      <c r="II29" s="49">
        <f t="shared" si="316"/>
        <v>7.7129570373504569E-2</v>
      </c>
      <c r="IJ29" s="49">
        <f t="shared" si="317"/>
        <v>7.7129570373504569E-2</v>
      </c>
      <c r="IK29" s="49">
        <f t="shared" si="317"/>
        <v>7.7129570373504569E-2</v>
      </c>
      <c r="IL29" s="49">
        <f t="shared" si="317"/>
        <v>7.7129570373504569E-2</v>
      </c>
      <c r="IM29" s="49">
        <f t="shared" si="317"/>
        <v>7.7129570373504569E-2</v>
      </c>
      <c r="IN29" s="49">
        <f t="shared" si="317"/>
        <v>7.7129570373504569E-2</v>
      </c>
      <c r="IO29" s="49">
        <f t="shared" si="317"/>
        <v>7.7129570373504569E-2</v>
      </c>
      <c r="IP29" s="49">
        <f t="shared" si="317"/>
        <v>7.7129570373504569E-2</v>
      </c>
      <c r="IQ29" s="49">
        <f t="shared" si="317"/>
        <v>7.7129570373504569E-2</v>
      </c>
      <c r="IR29" s="49">
        <f t="shared" si="317"/>
        <v>7.7129570373504569E-2</v>
      </c>
      <c r="IS29" s="49">
        <f t="shared" si="317"/>
        <v>8.0986048892179793E-2</v>
      </c>
      <c r="IT29" s="49">
        <f t="shared" si="317"/>
        <v>8.0986048892179793E-2</v>
      </c>
      <c r="IU29" s="49">
        <f t="shared" si="317"/>
        <v>8.0986048892179793E-2</v>
      </c>
      <c r="IV29" s="49">
        <f t="shared" si="317"/>
        <v>8.0986048892179793E-2</v>
      </c>
      <c r="IW29" s="49">
        <f t="shared" si="317"/>
        <v>8.0986048892179793E-2</v>
      </c>
      <c r="IX29" s="49">
        <f t="shared" si="317"/>
        <v>8.0986048892179793E-2</v>
      </c>
      <c r="IY29" s="49">
        <f t="shared" si="317"/>
        <v>8.0986048892179793E-2</v>
      </c>
      <c r="IZ29" s="49">
        <f t="shared" si="317"/>
        <v>8.0986048892179793E-2</v>
      </c>
      <c r="JA29" s="49">
        <f t="shared" si="317"/>
        <v>8.0986048892179793E-2</v>
      </c>
      <c r="JB29" s="49">
        <f t="shared" si="317"/>
        <v>8.0986048892179793E-2</v>
      </c>
    </row>
    <row r="30" spans="1:262">
      <c r="A30" s="7"/>
      <c r="B30" s="58" t="s">
        <v>69</v>
      </c>
      <c r="C30" s="63" t="s">
        <v>23</v>
      </c>
      <c r="D30" s="59" t="s">
        <v>22</v>
      </c>
      <c r="E30" s="64">
        <f t="shared" ref="E30:M30" si="319">E12</f>
        <v>44414</v>
      </c>
      <c r="F30" s="64">
        <f t="shared" si="319"/>
        <v>44414</v>
      </c>
      <c r="G30" s="64">
        <f t="shared" si="319"/>
        <v>47700</v>
      </c>
      <c r="H30" s="65">
        <f t="shared" si="319"/>
        <v>9</v>
      </c>
      <c r="I30" s="64">
        <f t="shared" si="319"/>
        <v>46239</v>
      </c>
      <c r="J30" s="65">
        <f t="shared" si="319"/>
        <v>5</v>
      </c>
      <c r="K30" s="66">
        <f t="shared" si="319"/>
        <v>8.1890410958904116</v>
      </c>
      <c r="L30" s="66">
        <f t="shared" si="319"/>
        <v>4.1863013698630134</v>
      </c>
      <c r="M30" s="67">
        <f t="shared" si="319"/>
        <v>2803.5968219999995</v>
      </c>
      <c r="N30" s="3"/>
      <c r="O30" s="72">
        <v>1</v>
      </c>
      <c r="P30" s="68">
        <v>0.04</v>
      </c>
      <c r="Q30" s="69">
        <v>1</v>
      </c>
      <c r="R30" s="68">
        <v>0.04</v>
      </c>
      <c r="S30" s="69">
        <v>1</v>
      </c>
      <c r="T30" s="101"/>
      <c r="U30" s="77"/>
      <c r="V30" s="18"/>
      <c r="W30" s="18"/>
      <c r="X30" s="49">
        <f>'CAM Estimates'!D44</f>
        <v>0.65876680680772715</v>
      </c>
      <c r="Y30" s="49">
        <f>'CAM Estimates'!E44</f>
        <v>0.65876680680772715</v>
      </c>
      <c r="Z30" s="49">
        <f>'CAM Estimates'!F44</f>
        <v>0.65876680680772715</v>
      </c>
      <c r="AA30" s="49">
        <f>'CAM Estimates'!G44</f>
        <v>0.65876680680772715</v>
      </c>
      <c r="AB30" s="49">
        <f>'CAM Estimates'!H44</f>
        <v>0.65876680680772715</v>
      </c>
      <c r="AC30" s="49">
        <f>'CAM Estimates'!I44</f>
        <v>0.65876680680772715</v>
      </c>
      <c r="AD30" s="49">
        <f>'CAM Estimates'!J44</f>
        <v>0.65876680680772715</v>
      </c>
      <c r="AE30" s="49">
        <f>'CAM Estimates'!K44</f>
        <v>0.65876680680772715</v>
      </c>
      <c r="AF30" s="49">
        <f>'CAM Estimates'!L44</f>
        <v>0.65876680680772715</v>
      </c>
      <c r="AG30" s="49">
        <f>'CAM Estimates'!M44</f>
        <v>0.65876680680772715</v>
      </c>
      <c r="AH30" s="49">
        <f>'CAM Estimates'!N44</f>
        <v>0.65876680680772715</v>
      </c>
      <c r="AI30" s="49">
        <f>'CAM Estimates'!O44</f>
        <v>0.65876680680772715</v>
      </c>
      <c r="AJ30" s="49">
        <f>'CAM Estimates'!P44</f>
        <v>0.6917051471481136</v>
      </c>
      <c r="AK30" s="49">
        <f>'CAM Estimates'!Q44</f>
        <v>0.6917051471481136</v>
      </c>
      <c r="AL30" s="49">
        <f>'CAM Estimates'!R44</f>
        <v>0.6917051471481136</v>
      </c>
      <c r="AM30" s="49">
        <f>'CAM Estimates'!S44</f>
        <v>0.6917051471481136</v>
      </c>
      <c r="AN30" s="49">
        <f>'CAM Estimates'!T44</f>
        <v>0.6917051471481136</v>
      </c>
      <c r="AO30" s="49">
        <f>'CAM Estimates'!U44</f>
        <v>0.6917051471481136</v>
      </c>
      <c r="AP30" s="49">
        <f>'CAM Estimates'!V44</f>
        <v>0.6917051471481136</v>
      </c>
      <c r="AQ30" s="49">
        <f>'CAM Estimates'!W44</f>
        <v>0.6917051471481136</v>
      </c>
      <c r="AR30" s="49">
        <f>'CAM Estimates'!X44</f>
        <v>0.6917051471481136</v>
      </c>
      <c r="AS30" s="49">
        <f>'CAM Estimates'!Y44</f>
        <v>0.6917051471481136</v>
      </c>
      <c r="AT30" s="49">
        <f>'CAM Estimates'!Z44</f>
        <v>0.6917051471481136</v>
      </c>
      <c r="AU30" s="49">
        <f>'CAM Estimates'!AA44</f>
        <v>0.6917051471481136</v>
      </c>
      <c r="AV30" s="49">
        <f>'CAM Estimates'!AB44</f>
        <v>0.72629040450551929</v>
      </c>
      <c r="AW30" s="49">
        <f>'CAM Estimates'!AC44</f>
        <v>0.72629040450551929</v>
      </c>
      <c r="AX30" s="49">
        <f>'CAM Estimates'!AD44</f>
        <v>0.72629040450551929</v>
      </c>
      <c r="AY30" s="49">
        <f>'CAM Estimates'!AE44</f>
        <v>0.72629040450551929</v>
      </c>
      <c r="AZ30" s="49">
        <f>'CAM Estimates'!AF44</f>
        <v>0.72629040450551929</v>
      </c>
      <c r="BA30" s="49">
        <f>'CAM Estimates'!AG44</f>
        <v>0.72629040450551929</v>
      </c>
      <c r="BB30" s="49">
        <f>'CAM Estimates'!AH44</f>
        <v>0.72629040450551929</v>
      </c>
      <c r="BC30" s="49">
        <f>'CAM Estimates'!AI44</f>
        <v>0.72629040450551929</v>
      </c>
      <c r="BD30" s="49">
        <f>'CAM Estimates'!AJ44</f>
        <v>0.72629040450551929</v>
      </c>
      <c r="BE30" s="49">
        <f>'CAM Estimates'!AK44</f>
        <v>0.72629040450551929</v>
      </c>
      <c r="BF30" s="49">
        <f>'CAM Estimates'!AL44</f>
        <v>0.72629040450551929</v>
      </c>
      <c r="BG30" s="49">
        <f>'CAM Estimates'!AM44</f>
        <v>0.72629040450551929</v>
      </c>
      <c r="BH30" s="49">
        <f>'CAM Estimates'!AN44</f>
        <v>0.76260492473079533</v>
      </c>
      <c r="BI30" s="49">
        <f>'CAM Estimates'!AO44</f>
        <v>0.76260492473079533</v>
      </c>
      <c r="BJ30" s="49">
        <f>'CAM Estimates'!AP44</f>
        <v>0.76260492473079533</v>
      </c>
      <c r="BK30" s="49">
        <f>'CAM Estimates'!AQ44</f>
        <v>0.76260492473079533</v>
      </c>
      <c r="BL30" s="49">
        <f>'CAM Estimates'!AR44</f>
        <v>0.76260492473079533</v>
      </c>
      <c r="BM30" s="49">
        <f>'CAM Estimates'!AS44</f>
        <v>0.76260492473079533</v>
      </c>
      <c r="BN30" s="49">
        <f>'CAM Estimates'!AT44</f>
        <v>0.76260492473079533</v>
      </c>
      <c r="BO30" s="49">
        <f>'CAM Estimates'!AU44</f>
        <v>0.76260492473079533</v>
      </c>
      <c r="BP30" s="49">
        <f>'CAM Estimates'!AV44</f>
        <v>0.76260492473079533</v>
      </c>
      <c r="BQ30" s="49">
        <f>'CAM Estimates'!AW44</f>
        <v>0.76260492473079533</v>
      </c>
      <c r="BR30" s="49">
        <f>'CAM Estimates'!AX44</f>
        <v>0.76260492473079533</v>
      </c>
      <c r="BS30" s="49">
        <f>'CAM Estimates'!AY44</f>
        <v>0.76260492473079533</v>
      </c>
      <c r="BT30" s="49">
        <f>'CAM Estimates'!AZ44</f>
        <v>0.80073517096733515</v>
      </c>
      <c r="BU30" s="49">
        <f>'CAM Estimates'!BA44</f>
        <v>0.80073517096733515</v>
      </c>
      <c r="BV30" s="49">
        <f>'CAM Estimates'!BB44</f>
        <v>0.80073517096733515</v>
      </c>
      <c r="BW30" s="49">
        <f>'CAM Estimates'!BC44</f>
        <v>0.80073517096733515</v>
      </c>
      <c r="BX30" s="49">
        <f>'CAM Estimates'!BD44</f>
        <v>0.80073517096733515</v>
      </c>
      <c r="BY30" s="49">
        <f>'CAM Estimates'!BE44</f>
        <v>0.80073517096733515</v>
      </c>
      <c r="BZ30" s="49">
        <f>'CAM Estimates'!BF44</f>
        <v>0.80073517096733515</v>
      </c>
      <c r="CA30" s="49">
        <f>'CAM Estimates'!BG44</f>
        <v>0.80073517096733515</v>
      </c>
      <c r="CB30" s="49">
        <f>'CAM Estimates'!BH44</f>
        <v>0.80073517096733515</v>
      </c>
      <c r="CC30" s="49">
        <f>'CAM Estimates'!BI44</f>
        <v>0.80073517096733515</v>
      </c>
      <c r="CD30" s="49">
        <f>'CAM Estimates'!BJ44</f>
        <v>0.80073517096733515</v>
      </c>
      <c r="CE30" s="49">
        <f>'CAM Estimates'!BK44</f>
        <v>0.80073517096733515</v>
      </c>
      <c r="CF30" s="49">
        <f>'CAM Estimates'!BL44</f>
        <v>0.8407719295157019</v>
      </c>
      <c r="CG30" s="49">
        <f>'CAM Estimates'!BM44</f>
        <v>0.8407719295157019</v>
      </c>
      <c r="CH30" s="49">
        <f>'CAM Estimates'!BN44</f>
        <v>0.8407719295157019</v>
      </c>
      <c r="CI30" s="49">
        <f>'CAM Estimates'!BO44</f>
        <v>0.8407719295157019</v>
      </c>
      <c r="CJ30" s="49">
        <f>'CAM Estimates'!BP44</f>
        <v>0.8407719295157019</v>
      </c>
      <c r="CK30" s="49">
        <f>'CAM Estimates'!BQ44</f>
        <v>0.8407719295157019</v>
      </c>
      <c r="CL30" s="49">
        <f>'CAM Estimates'!BR44</f>
        <v>0.8407719295157019</v>
      </c>
      <c r="CM30" s="49">
        <f>'CAM Estimates'!BS44</f>
        <v>0.8407719295157019</v>
      </c>
      <c r="CN30" s="49">
        <f>'CAM Estimates'!BT44</f>
        <v>0.8407719295157019</v>
      </c>
      <c r="CO30" s="49">
        <f>'CAM Estimates'!BU44</f>
        <v>0.8407719295157019</v>
      </c>
      <c r="CP30" s="49">
        <f>'CAM Estimates'!BV44</f>
        <v>0.8407719295157019</v>
      </c>
      <c r="CQ30" s="49">
        <f>'CAM Estimates'!BW44</f>
        <v>0.8407719295157019</v>
      </c>
      <c r="CR30" s="49">
        <f>'CAM Estimates'!BX44</f>
        <v>0.88281052599148702</v>
      </c>
      <c r="CS30" s="49">
        <f>'CAM Estimates'!BY44</f>
        <v>0.88281052599148702</v>
      </c>
      <c r="CT30" s="49">
        <f>'CAM Estimates'!BZ44</f>
        <v>0.88281052599148702</v>
      </c>
      <c r="CU30" s="49">
        <f>'CAM Estimates'!CA44</f>
        <v>0.88281052599148702</v>
      </c>
      <c r="CV30" s="49">
        <f>'CAM Estimates'!CB44</f>
        <v>0.88281052599148702</v>
      </c>
      <c r="CW30" s="49">
        <f>'CAM Estimates'!CC44</f>
        <v>0.88281052599148702</v>
      </c>
      <c r="CX30" s="49">
        <f>'CAM Estimates'!CD44</f>
        <v>0.88281052599148702</v>
      </c>
      <c r="CY30" s="49">
        <f>'CAM Estimates'!CE44</f>
        <v>0.88281052599148702</v>
      </c>
      <c r="CZ30" s="49">
        <f>'CAM Estimates'!CF44</f>
        <v>0.88281052599148702</v>
      </c>
      <c r="DA30" s="49">
        <f>'CAM Estimates'!CG44</f>
        <v>0.88281052599148702</v>
      </c>
      <c r="DB30" s="49">
        <f>'CAM Estimates'!CH44</f>
        <v>0.88281052599148702</v>
      </c>
      <c r="DC30" s="49">
        <f>'CAM Estimates'!CI44</f>
        <v>0.88281052599148702</v>
      </c>
      <c r="DD30" s="49">
        <f>'CAM Estimates'!CJ44</f>
        <v>0.92695105229106134</v>
      </c>
      <c r="DE30" s="49">
        <f>'CAM Estimates'!CK44</f>
        <v>0.92695105229106134</v>
      </c>
      <c r="DF30" s="49">
        <f>'CAM Estimates'!CL44</f>
        <v>0.92695105229106134</v>
      </c>
      <c r="DG30" s="49">
        <f>'CAM Estimates'!CM44</f>
        <v>0.92695105229106134</v>
      </c>
      <c r="DH30" s="49">
        <f>'CAM Estimates'!CN44</f>
        <v>0.92695105229106134</v>
      </c>
      <c r="DI30" s="49">
        <f>'CAM Estimates'!CO44</f>
        <v>0.92695105229106134</v>
      </c>
      <c r="DJ30" s="49">
        <f>'CAM Estimates'!CP44</f>
        <v>0.92695105229106134</v>
      </c>
      <c r="DK30" s="49">
        <f>'CAM Estimates'!CQ44</f>
        <v>0.92695105229106134</v>
      </c>
      <c r="DL30" s="49">
        <f>'CAM Estimates'!CR44</f>
        <v>0.92695105229106134</v>
      </c>
      <c r="DM30" s="49">
        <f>'CAM Estimates'!CS44</f>
        <v>0.92695105229106134</v>
      </c>
      <c r="DN30" s="49">
        <f>'CAM Estimates'!CT44</f>
        <v>0.92695105229106134</v>
      </c>
      <c r="DO30" s="49">
        <f>'CAM Estimates'!CU44</f>
        <v>0.92695105229106134</v>
      </c>
      <c r="DP30" s="49">
        <f>'CAM Estimates'!CV44</f>
        <v>0.97329860490561437</v>
      </c>
      <c r="DQ30" s="49">
        <f>'CAM Estimates'!CW44</f>
        <v>0.97329860490561437</v>
      </c>
      <c r="DR30" s="49">
        <f>'CAM Estimates'!CX44</f>
        <v>0.97329860490561437</v>
      </c>
      <c r="DS30" s="49">
        <f>'CAM Estimates'!CY44</f>
        <v>0.97329860490561437</v>
      </c>
      <c r="DT30" s="49">
        <f>'CAM Estimates'!CZ44</f>
        <v>0.97329860490561437</v>
      </c>
      <c r="DU30" s="49">
        <f>'CAM Estimates'!DA44</f>
        <v>0.97329860490561437</v>
      </c>
      <c r="DV30" s="49">
        <f>'CAM Estimates'!DB44</f>
        <v>0.97329860490561437</v>
      </c>
      <c r="DW30" s="49">
        <f>'CAM Estimates'!DC44</f>
        <v>0.97329860490561437</v>
      </c>
      <c r="DX30" s="49">
        <f>'CAM Estimates'!DD44</f>
        <v>0.97329860490561437</v>
      </c>
      <c r="DY30" s="49">
        <f>'CAM Estimates'!DE44</f>
        <v>0.97329860490561437</v>
      </c>
      <c r="DZ30" s="49">
        <f>'CAM Estimates'!DF44</f>
        <v>0.97329860490561437</v>
      </c>
      <c r="EA30" s="49">
        <f>'CAM Estimates'!DG44</f>
        <v>0.97329860490561437</v>
      </c>
      <c r="EB30" s="49">
        <f>'CAM Estimates'!DH44</f>
        <v>1.0219635351508951</v>
      </c>
      <c r="EC30" s="49">
        <f>'CAM Estimates'!DI44</f>
        <v>1.0219635351508951</v>
      </c>
      <c r="ED30" s="49">
        <f>'CAM Estimates'!DJ44</f>
        <v>1.0219635351508951</v>
      </c>
      <c r="EE30" s="49">
        <f>'CAM Estimates'!DK44</f>
        <v>1.0219635351508951</v>
      </c>
      <c r="EF30" s="49">
        <f>'CAM Estimates'!DL44</f>
        <v>1.0219635351508951</v>
      </c>
      <c r="EG30" s="49">
        <f>'CAM Estimates'!DM44</f>
        <v>1.0219635351508951</v>
      </c>
      <c r="EH30" s="49">
        <f>'CAM Estimates'!DN44</f>
        <v>1.0219635351508951</v>
      </c>
      <c r="EI30" s="49">
        <f>'CAM Estimates'!DO44</f>
        <v>1.0219635351508951</v>
      </c>
      <c r="EJ30" s="49">
        <f>'CAM Estimates'!DP44</f>
        <v>1.0219635351508951</v>
      </c>
      <c r="EK30" s="49">
        <f>'CAM Estimates'!DQ44</f>
        <v>1.0219635351508951</v>
      </c>
      <c r="EM30" s="18"/>
      <c r="EN30" s="18"/>
      <c r="EO30" s="49">
        <f t="shared" si="312"/>
        <v>1.8469165260052314E-3</v>
      </c>
      <c r="EP30" s="49">
        <f t="shared" si="312"/>
        <v>1.8469165260052314E-3</v>
      </c>
      <c r="EQ30" s="49">
        <f t="shared" si="312"/>
        <v>1.8469165260052314E-3</v>
      </c>
      <c r="ER30" s="49">
        <f t="shared" si="312"/>
        <v>1.8469165260052314E-3</v>
      </c>
      <c r="ES30" s="49">
        <f t="shared" si="312"/>
        <v>1.8469165260052314E-3</v>
      </c>
      <c r="ET30" s="49">
        <f t="shared" si="312"/>
        <v>1.8469165260052314E-3</v>
      </c>
      <c r="EU30" s="49">
        <f t="shared" si="312"/>
        <v>1.8469165260052314E-3</v>
      </c>
      <c r="EV30" s="49">
        <f t="shared" si="312"/>
        <v>1.8469165260052314E-3</v>
      </c>
      <c r="EW30" s="49">
        <f t="shared" si="312"/>
        <v>1.8469165260052314E-3</v>
      </c>
      <c r="EX30" s="49">
        <f t="shared" si="312"/>
        <v>1.8469165260052314E-3</v>
      </c>
      <c r="EY30" s="49">
        <f t="shared" si="313"/>
        <v>1.8469165260052314E-3</v>
      </c>
      <c r="EZ30" s="49">
        <f t="shared" si="313"/>
        <v>1.8469165260052314E-3</v>
      </c>
      <c r="FA30" s="49">
        <f t="shared" si="313"/>
        <v>1.9392623523054933E-3</v>
      </c>
      <c r="FB30" s="49">
        <f t="shared" si="313"/>
        <v>1.9392623523054933E-3</v>
      </c>
      <c r="FC30" s="49">
        <f t="shared" si="313"/>
        <v>1.9392623523054933E-3</v>
      </c>
      <c r="FD30" s="49">
        <f t="shared" si="313"/>
        <v>1.9392623523054933E-3</v>
      </c>
      <c r="FE30" s="49">
        <f t="shared" si="313"/>
        <v>1.9392623523054933E-3</v>
      </c>
      <c r="FF30" s="49">
        <f t="shared" si="313"/>
        <v>1.9392623523054933E-3</v>
      </c>
      <c r="FG30" s="49">
        <f t="shared" si="313"/>
        <v>1.9392623523054933E-3</v>
      </c>
      <c r="FH30" s="49">
        <f t="shared" si="313"/>
        <v>1.9392623523054933E-3</v>
      </c>
      <c r="FI30" s="49">
        <f t="shared" si="314"/>
        <v>1.9392623523054933E-3</v>
      </c>
      <c r="FJ30" s="49">
        <f t="shared" si="314"/>
        <v>1.9392623523054933E-3</v>
      </c>
      <c r="FK30" s="49">
        <f t="shared" si="314"/>
        <v>1.9392623523054933E-3</v>
      </c>
      <c r="FL30" s="49">
        <f t="shared" si="314"/>
        <v>1.9392623523054933E-3</v>
      </c>
      <c r="FM30" s="49">
        <f t="shared" si="314"/>
        <v>2.0362254699207681E-3</v>
      </c>
      <c r="FN30" s="49">
        <f t="shared" si="314"/>
        <v>2.0362254699207681E-3</v>
      </c>
      <c r="FO30" s="49">
        <f t="shared" si="314"/>
        <v>2.0362254699207681E-3</v>
      </c>
      <c r="FP30" s="49">
        <f t="shared" si="314"/>
        <v>2.0362254699207681E-3</v>
      </c>
      <c r="FQ30" s="49">
        <f t="shared" si="314"/>
        <v>2.0362254699207681E-3</v>
      </c>
      <c r="FR30" s="49">
        <f t="shared" si="314"/>
        <v>2.0362254699207681E-3</v>
      </c>
      <c r="FS30" s="49">
        <f t="shared" si="315"/>
        <v>2.0362254699207681E-3</v>
      </c>
      <c r="FT30" s="49">
        <f t="shared" si="315"/>
        <v>2.0362254699207681E-3</v>
      </c>
      <c r="FU30" s="49">
        <f t="shared" si="315"/>
        <v>2.0362254699207681E-3</v>
      </c>
      <c r="FV30" s="49">
        <f t="shared" si="315"/>
        <v>2.0362254699207681E-3</v>
      </c>
      <c r="FW30" s="49">
        <f t="shared" si="315"/>
        <v>2.0362254699207681E-3</v>
      </c>
      <c r="FX30" s="49">
        <f t="shared" si="316"/>
        <v>2.0362254699207681E-3</v>
      </c>
      <c r="FY30" s="49">
        <f t="shared" si="316"/>
        <v>2.1380367434168067E-3</v>
      </c>
      <c r="FZ30" s="49">
        <f t="shared" si="316"/>
        <v>2.1380367434168067E-3</v>
      </c>
      <c r="GA30" s="49">
        <f t="shared" si="316"/>
        <v>2.1380367434168067E-3</v>
      </c>
      <c r="GB30" s="49">
        <f t="shared" si="316"/>
        <v>2.1380367434168067E-3</v>
      </c>
      <c r="GC30" s="49">
        <f t="shared" si="316"/>
        <v>2.1380367434168067E-3</v>
      </c>
      <c r="GD30" s="49">
        <f t="shared" si="316"/>
        <v>2.1380367434168067E-3</v>
      </c>
      <c r="GE30" s="49">
        <f t="shared" si="316"/>
        <v>2.1380367434168067E-3</v>
      </c>
      <c r="GF30" s="49">
        <f t="shared" si="316"/>
        <v>2.1380367434168067E-3</v>
      </c>
      <c r="GG30" s="49">
        <f t="shared" si="316"/>
        <v>2.1380367434168067E-3</v>
      </c>
      <c r="GH30" s="49">
        <f t="shared" si="316"/>
        <v>2.1380367434168067E-3</v>
      </c>
      <c r="GI30" s="49">
        <f t="shared" si="316"/>
        <v>2.1380367434168067E-3</v>
      </c>
      <c r="GJ30" s="49">
        <f t="shared" si="316"/>
        <v>2.1380367434168067E-3</v>
      </c>
      <c r="GK30" s="49">
        <f t="shared" si="316"/>
        <v>2.2449385805876471E-3</v>
      </c>
      <c r="GL30" s="49">
        <f t="shared" si="316"/>
        <v>2.2449385805876471E-3</v>
      </c>
      <c r="GM30" s="49">
        <f t="shared" si="316"/>
        <v>2.2449385805876471E-3</v>
      </c>
      <c r="GN30" s="49">
        <f t="shared" si="316"/>
        <v>2.2449385805876471E-3</v>
      </c>
      <c r="GO30" s="49">
        <f t="shared" si="316"/>
        <v>2.2449385805876471E-3</v>
      </c>
      <c r="GP30" s="49">
        <f t="shared" si="316"/>
        <v>2.2449385805876471E-3</v>
      </c>
      <c r="GQ30" s="49">
        <f t="shared" si="316"/>
        <v>2.2449385805876471E-3</v>
      </c>
      <c r="GR30" s="49">
        <f t="shared" si="316"/>
        <v>2.2449385805876471E-3</v>
      </c>
      <c r="GS30" s="49">
        <f t="shared" si="316"/>
        <v>2.2449385805876471E-3</v>
      </c>
      <c r="GT30" s="49">
        <f t="shared" si="316"/>
        <v>2.2449385805876471E-3</v>
      </c>
      <c r="GU30" s="49">
        <f t="shared" si="316"/>
        <v>2.2449385805876471E-3</v>
      </c>
      <c r="GV30" s="49">
        <f t="shared" si="316"/>
        <v>2.2449385805876471E-3</v>
      </c>
      <c r="GW30" s="49">
        <f t="shared" si="316"/>
        <v>2.3571855096170295E-3</v>
      </c>
      <c r="GX30" s="49">
        <f t="shared" si="316"/>
        <v>2.3571855096170295E-3</v>
      </c>
      <c r="GY30" s="49">
        <f t="shared" si="316"/>
        <v>2.3571855096170295E-3</v>
      </c>
      <c r="GZ30" s="49">
        <f t="shared" si="316"/>
        <v>2.3571855096170295E-3</v>
      </c>
      <c r="HA30" s="49">
        <f t="shared" si="316"/>
        <v>2.3571855096170295E-3</v>
      </c>
      <c r="HB30" s="49">
        <f t="shared" si="316"/>
        <v>2.3571855096170295E-3</v>
      </c>
      <c r="HC30" s="49">
        <f t="shared" si="316"/>
        <v>2.3571855096170295E-3</v>
      </c>
      <c r="HD30" s="49">
        <f t="shared" si="316"/>
        <v>2.3571855096170295E-3</v>
      </c>
      <c r="HE30" s="49">
        <f t="shared" si="316"/>
        <v>2.3571855096170295E-3</v>
      </c>
      <c r="HF30" s="49">
        <f t="shared" si="316"/>
        <v>2.3571855096170295E-3</v>
      </c>
      <c r="HG30" s="49">
        <f t="shared" si="316"/>
        <v>2.3571855096170295E-3</v>
      </c>
      <c r="HH30" s="49">
        <f t="shared" si="316"/>
        <v>2.3571855096170295E-3</v>
      </c>
      <c r="HI30" s="49">
        <f t="shared" si="316"/>
        <v>2.4750447850978808E-3</v>
      </c>
      <c r="HJ30" s="49">
        <f t="shared" si="316"/>
        <v>2.4750447850978808E-3</v>
      </c>
      <c r="HK30" s="49">
        <f t="shared" si="316"/>
        <v>2.4750447850978808E-3</v>
      </c>
      <c r="HL30" s="49">
        <f t="shared" si="316"/>
        <v>2.4750447850978808E-3</v>
      </c>
      <c r="HM30" s="49">
        <f t="shared" si="316"/>
        <v>2.4750447850978808E-3</v>
      </c>
      <c r="HN30" s="49">
        <f t="shared" si="316"/>
        <v>2.4750447850978808E-3</v>
      </c>
      <c r="HO30" s="49">
        <f t="shared" si="316"/>
        <v>2.4750447850978808E-3</v>
      </c>
      <c r="HP30" s="49">
        <f t="shared" si="316"/>
        <v>2.4750447850978808E-3</v>
      </c>
      <c r="HQ30" s="49">
        <f t="shared" si="316"/>
        <v>2.4750447850978808E-3</v>
      </c>
      <c r="HR30" s="49">
        <f t="shared" si="316"/>
        <v>2.4750447850978808E-3</v>
      </c>
      <c r="HS30" s="49">
        <f t="shared" si="316"/>
        <v>2.4750447850978808E-3</v>
      </c>
      <c r="HT30" s="49">
        <f t="shared" si="316"/>
        <v>2.4750447850978808E-3</v>
      </c>
      <c r="HU30" s="49">
        <f t="shared" si="316"/>
        <v>2.5987970243527749E-3</v>
      </c>
      <c r="HV30" s="49">
        <f t="shared" si="316"/>
        <v>2.5987970243527749E-3</v>
      </c>
      <c r="HW30" s="49">
        <f t="shared" si="316"/>
        <v>2.5987970243527749E-3</v>
      </c>
      <c r="HX30" s="49">
        <f t="shared" si="316"/>
        <v>2.5987970243527749E-3</v>
      </c>
      <c r="HY30" s="49">
        <f t="shared" si="316"/>
        <v>2.5987970243527749E-3</v>
      </c>
      <c r="HZ30" s="49">
        <f t="shared" si="316"/>
        <v>2.5987970243527749E-3</v>
      </c>
      <c r="IA30" s="49">
        <f t="shared" si="316"/>
        <v>2.5987970243527749E-3</v>
      </c>
      <c r="IB30" s="49">
        <f t="shared" si="316"/>
        <v>2.5987970243527749E-3</v>
      </c>
      <c r="IC30" s="49">
        <f t="shared" si="316"/>
        <v>2.5987970243527749E-3</v>
      </c>
      <c r="ID30" s="49">
        <f t="shared" si="316"/>
        <v>2.5987970243527749E-3</v>
      </c>
      <c r="IE30" s="49">
        <f t="shared" si="316"/>
        <v>2.5987970243527749E-3</v>
      </c>
      <c r="IF30" s="49">
        <f t="shared" si="316"/>
        <v>2.5987970243527749E-3</v>
      </c>
      <c r="IG30" s="49">
        <f t="shared" si="316"/>
        <v>2.7287368755704138E-3</v>
      </c>
      <c r="IH30" s="49">
        <f t="shared" si="316"/>
        <v>2.7287368755704138E-3</v>
      </c>
      <c r="II30" s="49">
        <f t="shared" si="316"/>
        <v>2.7287368755704138E-3</v>
      </c>
      <c r="IJ30" s="49">
        <f t="shared" si="317"/>
        <v>2.7287368755704138E-3</v>
      </c>
      <c r="IK30" s="49">
        <f t="shared" si="317"/>
        <v>2.7287368755704138E-3</v>
      </c>
      <c r="IL30" s="49">
        <f t="shared" si="317"/>
        <v>2.7287368755704138E-3</v>
      </c>
      <c r="IM30" s="49">
        <f t="shared" si="317"/>
        <v>2.7287368755704138E-3</v>
      </c>
      <c r="IN30" s="49">
        <f t="shared" si="317"/>
        <v>2.7287368755704138E-3</v>
      </c>
      <c r="IO30" s="49">
        <f t="shared" si="317"/>
        <v>2.7287368755704138E-3</v>
      </c>
      <c r="IP30" s="49">
        <f t="shared" si="317"/>
        <v>2.7287368755704138E-3</v>
      </c>
      <c r="IQ30" s="49">
        <f t="shared" si="317"/>
        <v>2.7287368755704138E-3</v>
      </c>
      <c r="IR30" s="49">
        <f t="shared" si="317"/>
        <v>2.7287368755704138E-3</v>
      </c>
      <c r="IS30" s="49">
        <f t="shared" si="317"/>
        <v>2.8651737193489345E-3</v>
      </c>
      <c r="IT30" s="49">
        <f t="shared" si="317"/>
        <v>2.8651737193489345E-3</v>
      </c>
      <c r="IU30" s="49">
        <f t="shared" si="317"/>
        <v>2.8651737193489345E-3</v>
      </c>
      <c r="IV30" s="49">
        <f t="shared" si="317"/>
        <v>2.8651737193489345E-3</v>
      </c>
      <c r="IW30" s="49">
        <f t="shared" si="317"/>
        <v>2.8651737193489345E-3</v>
      </c>
      <c r="IX30" s="49">
        <f t="shared" si="317"/>
        <v>2.8651737193489345E-3</v>
      </c>
      <c r="IY30" s="49">
        <f t="shared" si="317"/>
        <v>2.8651737193489345E-3</v>
      </c>
      <c r="IZ30" s="49">
        <f t="shared" si="317"/>
        <v>2.8651737193489345E-3</v>
      </c>
      <c r="JA30" s="49">
        <f t="shared" si="317"/>
        <v>2.8651737193489345E-3</v>
      </c>
      <c r="JB30" s="49">
        <f t="shared" si="317"/>
        <v>2.8651737193489345E-3</v>
      </c>
    </row>
    <row r="31" spans="1:262">
      <c r="A31" s="7"/>
      <c r="B31" s="58"/>
      <c r="C31" s="63"/>
      <c r="D31" s="59"/>
      <c r="E31" s="64"/>
      <c r="F31" s="64"/>
      <c r="G31" s="64"/>
      <c r="H31" s="65"/>
      <c r="I31" s="64"/>
      <c r="J31" s="65"/>
      <c r="K31" s="66"/>
      <c r="L31" s="66"/>
      <c r="M31" s="67"/>
      <c r="N31" s="3"/>
      <c r="O31" s="61"/>
      <c r="P31" s="61"/>
      <c r="Q31" s="61"/>
      <c r="R31" s="61"/>
      <c r="S31" s="49"/>
      <c r="T31" s="101"/>
      <c r="U31" s="77"/>
      <c r="V31" s="18"/>
      <c r="W31" s="18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M31" s="18"/>
      <c r="EN31" s="18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  <c r="IV31" s="49"/>
      <c r="IW31" s="49"/>
      <c r="IX31" s="49"/>
      <c r="IY31" s="49"/>
      <c r="IZ31" s="49"/>
      <c r="JA31" s="49"/>
      <c r="JB31" s="49"/>
    </row>
    <row r="32" spans="1:262">
      <c r="A32" s="7"/>
      <c r="B32" s="57" t="s">
        <v>19</v>
      </c>
      <c r="C32" s="63"/>
      <c r="D32" s="59"/>
      <c r="E32" s="64"/>
      <c r="F32" s="64"/>
      <c r="G32" s="64"/>
      <c r="H32" s="65"/>
      <c r="I32" s="64"/>
      <c r="J32" s="65"/>
      <c r="K32" s="66"/>
      <c r="L32" s="66"/>
      <c r="M32" s="67"/>
      <c r="N32" s="3"/>
      <c r="O32" s="61"/>
      <c r="P32" s="61"/>
      <c r="Q32" s="61"/>
      <c r="R32" s="61"/>
      <c r="S32" s="49"/>
      <c r="T32" s="101"/>
      <c r="U32" s="77"/>
      <c r="V32" s="18"/>
      <c r="W32" s="18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M32" s="18"/>
      <c r="EN32" s="18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  <c r="IU32" s="49"/>
      <c r="IV32" s="49"/>
      <c r="IW32" s="49"/>
      <c r="IX32" s="49"/>
      <c r="IY32" s="49"/>
      <c r="IZ32" s="49"/>
      <c r="JA32" s="49"/>
      <c r="JB32" s="49"/>
    </row>
    <row r="33" spans="1:262">
      <c r="A33" s="7">
        <v>3</v>
      </c>
      <c r="B33" s="58" t="s">
        <v>49</v>
      </c>
      <c r="C33" s="63" t="s">
        <v>21</v>
      </c>
      <c r="D33" s="59" t="s">
        <v>22</v>
      </c>
      <c r="E33" s="64">
        <f t="shared" ref="E33:M33" si="320">E15</f>
        <v>44696</v>
      </c>
      <c r="F33" s="64">
        <f t="shared" si="320"/>
        <v>44696</v>
      </c>
      <c r="G33" s="64">
        <f t="shared" si="320"/>
        <v>47982</v>
      </c>
      <c r="H33" s="65">
        <f t="shared" si="320"/>
        <v>9</v>
      </c>
      <c r="I33" s="64">
        <f t="shared" si="320"/>
        <v>46521</v>
      </c>
      <c r="J33" s="65">
        <f t="shared" si="320"/>
        <v>5</v>
      </c>
      <c r="K33" s="66">
        <f t="shared" si="320"/>
        <v>8.9616438356164387</v>
      </c>
      <c r="L33" s="66">
        <f t="shared" si="320"/>
        <v>4.9589041095890414</v>
      </c>
      <c r="M33" s="67">
        <f t="shared" si="320"/>
        <v>448985</v>
      </c>
      <c r="N33" s="3"/>
      <c r="O33" s="72">
        <v>0.85</v>
      </c>
      <c r="P33" s="68">
        <v>0.04</v>
      </c>
      <c r="Q33" s="69">
        <v>1</v>
      </c>
      <c r="R33" s="68">
        <v>0.04</v>
      </c>
      <c r="S33" s="69">
        <v>1</v>
      </c>
      <c r="T33" s="101"/>
      <c r="U33" s="77"/>
      <c r="V33" s="18"/>
      <c r="W33" s="18"/>
      <c r="X33" s="84">
        <f>O33</f>
        <v>0.85</v>
      </c>
      <c r="Y33" s="84">
        <f>O33</f>
        <v>0.85</v>
      </c>
      <c r="Z33" s="49">
        <f t="shared" ref="Z33:AI36" si="321">IF(MONTH(Z$3)=MONTH($F33),Y33*(DAY($F33)-1)/DAY(EOMONTH($F33,0))+Y33*(1+$P33)*(1-(DAY($F33)-1)/DAY(EOMONTH($F33,0))),IF(MONTH(Z$3)=MONTH(EDATE($F33,1)),X33*(1+$P33),Y33))</f>
        <v>0.85</v>
      </c>
      <c r="AA33" s="49">
        <f t="shared" si="321"/>
        <v>0.85</v>
      </c>
      <c r="AB33" s="49">
        <f t="shared" si="321"/>
        <v>0.85</v>
      </c>
      <c r="AC33" s="49">
        <f t="shared" si="321"/>
        <v>0.85</v>
      </c>
      <c r="AD33" s="49">
        <f t="shared" si="321"/>
        <v>0.85</v>
      </c>
      <c r="AE33" s="49">
        <f t="shared" si="321"/>
        <v>0.85</v>
      </c>
      <c r="AF33" s="49">
        <f t="shared" si="321"/>
        <v>0.85</v>
      </c>
      <c r="AG33" s="49">
        <f t="shared" si="321"/>
        <v>0.85</v>
      </c>
      <c r="AH33" s="49">
        <f t="shared" si="321"/>
        <v>0.85</v>
      </c>
      <c r="AI33" s="49">
        <f t="shared" si="321"/>
        <v>0.86864516129032254</v>
      </c>
      <c r="AJ33" s="49">
        <f t="shared" ref="AJ33:AS36" si="322">IF(MONTH(AJ$3)=MONTH($F33),AI33*(DAY($F33)-1)/DAY(EOMONTH($F33,0))+AI33*(1+$P33)*(1-(DAY($F33)-1)/DAY(EOMONTH($F33,0))),IF(MONTH(AJ$3)=MONTH(EDATE($F33,1)),AH33*(1+$P33),AI33))</f>
        <v>0.88400000000000001</v>
      </c>
      <c r="AK33" s="49">
        <f t="shared" si="322"/>
        <v>0.88400000000000001</v>
      </c>
      <c r="AL33" s="49">
        <f t="shared" si="322"/>
        <v>0.88400000000000001</v>
      </c>
      <c r="AM33" s="49">
        <f t="shared" si="322"/>
        <v>0.88400000000000001</v>
      </c>
      <c r="AN33" s="49">
        <f t="shared" si="322"/>
        <v>0.88400000000000001</v>
      </c>
      <c r="AO33" s="49">
        <f t="shared" si="322"/>
        <v>0.88400000000000001</v>
      </c>
      <c r="AP33" s="49">
        <f t="shared" si="322"/>
        <v>0.88400000000000001</v>
      </c>
      <c r="AQ33" s="49">
        <f t="shared" si="322"/>
        <v>0.88400000000000001</v>
      </c>
      <c r="AR33" s="49">
        <f t="shared" si="322"/>
        <v>0.88400000000000001</v>
      </c>
      <c r="AS33" s="49">
        <f t="shared" si="322"/>
        <v>0.88400000000000001</v>
      </c>
      <c r="AT33" s="49">
        <f t="shared" ref="AT33:BC36" si="323">IF(MONTH(AT$3)=MONTH($F33),AS33*(DAY($F33)-1)/DAY(EOMONTH($F33,0))+AS33*(1+$P33)*(1-(DAY($F33)-1)/DAY(EOMONTH($F33,0))),IF(MONTH(AT$3)=MONTH(EDATE($F33,1)),AR33*(1+$P33),AS33))</f>
        <v>0.88400000000000001</v>
      </c>
      <c r="AU33" s="49">
        <f t="shared" si="323"/>
        <v>0.9033909677419355</v>
      </c>
      <c r="AV33" s="49">
        <f t="shared" si="323"/>
        <v>0.91936000000000007</v>
      </c>
      <c r="AW33" s="49">
        <f t="shared" si="323"/>
        <v>0.91936000000000007</v>
      </c>
      <c r="AX33" s="49">
        <f t="shared" si="323"/>
        <v>0.91936000000000007</v>
      </c>
      <c r="AY33" s="49">
        <f t="shared" si="323"/>
        <v>0.91936000000000007</v>
      </c>
      <c r="AZ33" s="49">
        <f t="shared" si="323"/>
        <v>0.91936000000000007</v>
      </c>
      <c r="BA33" s="49">
        <f t="shared" si="323"/>
        <v>0.91936000000000007</v>
      </c>
      <c r="BB33" s="49">
        <f t="shared" si="323"/>
        <v>0.91936000000000007</v>
      </c>
      <c r="BC33" s="49">
        <f t="shared" si="323"/>
        <v>0.91936000000000007</v>
      </c>
      <c r="BD33" s="49">
        <f t="shared" ref="BD33:BM36" si="324">IF(MONTH(BD$3)=MONTH($F33),BC33*(DAY($F33)-1)/DAY(EOMONTH($F33,0))+BC33*(1+$P33)*(1-(DAY($F33)-1)/DAY(EOMONTH($F33,0))),IF(MONTH(BD$3)=MONTH(EDATE($F33,1)),BB33*(1+$P33),BC33))</f>
        <v>0.91936000000000007</v>
      </c>
      <c r="BE33" s="49">
        <f t="shared" si="324"/>
        <v>0.91936000000000007</v>
      </c>
      <c r="BF33" s="49">
        <f t="shared" si="324"/>
        <v>0.91936000000000007</v>
      </c>
      <c r="BG33" s="49">
        <f t="shared" si="324"/>
        <v>0.9395266064516129</v>
      </c>
      <c r="BH33" s="49">
        <f t="shared" si="324"/>
        <v>0.95613440000000005</v>
      </c>
      <c r="BI33" s="49">
        <f t="shared" si="324"/>
        <v>0.95613440000000005</v>
      </c>
      <c r="BJ33" s="49">
        <f t="shared" si="324"/>
        <v>0.95613440000000005</v>
      </c>
      <c r="BK33" s="49">
        <f t="shared" si="324"/>
        <v>0.95613440000000005</v>
      </c>
      <c r="BL33" s="49">
        <f t="shared" si="324"/>
        <v>0.95613440000000005</v>
      </c>
      <c r="BM33" s="49">
        <f t="shared" si="324"/>
        <v>0.95613440000000005</v>
      </c>
      <c r="BN33" s="49">
        <f t="shared" ref="BN33:BW36" si="325">IF(MONTH(BN$3)=MONTH($F33),BM33*(DAY($F33)-1)/DAY(EOMONTH($F33,0))+BM33*(1+$P33)*(1-(DAY($F33)-1)/DAY(EOMONTH($F33,0))),IF(MONTH(BN$3)=MONTH(EDATE($F33,1)),BL33*(1+$P33),BM33))</f>
        <v>0.95613440000000005</v>
      </c>
      <c r="BO33" s="49">
        <f t="shared" si="325"/>
        <v>0.95613440000000005</v>
      </c>
      <c r="BP33" s="49">
        <f t="shared" si="325"/>
        <v>0.95613440000000005</v>
      </c>
      <c r="BQ33" s="49">
        <f t="shared" si="325"/>
        <v>0.95613440000000005</v>
      </c>
      <c r="BR33" s="49">
        <f t="shared" si="325"/>
        <v>0.95613440000000005</v>
      </c>
      <c r="BS33" s="49">
        <f t="shared" si="325"/>
        <v>0.97710767070967752</v>
      </c>
      <c r="BT33" s="49">
        <f t="shared" si="325"/>
        <v>0.99437977600000005</v>
      </c>
      <c r="BU33" s="49">
        <f t="shared" si="325"/>
        <v>0.99437977600000005</v>
      </c>
      <c r="BV33" s="49">
        <f t="shared" si="325"/>
        <v>0.99437977600000005</v>
      </c>
      <c r="BW33" s="49">
        <f t="shared" si="325"/>
        <v>0.99437977600000005</v>
      </c>
      <c r="BX33" s="49">
        <f t="shared" ref="BX33:CG36" si="326">IF(MONTH(BX$3)=MONTH($F33),BW33*(DAY($F33)-1)/DAY(EOMONTH($F33,0))+BW33*(1+$P33)*(1-(DAY($F33)-1)/DAY(EOMONTH($F33,0))),IF(MONTH(BX$3)=MONTH(EDATE($F33,1)),BV33*(1+$P33),BW33))</f>
        <v>0.99437977600000005</v>
      </c>
      <c r="BY33" s="49">
        <f t="shared" si="326"/>
        <v>0.99437977600000005</v>
      </c>
      <c r="BZ33" s="49">
        <f t="shared" si="326"/>
        <v>0.99437977600000005</v>
      </c>
      <c r="CA33" s="49">
        <f t="shared" si="326"/>
        <v>0.99437977600000005</v>
      </c>
      <c r="CB33" s="49">
        <f t="shared" si="326"/>
        <v>0.99437977600000005</v>
      </c>
      <c r="CC33" s="49">
        <f t="shared" si="326"/>
        <v>0.99437977600000005</v>
      </c>
      <c r="CD33" s="49">
        <f t="shared" si="326"/>
        <v>0.99437977600000005</v>
      </c>
      <c r="CE33" s="49">
        <f t="shared" si="326"/>
        <v>1.0161919775380646</v>
      </c>
      <c r="CF33" s="49">
        <f t="shared" si="326"/>
        <v>1.0341549670400001</v>
      </c>
      <c r="CG33" s="49">
        <f t="shared" si="326"/>
        <v>1.0341549670400001</v>
      </c>
      <c r="CH33" s="49">
        <f t="shared" ref="CH33:CQ36" si="327">IF(MONTH(CH$3)=MONTH($F33),CG33*(DAY($F33)-1)/DAY(EOMONTH($F33,0))+CG33*(1+$P33)*(1-(DAY($F33)-1)/DAY(EOMONTH($F33,0))),IF(MONTH(CH$3)=MONTH(EDATE($F33,1)),CF33*(1+$P33),CG33))</f>
        <v>1.0341549670400001</v>
      </c>
      <c r="CI33" s="49">
        <f t="shared" si="327"/>
        <v>1.0341549670400001</v>
      </c>
      <c r="CJ33" s="49">
        <f t="shared" si="327"/>
        <v>1.0341549670400001</v>
      </c>
      <c r="CK33" s="49">
        <f t="shared" si="327"/>
        <v>1.0341549670400001</v>
      </c>
      <c r="CL33" s="49">
        <f t="shared" si="327"/>
        <v>1.0341549670400001</v>
      </c>
      <c r="CM33" s="49">
        <f t="shared" si="327"/>
        <v>1.0341549670400001</v>
      </c>
      <c r="CN33" s="49">
        <f t="shared" si="327"/>
        <v>1.0341549670400001</v>
      </c>
      <c r="CO33" s="49">
        <f t="shared" si="327"/>
        <v>1.0341549670400001</v>
      </c>
      <c r="CP33" s="49">
        <f t="shared" si="327"/>
        <v>1.0341549670400001</v>
      </c>
      <c r="CQ33" s="49">
        <f t="shared" si="327"/>
        <v>1.0568396566395872</v>
      </c>
      <c r="CR33" s="49">
        <f t="shared" ref="CR33:DA36" si="328">IF(MONTH(CR$3)=MONTH($F33),CQ33*(DAY($F33)-1)/DAY(EOMONTH($F33,0))+CQ33*(1+$P33)*(1-(DAY($F33)-1)/DAY(EOMONTH($F33,0))),IF(MONTH(CR$3)=MONTH(EDATE($F33,1)),CP33*(1+$P33),CQ33))</f>
        <v>1.0755211657216002</v>
      </c>
      <c r="CS33" s="49">
        <f t="shared" si="328"/>
        <v>1.0755211657216002</v>
      </c>
      <c r="CT33" s="49">
        <f t="shared" si="328"/>
        <v>1.0755211657216002</v>
      </c>
      <c r="CU33" s="49">
        <f t="shared" si="328"/>
        <v>1.0755211657216002</v>
      </c>
      <c r="CV33" s="49">
        <f t="shared" si="328"/>
        <v>1.0755211657216002</v>
      </c>
      <c r="CW33" s="49">
        <f t="shared" si="328"/>
        <v>1.0755211657216002</v>
      </c>
      <c r="CX33" s="49">
        <f t="shared" si="328"/>
        <v>1.0755211657216002</v>
      </c>
      <c r="CY33" s="49">
        <f t="shared" si="328"/>
        <v>1.0755211657216002</v>
      </c>
      <c r="CZ33" s="49">
        <f t="shared" si="328"/>
        <v>1.0755211657216002</v>
      </c>
      <c r="DA33" s="49">
        <f t="shared" si="328"/>
        <v>1.0755211657216002</v>
      </c>
      <c r="DB33" s="49">
        <f t="shared" ref="DB33:DK36" si="329">IF(MONTH(DB$3)=MONTH($F33),DA33*(DAY($F33)-1)/DAY(EOMONTH($F33,0))+DA33*(1+$P33)*(1-(DAY($F33)-1)/DAY(EOMONTH($F33,0))),IF(MONTH(DB$3)=MONTH(EDATE($F33,1)),CZ33*(1+$P33),DA33))</f>
        <v>1.0755211657216002</v>
      </c>
      <c r="DC33" s="49">
        <f t="shared" si="329"/>
        <v>1.0991132429051707</v>
      </c>
      <c r="DD33" s="49">
        <f t="shared" si="329"/>
        <v>1.1185420123504641</v>
      </c>
      <c r="DE33" s="49">
        <f t="shared" si="329"/>
        <v>1.1185420123504641</v>
      </c>
      <c r="DF33" s="49">
        <f t="shared" si="329"/>
        <v>1.1185420123504641</v>
      </c>
      <c r="DG33" s="49">
        <f t="shared" si="329"/>
        <v>1.1185420123504641</v>
      </c>
      <c r="DH33" s="49">
        <f t="shared" si="329"/>
        <v>1.1185420123504641</v>
      </c>
      <c r="DI33" s="49">
        <f t="shared" si="329"/>
        <v>1.1185420123504641</v>
      </c>
      <c r="DJ33" s="49">
        <f t="shared" si="329"/>
        <v>1.1185420123504641</v>
      </c>
      <c r="DK33" s="49">
        <f t="shared" si="329"/>
        <v>1.1185420123504641</v>
      </c>
      <c r="DL33" s="49">
        <f t="shared" ref="DL33:DU36" si="330">IF(MONTH(DL$3)=MONTH($F33),DK33*(DAY($F33)-1)/DAY(EOMONTH($F33,0))+DK33*(1+$P33)*(1-(DAY($F33)-1)/DAY(EOMONTH($F33,0))),IF(MONTH(DL$3)=MONTH(EDATE($F33,1)),DJ33*(1+$P33),DK33))</f>
        <v>1.1185420123504641</v>
      </c>
      <c r="DM33" s="49">
        <f t="shared" si="330"/>
        <v>1.1185420123504641</v>
      </c>
      <c r="DN33" s="49">
        <f t="shared" si="330"/>
        <v>1.1185420123504641</v>
      </c>
      <c r="DO33" s="49">
        <f t="shared" si="330"/>
        <v>1.1430777726213774</v>
      </c>
      <c r="DP33" s="49">
        <f t="shared" si="330"/>
        <v>1.1632836928444827</v>
      </c>
      <c r="DQ33" s="49">
        <f t="shared" si="330"/>
        <v>1.1632836928444827</v>
      </c>
      <c r="DR33" s="49">
        <f t="shared" si="330"/>
        <v>1.1632836928444827</v>
      </c>
      <c r="DS33" s="49">
        <f t="shared" si="330"/>
        <v>1.1632836928444827</v>
      </c>
      <c r="DT33" s="49">
        <f t="shared" si="330"/>
        <v>1.1632836928444827</v>
      </c>
      <c r="DU33" s="49">
        <f t="shared" si="330"/>
        <v>1.1632836928444827</v>
      </c>
      <c r="DV33" s="49">
        <f t="shared" ref="DV33:EE36" si="331">IF(MONTH(DV$3)=MONTH($F33),DU33*(DAY($F33)-1)/DAY(EOMONTH($F33,0))+DU33*(1+$P33)*(1-(DAY($F33)-1)/DAY(EOMONTH($F33,0))),IF(MONTH(DV$3)=MONTH(EDATE($F33,1)),DT33*(1+$P33),DU33))</f>
        <v>1.1632836928444827</v>
      </c>
      <c r="DW33" s="49">
        <f t="shared" si="331"/>
        <v>1.1632836928444827</v>
      </c>
      <c r="DX33" s="49">
        <f t="shared" si="331"/>
        <v>1.1632836928444827</v>
      </c>
      <c r="DY33" s="49">
        <f t="shared" si="331"/>
        <v>1.1632836928444827</v>
      </c>
      <c r="DZ33" s="49">
        <f t="shared" si="331"/>
        <v>1.1632836928444827</v>
      </c>
      <c r="EA33" s="49">
        <f t="shared" si="331"/>
        <v>1.1888008835262327</v>
      </c>
      <c r="EB33" s="49">
        <f t="shared" si="331"/>
        <v>1.2098150405582622</v>
      </c>
      <c r="EC33" s="49">
        <f t="shared" si="331"/>
        <v>1.2098150405582622</v>
      </c>
      <c r="ED33" s="49">
        <f t="shared" si="331"/>
        <v>1.2098150405582622</v>
      </c>
      <c r="EE33" s="49">
        <f t="shared" si="331"/>
        <v>1.2098150405582622</v>
      </c>
      <c r="EF33" s="49">
        <f t="shared" ref="EF33:EK36" si="332">IF(MONTH(EF$3)=MONTH($F33),EE33*(DAY($F33)-1)/DAY(EOMONTH($F33,0))+EE33*(1+$P33)*(1-(DAY($F33)-1)/DAY(EOMONTH($F33,0))),IF(MONTH(EF$3)=MONTH(EDATE($F33,1)),ED33*(1+$P33),EE33))</f>
        <v>1.2098150405582622</v>
      </c>
      <c r="EG33" s="49">
        <f t="shared" si="332"/>
        <v>1.2098150405582622</v>
      </c>
      <c r="EH33" s="49">
        <f t="shared" si="332"/>
        <v>1.2098150405582622</v>
      </c>
      <c r="EI33" s="49">
        <f t="shared" si="332"/>
        <v>1.2098150405582622</v>
      </c>
      <c r="EJ33" s="49">
        <f t="shared" si="332"/>
        <v>1.2098150405582622</v>
      </c>
      <c r="EK33" s="49">
        <f t="shared" si="332"/>
        <v>1.2098150405582622</v>
      </c>
      <c r="EM33" s="18"/>
      <c r="EN33" s="18"/>
      <c r="EO33" s="49">
        <f t="shared" ref="EO33:EX36" si="333">X33*$M33/10^6</f>
        <v>0.38163724999999998</v>
      </c>
      <c r="EP33" s="49">
        <f t="shared" si="333"/>
        <v>0.38163724999999998</v>
      </c>
      <c r="EQ33" s="49">
        <f t="shared" si="333"/>
        <v>0.38163724999999998</v>
      </c>
      <c r="ER33" s="49">
        <f t="shared" si="333"/>
        <v>0.38163724999999998</v>
      </c>
      <c r="ES33" s="49">
        <f t="shared" si="333"/>
        <v>0.38163724999999998</v>
      </c>
      <c r="ET33" s="49">
        <f t="shared" si="333"/>
        <v>0.38163724999999998</v>
      </c>
      <c r="EU33" s="49">
        <f t="shared" si="333"/>
        <v>0.38163724999999998</v>
      </c>
      <c r="EV33" s="49">
        <f t="shared" si="333"/>
        <v>0.38163724999999998</v>
      </c>
      <c r="EW33" s="49">
        <f t="shared" si="333"/>
        <v>0.38163724999999998</v>
      </c>
      <c r="EX33" s="49">
        <f t="shared" si="333"/>
        <v>0.38163724999999998</v>
      </c>
      <c r="EY33" s="49">
        <f t="shared" ref="EY33:FH36" si="334">AH33*$M33/10^6</f>
        <v>0.38163724999999998</v>
      </c>
      <c r="EZ33" s="49">
        <f t="shared" si="334"/>
        <v>0.39000864774193544</v>
      </c>
      <c r="FA33" s="49">
        <f t="shared" si="334"/>
        <v>0.39690273999999998</v>
      </c>
      <c r="FB33" s="49">
        <f t="shared" si="334"/>
        <v>0.39690273999999998</v>
      </c>
      <c r="FC33" s="49">
        <f t="shared" si="334"/>
        <v>0.39690273999999998</v>
      </c>
      <c r="FD33" s="49">
        <f t="shared" si="334"/>
        <v>0.39690273999999998</v>
      </c>
      <c r="FE33" s="49">
        <f t="shared" si="334"/>
        <v>0.39690273999999998</v>
      </c>
      <c r="FF33" s="49">
        <f t="shared" si="334"/>
        <v>0.39690273999999998</v>
      </c>
      <c r="FG33" s="49">
        <f t="shared" si="334"/>
        <v>0.39690273999999998</v>
      </c>
      <c r="FH33" s="49">
        <f t="shared" si="334"/>
        <v>0.39690273999999998</v>
      </c>
      <c r="FI33" s="49">
        <f t="shared" ref="FI33:FR36" si="335">AR33*$M33/10^6</f>
        <v>0.39690273999999998</v>
      </c>
      <c r="FJ33" s="49">
        <f t="shared" si="335"/>
        <v>0.39690273999999998</v>
      </c>
      <c r="FK33" s="49">
        <f t="shared" si="335"/>
        <v>0.39690273999999998</v>
      </c>
      <c r="FL33" s="49">
        <f t="shared" si="335"/>
        <v>0.4056089936516129</v>
      </c>
      <c r="FM33" s="49">
        <f t="shared" si="335"/>
        <v>0.4127788496</v>
      </c>
      <c r="FN33" s="49">
        <f t="shared" si="335"/>
        <v>0.4127788496</v>
      </c>
      <c r="FO33" s="49">
        <f t="shared" si="335"/>
        <v>0.4127788496</v>
      </c>
      <c r="FP33" s="49">
        <f t="shared" si="335"/>
        <v>0.4127788496</v>
      </c>
      <c r="FQ33" s="49">
        <f t="shared" si="335"/>
        <v>0.4127788496</v>
      </c>
      <c r="FR33" s="49">
        <f t="shared" si="335"/>
        <v>0.4127788496</v>
      </c>
      <c r="FS33" s="49">
        <f t="shared" ref="FS33:FW36" si="336">BB33*$M33/10^6</f>
        <v>0.4127788496</v>
      </c>
      <c r="FT33" s="49">
        <f t="shared" si="336"/>
        <v>0.4127788496</v>
      </c>
      <c r="FU33" s="49">
        <f t="shared" si="336"/>
        <v>0.4127788496</v>
      </c>
      <c r="FV33" s="49">
        <f t="shared" si="336"/>
        <v>0.4127788496</v>
      </c>
      <c r="FW33" s="49">
        <f t="shared" si="336"/>
        <v>0.4127788496</v>
      </c>
      <c r="FX33" s="49">
        <f t="shared" ref="FX33:II36" si="337">BG33*$M33/10^6</f>
        <v>0.42183335339767741</v>
      </c>
      <c r="FY33" s="49">
        <f t="shared" si="337"/>
        <v>0.42929000358400005</v>
      </c>
      <c r="FZ33" s="49">
        <f t="shared" si="337"/>
        <v>0.42929000358400005</v>
      </c>
      <c r="GA33" s="49">
        <f t="shared" si="337"/>
        <v>0.42929000358400005</v>
      </c>
      <c r="GB33" s="49">
        <f t="shared" si="337"/>
        <v>0.42929000358400005</v>
      </c>
      <c r="GC33" s="49">
        <f t="shared" si="337"/>
        <v>0.42929000358400005</v>
      </c>
      <c r="GD33" s="49">
        <f t="shared" si="337"/>
        <v>0.42929000358400005</v>
      </c>
      <c r="GE33" s="49">
        <f t="shared" si="337"/>
        <v>0.42929000358400005</v>
      </c>
      <c r="GF33" s="49">
        <f t="shared" si="337"/>
        <v>0.42929000358400005</v>
      </c>
      <c r="GG33" s="49">
        <f t="shared" si="337"/>
        <v>0.42929000358400005</v>
      </c>
      <c r="GH33" s="49">
        <f t="shared" si="337"/>
        <v>0.42929000358400005</v>
      </c>
      <c r="GI33" s="49">
        <f t="shared" si="337"/>
        <v>0.42929000358400005</v>
      </c>
      <c r="GJ33" s="49">
        <f t="shared" si="337"/>
        <v>0.43870668753358455</v>
      </c>
      <c r="GK33" s="49">
        <f t="shared" si="337"/>
        <v>0.44646160372736005</v>
      </c>
      <c r="GL33" s="49">
        <f t="shared" si="337"/>
        <v>0.44646160372736005</v>
      </c>
      <c r="GM33" s="49">
        <f t="shared" si="337"/>
        <v>0.44646160372736005</v>
      </c>
      <c r="GN33" s="49">
        <f t="shared" si="337"/>
        <v>0.44646160372736005</v>
      </c>
      <c r="GO33" s="49">
        <f t="shared" si="337"/>
        <v>0.44646160372736005</v>
      </c>
      <c r="GP33" s="49">
        <f t="shared" si="337"/>
        <v>0.44646160372736005</v>
      </c>
      <c r="GQ33" s="49">
        <f t="shared" si="337"/>
        <v>0.44646160372736005</v>
      </c>
      <c r="GR33" s="49">
        <f t="shared" si="337"/>
        <v>0.44646160372736005</v>
      </c>
      <c r="GS33" s="49">
        <f t="shared" si="337"/>
        <v>0.44646160372736005</v>
      </c>
      <c r="GT33" s="49">
        <f t="shared" si="337"/>
        <v>0.44646160372736005</v>
      </c>
      <c r="GU33" s="49">
        <f t="shared" si="337"/>
        <v>0.44646160372736005</v>
      </c>
      <c r="GV33" s="49">
        <f t="shared" si="337"/>
        <v>0.45625495503492791</v>
      </c>
      <c r="GW33" s="49">
        <f t="shared" si="337"/>
        <v>0.46432006787645447</v>
      </c>
      <c r="GX33" s="49">
        <f t="shared" si="337"/>
        <v>0.46432006787645447</v>
      </c>
      <c r="GY33" s="49">
        <f t="shared" si="337"/>
        <v>0.46432006787645447</v>
      </c>
      <c r="GZ33" s="49">
        <f t="shared" si="337"/>
        <v>0.46432006787645447</v>
      </c>
      <c r="HA33" s="49">
        <f t="shared" si="337"/>
        <v>0.46432006787645447</v>
      </c>
      <c r="HB33" s="49">
        <f t="shared" si="337"/>
        <v>0.46432006787645447</v>
      </c>
      <c r="HC33" s="49">
        <f t="shared" si="337"/>
        <v>0.46432006787645447</v>
      </c>
      <c r="HD33" s="49">
        <f t="shared" si="337"/>
        <v>0.46432006787645447</v>
      </c>
      <c r="HE33" s="49">
        <f t="shared" si="337"/>
        <v>0.46432006787645447</v>
      </c>
      <c r="HF33" s="49">
        <f t="shared" si="337"/>
        <v>0.46432006787645447</v>
      </c>
      <c r="HG33" s="49">
        <f t="shared" si="337"/>
        <v>0.46432006787645447</v>
      </c>
      <c r="HH33" s="49">
        <f t="shared" si="337"/>
        <v>0.47450515323632508</v>
      </c>
      <c r="HI33" s="49">
        <f t="shared" si="337"/>
        <v>0.48289287059151265</v>
      </c>
      <c r="HJ33" s="49">
        <f t="shared" si="337"/>
        <v>0.48289287059151265</v>
      </c>
      <c r="HK33" s="49">
        <f t="shared" si="337"/>
        <v>0.48289287059151265</v>
      </c>
      <c r="HL33" s="49">
        <f t="shared" si="337"/>
        <v>0.48289287059151265</v>
      </c>
      <c r="HM33" s="49">
        <f t="shared" si="337"/>
        <v>0.48289287059151265</v>
      </c>
      <c r="HN33" s="49">
        <f t="shared" si="337"/>
        <v>0.48289287059151265</v>
      </c>
      <c r="HO33" s="49">
        <f t="shared" si="337"/>
        <v>0.48289287059151265</v>
      </c>
      <c r="HP33" s="49">
        <f t="shared" si="337"/>
        <v>0.48289287059151265</v>
      </c>
      <c r="HQ33" s="49">
        <f t="shared" si="337"/>
        <v>0.48289287059151265</v>
      </c>
      <c r="HR33" s="49">
        <f t="shared" si="337"/>
        <v>0.48289287059151265</v>
      </c>
      <c r="HS33" s="49">
        <f t="shared" si="337"/>
        <v>0.48289287059151265</v>
      </c>
      <c r="HT33" s="49">
        <f t="shared" si="337"/>
        <v>0.49348535936577803</v>
      </c>
      <c r="HU33" s="49">
        <f t="shared" si="337"/>
        <v>0.5022085854151731</v>
      </c>
      <c r="HV33" s="49">
        <f t="shared" si="337"/>
        <v>0.5022085854151731</v>
      </c>
      <c r="HW33" s="49">
        <f t="shared" si="337"/>
        <v>0.5022085854151731</v>
      </c>
      <c r="HX33" s="49">
        <f t="shared" si="337"/>
        <v>0.5022085854151731</v>
      </c>
      <c r="HY33" s="49">
        <f t="shared" si="337"/>
        <v>0.5022085854151731</v>
      </c>
      <c r="HZ33" s="49">
        <f t="shared" si="337"/>
        <v>0.5022085854151731</v>
      </c>
      <c r="IA33" s="49">
        <f t="shared" si="337"/>
        <v>0.5022085854151731</v>
      </c>
      <c r="IB33" s="49">
        <f t="shared" si="337"/>
        <v>0.5022085854151731</v>
      </c>
      <c r="IC33" s="49">
        <f t="shared" si="337"/>
        <v>0.5022085854151731</v>
      </c>
      <c r="ID33" s="49">
        <f t="shared" si="337"/>
        <v>0.5022085854151731</v>
      </c>
      <c r="IE33" s="49">
        <f t="shared" si="337"/>
        <v>0.5022085854151731</v>
      </c>
      <c r="IF33" s="49">
        <f t="shared" si="337"/>
        <v>0.5132247737404092</v>
      </c>
      <c r="IG33" s="49">
        <f t="shared" si="337"/>
        <v>0.52229692883178014</v>
      </c>
      <c r="IH33" s="49">
        <f t="shared" si="337"/>
        <v>0.52229692883178014</v>
      </c>
      <c r="II33" s="49">
        <f t="shared" si="337"/>
        <v>0.52229692883178014</v>
      </c>
      <c r="IJ33" s="49">
        <f t="shared" ref="IJ33:JB36" si="338">DS33*$M33/10^6</f>
        <v>0.52229692883178014</v>
      </c>
      <c r="IK33" s="49">
        <f t="shared" si="338"/>
        <v>0.52229692883178014</v>
      </c>
      <c r="IL33" s="49">
        <f t="shared" si="338"/>
        <v>0.52229692883178014</v>
      </c>
      <c r="IM33" s="49">
        <f t="shared" si="338"/>
        <v>0.52229692883178014</v>
      </c>
      <c r="IN33" s="49">
        <f t="shared" si="338"/>
        <v>0.52229692883178014</v>
      </c>
      <c r="IO33" s="49">
        <f t="shared" si="338"/>
        <v>0.52229692883178014</v>
      </c>
      <c r="IP33" s="49">
        <f t="shared" si="338"/>
        <v>0.52229692883178014</v>
      </c>
      <c r="IQ33" s="49">
        <f t="shared" si="338"/>
        <v>0.52229692883178014</v>
      </c>
      <c r="IR33" s="49">
        <f t="shared" si="338"/>
        <v>0.53375376469002556</v>
      </c>
      <c r="IS33" s="49">
        <f t="shared" si="338"/>
        <v>0.54318880598505137</v>
      </c>
      <c r="IT33" s="49">
        <f t="shared" si="338"/>
        <v>0.54318880598505137</v>
      </c>
      <c r="IU33" s="49">
        <f t="shared" si="338"/>
        <v>0.54318880598505137</v>
      </c>
      <c r="IV33" s="49">
        <f t="shared" si="338"/>
        <v>0.54318880598505137</v>
      </c>
      <c r="IW33" s="49">
        <f t="shared" si="338"/>
        <v>0.54318880598505137</v>
      </c>
      <c r="IX33" s="49">
        <f t="shared" si="338"/>
        <v>0.54318880598505137</v>
      </c>
      <c r="IY33" s="49">
        <f t="shared" si="338"/>
        <v>0.54318880598505137</v>
      </c>
      <c r="IZ33" s="49">
        <f t="shared" si="338"/>
        <v>0.54318880598505137</v>
      </c>
      <c r="JA33" s="49">
        <f t="shared" si="338"/>
        <v>0.54318880598505137</v>
      </c>
      <c r="JB33" s="49">
        <f t="shared" si="338"/>
        <v>0.54318880598505137</v>
      </c>
    </row>
    <row r="34" spans="1:262">
      <c r="A34" s="7"/>
      <c r="B34" s="58" t="s">
        <v>73</v>
      </c>
      <c r="C34" s="63" t="s">
        <v>57</v>
      </c>
      <c r="D34" s="59" t="s">
        <v>22</v>
      </c>
      <c r="E34" s="64">
        <f t="shared" ref="E34:M34" si="339">E16</f>
        <v>44696</v>
      </c>
      <c r="F34" s="64">
        <f t="shared" si="339"/>
        <v>44696</v>
      </c>
      <c r="G34" s="64">
        <f t="shared" si="339"/>
        <v>47982</v>
      </c>
      <c r="H34" s="65">
        <f t="shared" si="339"/>
        <v>9</v>
      </c>
      <c r="I34" s="64">
        <f t="shared" si="339"/>
        <v>46521</v>
      </c>
      <c r="J34" s="65">
        <f t="shared" si="339"/>
        <v>5</v>
      </c>
      <c r="K34" s="66">
        <f t="shared" si="339"/>
        <v>8.9616438356164387</v>
      </c>
      <c r="L34" s="66">
        <f t="shared" si="339"/>
        <v>4.9589041095890414</v>
      </c>
      <c r="M34" s="67">
        <f t="shared" si="339"/>
        <v>3196.8782999999999</v>
      </c>
      <c r="N34" s="3"/>
      <c r="O34" s="72">
        <v>0.85</v>
      </c>
      <c r="P34" s="68">
        <v>0.04</v>
      </c>
      <c r="Q34" s="69">
        <v>1</v>
      </c>
      <c r="R34" s="68">
        <v>0.04</v>
      </c>
      <c r="S34" s="69">
        <v>1</v>
      </c>
      <c r="T34" s="101"/>
      <c r="U34" s="77"/>
      <c r="V34" s="18"/>
      <c r="W34" s="18"/>
      <c r="X34" s="84">
        <f>O34</f>
        <v>0.85</v>
      </c>
      <c r="Y34" s="84">
        <f>O34</f>
        <v>0.85</v>
      </c>
      <c r="Z34" s="49">
        <f t="shared" si="321"/>
        <v>0.85</v>
      </c>
      <c r="AA34" s="49">
        <f t="shared" si="321"/>
        <v>0.85</v>
      </c>
      <c r="AB34" s="49">
        <f t="shared" si="321"/>
        <v>0.85</v>
      </c>
      <c r="AC34" s="49">
        <f t="shared" si="321"/>
        <v>0.85</v>
      </c>
      <c r="AD34" s="49">
        <f t="shared" si="321"/>
        <v>0.85</v>
      </c>
      <c r="AE34" s="49">
        <f t="shared" si="321"/>
        <v>0.85</v>
      </c>
      <c r="AF34" s="49">
        <f t="shared" si="321"/>
        <v>0.85</v>
      </c>
      <c r="AG34" s="49">
        <f t="shared" si="321"/>
        <v>0.85</v>
      </c>
      <c r="AH34" s="49">
        <f t="shared" si="321"/>
        <v>0.85</v>
      </c>
      <c r="AI34" s="49">
        <f t="shared" si="321"/>
        <v>0.86864516129032254</v>
      </c>
      <c r="AJ34" s="49">
        <f t="shared" si="322"/>
        <v>0.88400000000000001</v>
      </c>
      <c r="AK34" s="49">
        <f t="shared" si="322"/>
        <v>0.88400000000000001</v>
      </c>
      <c r="AL34" s="49">
        <f t="shared" si="322"/>
        <v>0.88400000000000001</v>
      </c>
      <c r="AM34" s="49">
        <f t="shared" si="322"/>
        <v>0.88400000000000001</v>
      </c>
      <c r="AN34" s="49">
        <f t="shared" si="322"/>
        <v>0.88400000000000001</v>
      </c>
      <c r="AO34" s="49">
        <f t="shared" si="322"/>
        <v>0.88400000000000001</v>
      </c>
      <c r="AP34" s="49">
        <f t="shared" si="322"/>
        <v>0.88400000000000001</v>
      </c>
      <c r="AQ34" s="49">
        <f t="shared" si="322"/>
        <v>0.88400000000000001</v>
      </c>
      <c r="AR34" s="49">
        <f t="shared" si="322"/>
        <v>0.88400000000000001</v>
      </c>
      <c r="AS34" s="49">
        <f t="shared" si="322"/>
        <v>0.88400000000000001</v>
      </c>
      <c r="AT34" s="49">
        <f t="shared" si="323"/>
        <v>0.88400000000000001</v>
      </c>
      <c r="AU34" s="49">
        <f t="shared" si="323"/>
        <v>0.9033909677419355</v>
      </c>
      <c r="AV34" s="49">
        <f t="shared" si="323"/>
        <v>0.91936000000000007</v>
      </c>
      <c r="AW34" s="49">
        <f t="shared" si="323"/>
        <v>0.91936000000000007</v>
      </c>
      <c r="AX34" s="49">
        <f t="shared" si="323"/>
        <v>0.91936000000000007</v>
      </c>
      <c r="AY34" s="49">
        <f t="shared" si="323"/>
        <v>0.91936000000000007</v>
      </c>
      <c r="AZ34" s="49">
        <f t="shared" si="323"/>
        <v>0.91936000000000007</v>
      </c>
      <c r="BA34" s="49">
        <f t="shared" si="323"/>
        <v>0.91936000000000007</v>
      </c>
      <c r="BB34" s="49">
        <f t="shared" si="323"/>
        <v>0.91936000000000007</v>
      </c>
      <c r="BC34" s="49">
        <f t="shared" si="323"/>
        <v>0.91936000000000007</v>
      </c>
      <c r="BD34" s="49">
        <f t="shared" si="324"/>
        <v>0.91936000000000007</v>
      </c>
      <c r="BE34" s="49">
        <f t="shared" si="324"/>
        <v>0.91936000000000007</v>
      </c>
      <c r="BF34" s="49">
        <f t="shared" si="324"/>
        <v>0.91936000000000007</v>
      </c>
      <c r="BG34" s="49">
        <f t="shared" si="324"/>
        <v>0.9395266064516129</v>
      </c>
      <c r="BH34" s="49">
        <f t="shared" si="324"/>
        <v>0.95613440000000005</v>
      </c>
      <c r="BI34" s="49">
        <f t="shared" si="324"/>
        <v>0.95613440000000005</v>
      </c>
      <c r="BJ34" s="49">
        <f t="shared" si="324"/>
        <v>0.95613440000000005</v>
      </c>
      <c r="BK34" s="49">
        <f t="shared" si="324"/>
        <v>0.95613440000000005</v>
      </c>
      <c r="BL34" s="49">
        <f t="shared" si="324"/>
        <v>0.95613440000000005</v>
      </c>
      <c r="BM34" s="49">
        <f t="shared" si="324"/>
        <v>0.95613440000000005</v>
      </c>
      <c r="BN34" s="49">
        <f t="shared" si="325"/>
        <v>0.95613440000000005</v>
      </c>
      <c r="BO34" s="49">
        <f t="shared" si="325"/>
        <v>0.95613440000000005</v>
      </c>
      <c r="BP34" s="49">
        <f t="shared" si="325"/>
        <v>0.95613440000000005</v>
      </c>
      <c r="BQ34" s="49">
        <f t="shared" si="325"/>
        <v>0.95613440000000005</v>
      </c>
      <c r="BR34" s="49">
        <f t="shared" si="325"/>
        <v>0.95613440000000005</v>
      </c>
      <c r="BS34" s="49">
        <f t="shared" si="325"/>
        <v>0.97710767070967752</v>
      </c>
      <c r="BT34" s="49">
        <f t="shared" si="325"/>
        <v>0.99437977600000005</v>
      </c>
      <c r="BU34" s="49">
        <f t="shared" si="325"/>
        <v>0.99437977600000005</v>
      </c>
      <c r="BV34" s="49">
        <f t="shared" si="325"/>
        <v>0.99437977600000005</v>
      </c>
      <c r="BW34" s="49">
        <f t="shared" si="325"/>
        <v>0.99437977600000005</v>
      </c>
      <c r="BX34" s="49">
        <f t="shared" si="326"/>
        <v>0.99437977600000005</v>
      </c>
      <c r="BY34" s="49">
        <f t="shared" si="326"/>
        <v>0.99437977600000005</v>
      </c>
      <c r="BZ34" s="49">
        <f t="shared" si="326"/>
        <v>0.99437977600000005</v>
      </c>
      <c r="CA34" s="49">
        <f t="shared" si="326"/>
        <v>0.99437977600000005</v>
      </c>
      <c r="CB34" s="49">
        <f t="shared" si="326"/>
        <v>0.99437977600000005</v>
      </c>
      <c r="CC34" s="49">
        <f t="shared" si="326"/>
        <v>0.99437977600000005</v>
      </c>
      <c r="CD34" s="49">
        <f t="shared" si="326"/>
        <v>0.99437977600000005</v>
      </c>
      <c r="CE34" s="49">
        <f t="shared" si="326"/>
        <v>1.0161919775380646</v>
      </c>
      <c r="CF34" s="49">
        <f t="shared" si="326"/>
        <v>1.0341549670400001</v>
      </c>
      <c r="CG34" s="49">
        <f t="shared" si="326"/>
        <v>1.0341549670400001</v>
      </c>
      <c r="CH34" s="49">
        <f t="shared" si="327"/>
        <v>1.0341549670400001</v>
      </c>
      <c r="CI34" s="49">
        <f t="shared" si="327"/>
        <v>1.0341549670400001</v>
      </c>
      <c r="CJ34" s="49">
        <f t="shared" si="327"/>
        <v>1.0341549670400001</v>
      </c>
      <c r="CK34" s="49">
        <f t="shared" si="327"/>
        <v>1.0341549670400001</v>
      </c>
      <c r="CL34" s="49">
        <f t="shared" si="327"/>
        <v>1.0341549670400001</v>
      </c>
      <c r="CM34" s="49">
        <f t="shared" si="327"/>
        <v>1.0341549670400001</v>
      </c>
      <c r="CN34" s="49">
        <f t="shared" si="327"/>
        <v>1.0341549670400001</v>
      </c>
      <c r="CO34" s="49">
        <f t="shared" si="327"/>
        <v>1.0341549670400001</v>
      </c>
      <c r="CP34" s="49">
        <f t="shared" si="327"/>
        <v>1.0341549670400001</v>
      </c>
      <c r="CQ34" s="49">
        <f t="shared" si="327"/>
        <v>1.0568396566395872</v>
      </c>
      <c r="CR34" s="49">
        <f t="shared" si="328"/>
        <v>1.0755211657216002</v>
      </c>
      <c r="CS34" s="49">
        <f t="shared" si="328"/>
        <v>1.0755211657216002</v>
      </c>
      <c r="CT34" s="49">
        <f t="shared" si="328"/>
        <v>1.0755211657216002</v>
      </c>
      <c r="CU34" s="49">
        <f t="shared" si="328"/>
        <v>1.0755211657216002</v>
      </c>
      <c r="CV34" s="49">
        <f t="shared" si="328"/>
        <v>1.0755211657216002</v>
      </c>
      <c r="CW34" s="49">
        <f t="shared" si="328"/>
        <v>1.0755211657216002</v>
      </c>
      <c r="CX34" s="49">
        <f t="shared" si="328"/>
        <v>1.0755211657216002</v>
      </c>
      <c r="CY34" s="49">
        <f t="shared" si="328"/>
        <v>1.0755211657216002</v>
      </c>
      <c r="CZ34" s="49">
        <f t="shared" si="328"/>
        <v>1.0755211657216002</v>
      </c>
      <c r="DA34" s="49">
        <f t="shared" si="328"/>
        <v>1.0755211657216002</v>
      </c>
      <c r="DB34" s="49">
        <f t="shared" si="329"/>
        <v>1.0755211657216002</v>
      </c>
      <c r="DC34" s="49">
        <f t="shared" si="329"/>
        <v>1.0991132429051707</v>
      </c>
      <c r="DD34" s="49">
        <f t="shared" si="329"/>
        <v>1.1185420123504641</v>
      </c>
      <c r="DE34" s="49">
        <f t="shared" si="329"/>
        <v>1.1185420123504641</v>
      </c>
      <c r="DF34" s="49">
        <f t="shared" si="329"/>
        <v>1.1185420123504641</v>
      </c>
      <c r="DG34" s="49">
        <f t="shared" si="329"/>
        <v>1.1185420123504641</v>
      </c>
      <c r="DH34" s="49">
        <f t="shared" si="329"/>
        <v>1.1185420123504641</v>
      </c>
      <c r="DI34" s="49">
        <f t="shared" si="329"/>
        <v>1.1185420123504641</v>
      </c>
      <c r="DJ34" s="49">
        <f t="shared" si="329"/>
        <v>1.1185420123504641</v>
      </c>
      <c r="DK34" s="49">
        <f t="shared" si="329"/>
        <v>1.1185420123504641</v>
      </c>
      <c r="DL34" s="49">
        <f t="shared" si="330"/>
        <v>1.1185420123504641</v>
      </c>
      <c r="DM34" s="49">
        <f t="shared" si="330"/>
        <v>1.1185420123504641</v>
      </c>
      <c r="DN34" s="49">
        <f t="shared" si="330"/>
        <v>1.1185420123504641</v>
      </c>
      <c r="DO34" s="49">
        <f t="shared" si="330"/>
        <v>1.1430777726213774</v>
      </c>
      <c r="DP34" s="49">
        <f t="shared" si="330"/>
        <v>1.1632836928444827</v>
      </c>
      <c r="DQ34" s="49">
        <f t="shared" si="330"/>
        <v>1.1632836928444827</v>
      </c>
      <c r="DR34" s="49">
        <f t="shared" si="330"/>
        <v>1.1632836928444827</v>
      </c>
      <c r="DS34" s="49">
        <f t="shared" si="330"/>
        <v>1.1632836928444827</v>
      </c>
      <c r="DT34" s="49">
        <f t="shared" si="330"/>
        <v>1.1632836928444827</v>
      </c>
      <c r="DU34" s="49">
        <f t="shared" si="330"/>
        <v>1.1632836928444827</v>
      </c>
      <c r="DV34" s="49">
        <f t="shared" si="331"/>
        <v>1.1632836928444827</v>
      </c>
      <c r="DW34" s="49">
        <f t="shared" si="331"/>
        <v>1.1632836928444827</v>
      </c>
      <c r="DX34" s="49">
        <f t="shared" si="331"/>
        <v>1.1632836928444827</v>
      </c>
      <c r="DY34" s="49">
        <f t="shared" si="331"/>
        <v>1.1632836928444827</v>
      </c>
      <c r="DZ34" s="49">
        <f t="shared" si="331"/>
        <v>1.1632836928444827</v>
      </c>
      <c r="EA34" s="49">
        <f t="shared" si="331"/>
        <v>1.1888008835262327</v>
      </c>
      <c r="EB34" s="49">
        <f t="shared" si="331"/>
        <v>1.2098150405582622</v>
      </c>
      <c r="EC34" s="49">
        <f t="shared" si="331"/>
        <v>1.2098150405582622</v>
      </c>
      <c r="ED34" s="49">
        <f t="shared" si="331"/>
        <v>1.2098150405582622</v>
      </c>
      <c r="EE34" s="49">
        <f t="shared" si="331"/>
        <v>1.2098150405582622</v>
      </c>
      <c r="EF34" s="49">
        <f t="shared" si="332"/>
        <v>1.2098150405582622</v>
      </c>
      <c r="EG34" s="49">
        <f t="shared" si="332"/>
        <v>1.2098150405582622</v>
      </c>
      <c r="EH34" s="49">
        <f t="shared" si="332"/>
        <v>1.2098150405582622</v>
      </c>
      <c r="EI34" s="49">
        <f t="shared" si="332"/>
        <v>1.2098150405582622</v>
      </c>
      <c r="EJ34" s="49">
        <f t="shared" si="332"/>
        <v>1.2098150405582622</v>
      </c>
      <c r="EK34" s="49">
        <f t="shared" si="332"/>
        <v>1.2098150405582622</v>
      </c>
      <c r="EM34" s="18"/>
      <c r="EN34" s="18"/>
      <c r="EO34" s="49">
        <f t="shared" si="333"/>
        <v>2.7173465549999998E-3</v>
      </c>
      <c r="EP34" s="49">
        <f t="shared" si="333"/>
        <v>2.7173465549999998E-3</v>
      </c>
      <c r="EQ34" s="49">
        <f t="shared" si="333"/>
        <v>2.7173465549999998E-3</v>
      </c>
      <c r="ER34" s="49">
        <f t="shared" si="333"/>
        <v>2.7173465549999998E-3</v>
      </c>
      <c r="ES34" s="49">
        <f t="shared" si="333"/>
        <v>2.7173465549999998E-3</v>
      </c>
      <c r="ET34" s="49">
        <f t="shared" si="333"/>
        <v>2.7173465549999998E-3</v>
      </c>
      <c r="EU34" s="49">
        <f t="shared" si="333"/>
        <v>2.7173465549999998E-3</v>
      </c>
      <c r="EV34" s="49">
        <f t="shared" si="333"/>
        <v>2.7173465549999998E-3</v>
      </c>
      <c r="EW34" s="49">
        <f t="shared" si="333"/>
        <v>2.7173465549999998E-3</v>
      </c>
      <c r="EX34" s="49">
        <f t="shared" si="333"/>
        <v>2.7173465549999998E-3</v>
      </c>
      <c r="EY34" s="49">
        <f t="shared" si="334"/>
        <v>2.7173465549999998E-3</v>
      </c>
      <c r="EZ34" s="49">
        <f t="shared" si="334"/>
        <v>2.7769528665290322E-3</v>
      </c>
      <c r="FA34" s="49">
        <f t="shared" si="334"/>
        <v>2.8260404172E-3</v>
      </c>
      <c r="FB34" s="49">
        <f t="shared" si="334"/>
        <v>2.8260404172E-3</v>
      </c>
      <c r="FC34" s="49">
        <f t="shared" si="334"/>
        <v>2.8260404172E-3</v>
      </c>
      <c r="FD34" s="49">
        <f t="shared" si="334"/>
        <v>2.8260404172E-3</v>
      </c>
      <c r="FE34" s="49">
        <f t="shared" si="334"/>
        <v>2.8260404172E-3</v>
      </c>
      <c r="FF34" s="49">
        <f t="shared" si="334"/>
        <v>2.8260404172E-3</v>
      </c>
      <c r="FG34" s="49">
        <f t="shared" si="334"/>
        <v>2.8260404172E-3</v>
      </c>
      <c r="FH34" s="49">
        <f t="shared" si="334"/>
        <v>2.8260404172E-3</v>
      </c>
      <c r="FI34" s="49">
        <f t="shared" si="335"/>
        <v>2.8260404172E-3</v>
      </c>
      <c r="FJ34" s="49">
        <f t="shared" si="335"/>
        <v>2.8260404172E-3</v>
      </c>
      <c r="FK34" s="49">
        <f t="shared" si="335"/>
        <v>2.8260404172E-3</v>
      </c>
      <c r="FL34" s="49">
        <f t="shared" si="335"/>
        <v>2.8880309811901935E-3</v>
      </c>
      <c r="FM34" s="49">
        <f t="shared" si="335"/>
        <v>2.9390820338880005E-3</v>
      </c>
      <c r="FN34" s="49">
        <f t="shared" si="335"/>
        <v>2.9390820338880005E-3</v>
      </c>
      <c r="FO34" s="49">
        <f t="shared" si="335"/>
        <v>2.9390820338880005E-3</v>
      </c>
      <c r="FP34" s="49">
        <f t="shared" si="335"/>
        <v>2.9390820338880005E-3</v>
      </c>
      <c r="FQ34" s="49">
        <f t="shared" si="335"/>
        <v>2.9390820338880005E-3</v>
      </c>
      <c r="FR34" s="49">
        <f t="shared" si="335"/>
        <v>2.9390820338880005E-3</v>
      </c>
      <c r="FS34" s="49">
        <f t="shared" si="336"/>
        <v>2.9390820338880005E-3</v>
      </c>
      <c r="FT34" s="49">
        <f t="shared" si="336"/>
        <v>2.9390820338880005E-3</v>
      </c>
      <c r="FU34" s="49">
        <f t="shared" si="336"/>
        <v>2.9390820338880005E-3</v>
      </c>
      <c r="FV34" s="49">
        <f t="shared" si="336"/>
        <v>2.9390820338880005E-3</v>
      </c>
      <c r="FW34" s="49">
        <f t="shared" si="336"/>
        <v>2.9390820338880005E-3</v>
      </c>
      <c r="FX34" s="49">
        <f t="shared" si="337"/>
        <v>3.0035522204378013E-3</v>
      </c>
      <c r="FY34" s="49">
        <f t="shared" si="337"/>
        <v>3.0566453152435203E-3</v>
      </c>
      <c r="FZ34" s="49">
        <f t="shared" si="337"/>
        <v>3.0566453152435203E-3</v>
      </c>
      <c r="GA34" s="49">
        <f t="shared" si="337"/>
        <v>3.0566453152435203E-3</v>
      </c>
      <c r="GB34" s="49">
        <f t="shared" si="337"/>
        <v>3.0566453152435203E-3</v>
      </c>
      <c r="GC34" s="49">
        <f t="shared" si="337"/>
        <v>3.0566453152435203E-3</v>
      </c>
      <c r="GD34" s="49">
        <f t="shared" si="337"/>
        <v>3.0566453152435203E-3</v>
      </c>
      <c r="GE34" s="49">
        <f t="shared" si="337"/>
        <v>3.0566453152435203E-3</v>
      </c>
      <c r="GF34" s="49">
        <f t="shared" si="337"/>
        <v>3.0566453152435203E-3</v>
      </c>
      <c r="GG34" s="49">
        <f t="shared" si="337"/>
        <v>3.0566453152435203E-3</v>
      </c>
      <c r="GH34" s="49">
        <f t="shared" si="337"/>
        <v>3.0566453152435203E-3</v>
      </c>
      <c r="GI34" s="49">
        <f t="shared" si="337"/>
        <v>3.0566453152435203E-3</v>
      </c>
      <c r="GJ34" s="49">
        <f t="shared" si="337"/>
        <v>3.1236943092553134E-3</v>
      </c>
      <c r="GK34" s="49">
        <f t="shared" si="337"/>
        <v>3.1789111278532609E-3</v>
      </c>
      <c r="GL34" s="49">
        <f t="shared" si="337"/>
        <v>3.1789111278532609E-3</v>
      </c>
      <c r="GM34" s="49">
        <f t="shared" si="337"/>
        <v>3.1789111278532609E-3</v>
      </c>
      <c r="GN34" s="49">
        <f t="shared" si="337"/>
        <v>3.1789111278532609E-3</v>
      </c>
      <c r="GO34" s="49">
        <f t="shared" si="337"/>
        <v>3.1789111278532609E-3</v>
      </c>
      <c r="GP34" s="49">
        <f t="shared" si="337"/>
        <v>3.1789111278532609E-3</v>
      </c>
      <c r="GQ34" s="49">
        <f t="shared" si="337"/>
        <v>3.1789111278532609E-3</v>
      </c>
      <c r="GR34" s="49">
        <f t="shared" si="337"/>
        <v>3.1789111278532609E-3</v>
      </c>
      <c r="GS34" s="49">
        <f t="shared" si="337"/>
        <v>3.1789111278532609E-3</v>
      </c>
      <c r="GT34" s="49">
        <f t="shared" si="337"/>
        <v>3.1789111278532609E-3</v>
      </c>
      <c r="GU34" s="49">
        <f t="shared" si="337"/>
        <v>3.1789111278532609E-3</v>
      </c>
      <c r="GV34" s="49">
        <f t="shared" si="337"/>
        <v>3.2486420816255257E-3</v>
      </c>
      <c r="GW34" s="49">
        <f t="shared" si="337"/>
        <v>3.3060675729673912E-3</v>
      </c>
      <c r="GX34" s="49">
        <f t="shared" si="337"/>
        <v>3.3060675729673912E-3</v>
      </c>
      <c r="GY34" s="49">
        <f t="shared" si="337"/>
        <v>3.3060675729673912E-3</v>
      </c>
      <c r="GZ34" s="49">
        <f t="shared" si="337"/>
        <v>3.3060675729673912E-3</v>
      </c>
      <c r="HA34" s="49">
        <f t="shared" si="337"/>
        <v>3.3060675729673912E-3</v>
      </c>
      <c r="HB34" s="49">
        <f t="shared" si="337"/>
        <v>3.3060675729673912E-3</v>
      </c>
      <c r="HC34" s="49">
        <f t="shared" si="337"/>
        <v>3.3060675729673912E-3</v>
      </c>
      <c r="HD34" s="49">
        <f t="shared" si="337"/>
        <v>3.3060675729673912E-3</v>
      </c>
      <c r="HE34" s="49">
        <f t="shared" si="337"/>
        <v>3.3060675729673912E-3</v>
      </c>
      <c r="HF34" s="49">
        <f t="shared" si="337"/>
        <v>3.3060675729673912E-3</v>
      </c>
      <c r="HG34" s="49">
        <f t="shared" si="337"/>
        <v>3.3060675729673912E-3</v>
      </c>
      <c r="HH34" s="49">
        <f t="shared" si="337"/>
        <v>3.3785877648905469E-3</v>
      </c>
      <c r="HI34" s="49">
        <f t="shared" si="337"/>
        <v>3.4383102758860874E-3</v>
      </c>
      <c r="HJ34" s="49">
        <f t="shared" si="337"/>
        <v>3.4383102758860874E-3</v>
      </c>
      <c r="HK34" s="49">
        <f t="shared" si="337"/>
        <v>3.4383102758860874E-3</v>
      </c>
      <c r="HL34" s="49">
        <f t="shared" si="337"/>
        <v>3.4383102758860874E-3</v>
      </c>
      <c r="HM34" s="49">
        <f t="shared" si="337"/>
        <v>3.4383102758860874E-3</v>
      </c>
      <c r="HN34" s="49">
        <f t="shared" si="337"/>
        <v>3.4383102758860874E-3</v>
      </c>
      <c r="HO34" s="49">
        <f t="shared" si="337"/>
        <v>3.4383102758860874E-3</v>
      </c>
      <c r="HP34" s="49">
        <f t="shared" si="337"/>
        <v>3.4383102758860874E-3</v>
      </c>
      <c r="HQ34" s="49">
        <f t="shared" si="337"/>
        <v>3.4383102758860874E-3</v>
      </c>
      <c r="HR34" s="49">
        <f t="shared" si="337"/>
        <v>3.4383102758860874E-3</v>
      </c>
      <c r="HS34" s="49">
        <f t="shared" si="337"/>
        <v>3.4383102758860874E-3</v>
      </c>
      <c r="HT34" s="49">
        <f t="shared" si="337"/>
        <v>3.5137312754861686E-3</v>
      </c>
      <c r="HU34" s="49">
        <f t="shared" si="337"/>
        <v>3.5758426869215306E-3</v>
      </c>
      <c r="HV34" s="49">
        <f t="shared" si="337"/>
        <v>3.5758426869215306E-3</v>
      </c>
      <c r="HW34" s="49">
        <f t="shared" si="337"/>
        <v>3.5758426869215306E-3</v>
      </c>
      <c r="HX34" s="49">
        <f t="shared" si="337"/>
        <v>3.5758426869215306E-3</v>
      </c>
      <c r="HY34" s="49">
        <f t="shared" si="337"/>
        <v>3.5758426869215306E-3</v>
      </c>
      <c r="HZ34" s="49">
        <f t="shared" si="337"/>
        <v>3.5758426869215306E-3</v>
      </c>
      <c r="IA34" s="49">
        <f t="shared" si="337"/>
        <v>3.5758426869215306E-3</v>
      </c>
      <c r="IB34" s="49">
        <f t="shared" si="337"/>
        <v>3.5758426869215306E-3</v>
      </c>
      <c r="IC34" s="49">
        <f t="shared" si="337"/>
        <v>3.5758426869215306E-3</v>
      </c>
      <c r="ID34" s="49">
        <f t="shared" si="337"/>
        <v>3.5758426869215306E-3</v>
      </c>
      <c r="IE34" s="49">
        <f t="shared" si="337"/>
        <v>3.5758426869215306E-3</v>
      </c>
      <c r="IF34" s="49">
        <f t="shared" si="337"/>
        <v>3.6542805265056153E-3</v>
      </c>
      <c r="IG34" s="49">
        <f t="shared" si="337"/>
        <v>3.7188763943983918E-3</v>
      </c>
      <c r="IH34" s="49">
        <f t="shared" si="337"/>
        <v>3.7188763943983918E-3</v>
      </c>
      <c r="II34" s="49">
        <f t="shared" si="337"/>
        <v>3.7188763943983918E-3</v>
      </c>
      <c r="IJ34" s="49">
        <f t="shared" si="338"/>
        <v>3.7188763943983918E-3</v>
      </c>
      <c r="IK34" s="49">
        <f t="shared" si="338"/>
        <v>3.7188763943983918E-3</v>
      </c>
      <c r="IL34" s="49">
        <f t="shared" si="338"/>
        <v>3.7188763943983918E-3</v>
      </c>
      <c r="IM34" s="49">
        <f t="shared" si="338"/>
        <v>3.7188763943983918E-3</v>
      </c>
      <c r="IN34" s="49">
        <f t="shared" si="338"/>
        <v>3.7188763943983918E-3</v>
      </c>
      <c r="IO34" s="49">
        <f t="shared" si="338"/>
        <v>3.7188763943983918E-3</v>
      </c>
      <c r="IP34" s="49">
        <f t="shared" si="338"/>
        <v>3.7188763943983918E-3</v>
      </c>
      <c r="IQ34" s="49">
        <f t="shared" si="338"/>
        <v>3.7188763943983918E-3</v>
      </c>
      <c r="IR34" s="49">
        <f t="shared" si="338"/>
        <v>3.8004517475658407E-3</v>
      </c>
      <c r="IS34" s="49">
        <f t="shared" si="338"/>
        <v>3.8676314501743282E-3</v>
      </c>
      <c r="IT34" s="49">
        <f t="shared" si="338"/>
        <v>3.8676314501743282E-3</v>
      </c>
      <c r="IU34" s="49">
        <f t="shared" si="338"/>
        <v>3.8676314501743282E-3</v>
      </c>
      <c r="IV34" s="49">
        <f t="shared" si="338"/>
        <v>3.8676314501743282E-3</v>
      </c>
      <c r="IW34" s="49">
        <f t="shared" si="338"/>
        <v>3.8676314501743282E-3</v>
      </c>
      <c r="IX34" s="49">
        <f t="shared" si="338"/>
        <v>3.8676314501743282E-3</v>
      </c>
      <c r="IY34" s="49">
        <f t="shared" si="338"/>
        <v>3.8676314501743282E-3</v>
      </c>
      <c r="IZ34" s="49">
        <f t="shared" si="338"/>
        <v>3.8676314501743282E-3</v>
      </c>
      <c r="JA34" s="49">
        <f t="shared" si="338"/>
        <v>3.8676314501743282E-3</v>
      </c>
      <c r="JB34" s="49">
        <f t="shared" si="338"/>
        <v>3.8676314501743282E-3</v>
      </c>
    </row>
    <row r="35" spans="1:262">
      <c r="A35" s="7"/>
      <c r="B35" s="58" t="s">
        <v>50</v>
      </c>
      <c r="C35" s="63" t="s">
        <v>20</v>
      </c>
      <c r="D35" s="59" t="s">
        <v>22</v>
      </c>
      <c r="E35" s="64">
        <f t="shared" ref="E35:M35" si="340">E17</f>
        <v>44696</v>
      </c>
      <c r="F35" s="64">
        <f t="shared" si="340"/>
        <v>44696</v>
      </c>
      <c r="G35" s="64">
        <f t="shared" si="340"/>
        <v>47982</v>
      </c>
      <c r="H35" s="65">
        <f t="shared" si="340"/>
        <v>9</v>
      </c>
      <c r="I35" s="64">
        <f t="shared" si="340"/>
        <v>46521</v>
      </c>
      <c r="J35" s="65">
        <f t="shared" si="340"/>
        <v>5</v>
      </c>
      <c r="K35" s="66">
        <f t="shared" si="340"/>
        <v>8.9616438356164387</v>
      </c>
      <c r="L35" s="66">
        <f t="shared" si="340"/>
        <v>4.9589041095890414</v>
      </c>
      <c r="M35" s="67">
        <f t="shared" si="340"/>
        <v>68890.22</v>
      </c>
      <c r="N35" s="3"/>
      <c r="O35" s="72">
        <v>0.85</v>
      </c>
      <c r="P35" s="68">
        <v>0.04</v>
      </c>
      <c r="Q35" s="69">
        <v>1</v>
      </c>
      <c r="R35" s="68">
        <v>0.04</v>
      </c>
      <c r="S35" s="69">
        <v>1</v>
      </c>
      <c r="T35" s="101"/>
      <c r="U35" s="77"/>
      <c r="V35" s="18"/>
      <c r="W35" s="18"/>
      <c r="X35" s="84">
        <f>O35</f>
        <v>0.85</v>
      </c>
      <c r="Y35" s="84">
        <f>O35</f>
        <v>0.85</v>
      </c>
      <c r="Z35" s="49">
        <f t="shared" si="321"/>
        <v>0.85</v>
      </c>
      <c r="AA35" s="49">
        <f t="shared" si="321"/>
        <v>0.85</v>
      </c>
      <c r="AB35" s="49">
        <f t="shared" si="321"/>
        <v>0.85</v>
      </c>
      <c r="AC35" s="49">
        <f t="shared" si="321"/>
        <v>0.85</v>
      </c>
      <c r="AD35" s="49">
        <f t="shared" si="321"/>
        <v>0.85</v>
      </c>
      <c r="AE35" s="49">
        <f t="shared" si="321"/>
        <v>0.85</v>
      </c>
      <c r="AF35" s="49">
        <f t="shared" si="321"/>
        <v>0.85</v>
      </c>
      <c r="AG35" s="49">
        <f t="shared" si="321"/>
        <v>0.85</v>
      </c>
      <c r="AH35" s="49">
        <f t="shared" si="321"/>
        <v>0.85</v>
      </c>
      <c r="AI35" s="49">
        <f t="shared" si="321"/>
        <v>0.86864516129032254</v>
      </c>
      <c r="AJ35" s="49">
        <f t="shared" si="322"/>
        <v>0.88400000000000001</v>
      </c>
      <c r="AK35" s="49">
        <f t="shared" si="322"/>
        <v>0.88400000000000001</v>
      </c>
      <c r="AL35" s="49">
        <f t="shared" si="322"/>
        <v>0.88400000000000001</v>
      </c>
      <c r="AM35" s="49">
        <f t="shared" si="322"/>
        <v>0.88400000000000001</v>
      </c>
      <c r="AN35" s="49">
        <f t="shared" si="322"/>
        <v>0.88400000000000001</v>
      </c>
      <c r="AO35" s="49">
        <f t="shared" si="322"/>
        <v>0.88400000000000001</v>
      </c>
      <c r="AP35" s="49">
        <f t="shared" si="322"/>
        <v>0.88400000000000001</v>
      </c>
      <c r="AQ35" s="49">
        <f t="shared" si="322"/>
        <v>0.88400000000000001</v>
      </c>
      <c r="AR35" s="49">
        <f t="shared" si="322"/>
        <v>0.88400000000000001</v>
      </c>
      <c r="AS35" s="49">
        <f t="shared" si="322"/>
        <v>0.88400000000000001</v>
      </c>
      <c r="AT35" s="49">
        <f t="shared" si="323"/>
        <v>0.88400000000000001</v>
      </c>
      <c r="AU35" s="49">
        <f t="shared" si="323"/>
        <v>0.9033909677419355</v>
      </c>
      <c r="AV35" s="49">
        <f t="shared" si="323"/>
        <v>0.91936000000000007</v>
      </c>
      <c r="AW35" s="49">
        <f t="shared" si="323"/>
        <v>0.91936000000000007</v>
      </c>
      <c r="AX35" s="49">
        <f t="shared" si="323"/>
        <v>0.91936000000000007</v>
      </c>
      <c r="AY35" s="49">
        <f t="shared" si="323"/>
        <v>0.91936000000000007</v>
      </c>
      <c r="AZ35" s="49">
        <f t="shared" si="323"/>
        <v>0.91936000000000007</v>
      </c>
      <c r="BA35" s="49">
        <f t="shared" si="323"/>
        <v>0.91936000000000007</v>
      </c>
      <c r="BB35" s="49">
        <f t="shared" si="323"/>
        <v>0.91936000000000007</v>
      </c>
      <c r="BC35" s="49">
        <f t="shared" si="323"/>
        <v>0.91936000000000007</v>
      </c>
      <c r="BD35" s="49">
        <f t="shared" si="324"/>
        <v>0.91936000000000007</v>
      </c>
      <c r="BE35" s="49">
        <f t="shared" si="324"/>
        <v>0.91936000000000007</v>
      </c>
      <c r="BF35" s="49">
        <f t="shared" si="324"/>
        <v>0.91936000000000007</v>
      </c>
      <c r="BG35" s="49">
        <f t="shared" si="324"/>
        <v>0.9395266064516129</v>
      </c>
      <c r="BH35" s="49">
        <f t="shared" si="324"/>
        <v>0.95613440000000005</v>
      </c>
      <c r="BI35" s="49">
        <f t="shared" si="324"/>
        <v>0.95613440000000005</v>
      </c>
      <c r="BJ35" s="49">
        <f t="shared" si="324"/>
        <v>0.95613440000000005</v>
      </c>
      <c r="BK35" s="49">
        <f t="shared" si="324"/>
        <v>0.95613440000000005</v>
      </c>
      <c r="BL35" s="49">
        <f t="shared" si="324"/>
        <v>0.95613440000000005</v>
      </c>
      <c r="BM35" s="49">
        <f t="shared" si="324"/>
        <v>0.95613440000000005</v>
      </c>
      <c r="BN35" s="49">
        <f t="shared" si="325"/>
        <v>0.95613440000000005</v>
      </c>
      <c r="BO35" s="49">
        <f t="shared" si="325"/>
        <v>0.95613440000000005</v>
      </c>
      <c r="BP35" s="49">
        <f t="shared" si="325"/>
        <v>0.95613440000000005</v>
      </c>
      <c r="BQ35" s="49">
        <f t="shared" si="325"/>
        <v>0.95613440000000005</v>
      </c>
      <c r="BR35" s="49">
        <f t="shared" si="325"/>
        <v>0.95613440000000005</v>
      </c>
      <c r="BS35" s="49">
        <f t="shared" si="325"/>
        <v>0.97710767070967752</v>
      </c>
      <c r="BT35" s="49">
        <f t="shared" si="325"/>
        <v>0.99437977600000005</v>
      </c>
      <c r="BU35" s="49">
        <f t="shared" si="325"/>
        <v>0.99437977600000005</v>
      </c>
      <c r="BV35" s="49">
        <f t="shared" si="325"/>
        <v>0.99437977600000005</v>
      </c>
      <c r="BW35" s="49">
        <f t="shared" si="325"/>
        <v>0.99437977600000005</v>
      </c>
      <c r="BX35" s="49">
        <f t="shared" si="326"/>
        <v>0.99437977600000005</v>
      </c>
      <c r="BY35" s="49">
        <f t="shared" si="326"/>
        <v>0.99437977600000005</v>
      </c>
      <c r="BZ35" s="49">
        <f t="shared" si="326"/>
        <v>0.99437977600000005</v>
      </c>
      <c r="CA35" s="49">
        <f t="shared" si="326"/>
        <v>0.99437977600000005</v>
      </c>
      <c r="CB35" s="49">
        <f t="shared" si="326"/>
        <v>0.99437977600000005</v>
      </c>
      <c r="CC35" s="49">
        <f t="shared" si="326"/>
        <v>0.99437977600000005</v>
      </c>
      <c r="CD35" s="49">
        <f t="shared" si="326"/>
        <v>0.99437977600000005</v>
      </c>
      <c r="CE35" s="49">
        <f t="shared" si="326"/>
        <v>1.0161919775380646</v>
      </c>
      <c r="CF35" s="49">
        <f t="shared" si="326"/>
        <v>1.0341549670400001</v>
      </c>
      <c r="CG35" s="49">
        <f t="shared" si="326"/>
        <v>1.0341549670400001</v>
      </c>
      <c r="CH35" s="49">
        <f t="shared" si="327"/>
        <v>1.0341549670400001</v>
      </c>
      <c r="CI35" s="49">
        <f t="shared" si="327"/>
        <v>1.0341549670400001</v>
      </c>
      <c r="CJ35" s="49">
        <f t="shared" si="327"/>
        <v>1.0341549670400001</v>
      </c>
      <c r="CK35" s="49">
        <f t="shared" si="327"/>
        <v>1.0341549670400001</v>
      </c>
      <c r="CL35" s="49">
        <f t="shared" si="327"/>
        <v>1.0341549670400001</v>
      </c>
      <c r="CM35" s="49">
        <f t="shared" si="327"/>
        <v>1.0341549670400001</v>
      </c>
      <c r="CN35" s="49">
        <f t="shared" si="327"/>
        <v>1.0341549670400001</v>
      </c>
      <c r="CO35" s="49">
        <f t="shared" si="327"/>
        <v>1.0341549670400001</v>
      </c>
      <c r="CP35" s="49">
        <f t="shared" si="327"/>
        <v>1.0341549670400001</v>
      </c>
      <c r="CQ35" s="49">
        <f t="shared" si="327"/>
        <v>1.0568396566395872</v>
      </c>
      <c r="CR35" s="49">
        <f t="shared" si="328"/>
        <v>1.0755211657216002</v>
      </c>
      <c r="CS35" s="49">
        <f t="shared" si="328"/>
        <v>1.0755211657216002</v>
      </c>
      <c r="CT35" s="49">
        <f t="shared" si="328"/>
        <v>1.0755211657216002</v>
      </c>
      <c r="CU35" s="49">
        <f t="shared" si="328"/>
        <v>1.0755211657216002</v>
      </c>
      <c r="CV35" s="49">
        <f t="shared" si="328"/>
        <v>1.0755211657216002</v>
      </c>
      <c r="CW35" s="49">
        <f t="shared" si="328"/>
        <v>1.0755211657216002</v>
      </c>
      <c r="CX35" s="49">
        <f t="shared" si="328"/>
        <v>1.0755211657216002</v>
      </c>
      <c r="CY35" s="49">
        <f t="shared" si="328"/>
        <v>1.0755211657216002</v>
      </c>
      <c r="CZ35" s="49">
        <f t="shared" si="328"/>
        <v>1.0755211657216002</v>
      </c>
      <c r="DA35" s="49">
        <f t="shared" si="328"/>
        <v>1.0755211657216002</v>
      </c>
      <c r="DB35" s="49">
        <f t="shared" si="329"/>
        <v>1.0755211657216002</v>
      </c>
      <c r="DC35" s="49">
        <f t="shared" si="329"/>
        <v>1.0991132429051707</v>
      </c>
      <c r="DD35" s="49">
        <f t="shared" si="329"/>
        <v>1.1185420123504641</v>
      </c>
      <c r="DE35" s="49">
        <f t="shared" si="329"/>
        <v>1.1185420123504641</v>
      </c>
      <c r="DF35" s="49">
        <f t="shared" si="329"/>
        <v>1.1185420123504641</v>
      </c>
      <c r="DG35" s="49">
        <f t="shared" si="329"/>
        <v>1.1185420123504641</v>
      </c>
      <c r="DH35" s="49">
        <f t="shared" si="329"/>
        <v>1.1185420123504641</v>
      </c>
      <c r="DI35" s="49">
        <f t="shared" si="329"/>
        <v>1.1185420123504641</v>
      </c>
      <c r="DJ35" s="49">
        <f t="shared" si="329"/>
        <v>1.1185420123504641</v>
      </c>
      <c r="DK35" s="49">
        <f t="shared" si="329"/>
        <v>1.1185420123504641</v>
      </c>
      <c r="DL35" s="49">
        <f t="shared" si="330"/>
        <v>1.1185420123504641</v>
      </c>
      <c r="DM35" s="49">
        <f t="shared" si="330"/>
        <v>1.1185420123504641</v>
      </c>
      <c r="DN35" s="49">
        <f t="shared" si="330"/>
        <v>1.1185420123504641</v>
      </c>
      <c r="DO35" s="49">
        <f t="shared" si="330"/>
        <v>1.1430777726213774</v>
      </c>
      <c r="DP35" s="49">
        <f t="shared" si="330"/>
        <v>1.1632836928444827</v>
      </c>
      <c r="DQ35" s="49">
        <f t="shared" si="330"/>
        <v>1.1632836928444827</v>
      </c>
      <c r="DR35" s="49">
        <f t="shared" si="330"/>
        <v>1.1632836928444827</v>
      </c>
      <c r="DS35" s="49">
        <f t="shared" si="330"/>
        <v>1.1632836928444827</v>
      </c>
      <c r="DT35" s="49">
        <f t="shared" si="330"/>
        <v>1.1632836928444827</v>
      </c>
      <c r="DU35" s="49">
        <f t="shared" si="330"/>
        <v>1.1632836928444827</v>
      </c>
      <c r="DV35" s="49">
        <f t="shared" si="331"/>
        <v>1.1632836928444827</v>
      </c>
      <c r="DW35" s="49">
        <f t="shared" si="331"/>
        <v>1.1632836928444827</v>
      </c>
      <c r="DX35" s="49">
        <f t="shared" si="331"/>
        <v>1.1632836928444827</v>
      </c>
      <c r="DY35" s="49">
        <f t="shared" si="331"/>
        <v>1.1632836928444827</v>
      </c>
      <c r="DZ35" s="49">
        <f t="shared" si="331"/>
        <v>1.1632836928444827</v>
      </c>
      <c r="EA35" s="49">
        <f t="shared" si="331"/>
        <v>1.1888008835262327</v>
      </c>
      <c r="EB35" s="49">
        <f t="shared" si="331"/>
        <v>1.2098150405582622</v>
      </c>
      <c r="EC35" s="49">
        <f t="shared" si="331"/>
        <v>1.2098150405582622</v>
      </c>
      <c r="ED35" s="49">
        <f t="shared" si="331"/>
        <v>1.2098150405582622</v>
      </c>
      <c r="EE35" s="49">
        <f t="shared" si="331"/>
        <v>1.2098150405582622</v>
      </c>
      <c r="EF35" s="49">
        <f t="shared" si="332"/>
        <v>1.2098150405582622</v>
      </c>
      <c r="EG35" s="49">
        <f t="shared" si="332"/>
        <v>1.2098150405582622</v>
      </c>
      <c r="EH35" s="49">
        <f t="shared" si="332"/>
        <v>1.2098150405582622</v>
      </c>
      <c r="EI35" s="49">
        <f t="shared" si="332"/>
        <v>1.2098150405582622</v>
      </c>
      <c r="EJ35" s="49">
        <f t="shared" si="332"/>
        <v>1.2098150405582622</v>
      </c>
      <c r="EK35" s="49">
        <f t="shared" si="332"/>
        <v>1.2098150405582622</v>
      </c>
      <c r="EM35" s="18"/>
      <c r="EN35" s="18"/>
      <c r="EO35" s="49">
        <f t="shared" si="333"/>
        <v>5.8556686999999996E-2</v>
      </c>
      <c r="EP35" s="49">
        <f t="shared" si="333"/>
        <v>5.8556686999999996E-2</v>
      </c>
      <c r="EQ35" s="49">
        <f t="shared" si="333"/>
        <v>5.8556686999999996E-2</v>
      </c>
      <c r="ER35" s="49">
        <f t="shared" si="333"/>
        <v>5.8556686999999996E-2</v>
      </c>
      <c r="ES35" s="49">
        <f t="shared" si="333"/>
        <v>5.8556686999999996E-2</v>
      </c>
      <c r="ET35" s="49">
        <f t="shared" si="333"/>
        <v>5.8556686999999996E-2</v>
      </c>
      <c r="EU35" s="49">
        <f t="shared" si="333"/>
        <v>5.8556686999999996E-2</v>
      </c>
      <c r="EV35" s="49">
        <f t="shared" si="333"/>
        <v>5.8556686999999996E-2</v>
      </c>
      <c r="EW35" s="49">
        <f t="shared" si="333"/>
        <v>5.8556686999999996E-2</v>
      </c>
      <c r="EX35" s="49">
        <f t="shared" si="333"/>
        <v>5.8556686999999996E-2</v>
      </c>
      <c r="EY35" s="49">
        <f t="shared" si="334"/>
        <v>5.8556686999999996E-2</v>
      </c>
      <c r="EZ35" s="49">
        <f t="shared" si="334"/>
        <v>5.9841156263225809E-2</v>
      </c>
      <c r="FA35" s="49">
        <f t="shared" si="334"/>
        <v>6.0898954480000003E-2</v>
      </c>
      <c r="FB35" s="49">
        <f t="shared" si="334"/>
        <v>6.0898954480000003E-2</v>
      </c>
      <c r="FC35" s="49">
        <f t="shared" si="334"/>
        <v>6.0898954480000003E-2</v>
      </c>
      <c r="FD35" s="49">
        <f t="shared" si="334"/>
        <v>6.0898954480000003E-2</v>
      </c>
      <c r="FE35" s="49">
        <f t="shared" si="334"/>
        <v>6.0898954480000003E-2</v>
      </c>
      <c r="FF35" s="49">
        <f t="shared" si="334"/>
        <v>6.0898954480000003E-2</v>
      </c>
      <c r="FG35" s="49">
        <f t="shared" si="334"/>
        <v>6.0898954480000003E-2</v>
      </c>
      <c r="FH35" s="49">
        <f t="shared" si="334"/>
        <v>6.0898954480000003E-2</v>
      </c>
      <c r="FI35" s="49">
        <f t="shared" si="335"/>
        <v>6.0898954480000003E-2</v>
      </c>
      <c r="FJ35" s="49">
        <f t="shared" si="335"/>
        <v>6.0898954480000003E-2</v>
      </c>
      <c r="FK35" s="49">
        <f t="shared" si="335"/>
        <v>6.0898954480000003E-2</v>
      </c>
      <c r="FL35" s="49">
        <f t="shared" si="335"/>
        <v>6.2234802513754836E-2</v>
      </c>
      <c r="FM35" s="49">
        <f t="shared" si="335"/>
        <v>6.3334912659200007E-2</v>
      </c>
      <c r="FN35" s="49">
        <f t="shared" si="335"/>
        <v>6.3334912659200007E-2</v>
      </c>
      <c r="FO35" s="49">
        <f t="shared" si="335"/>
        <v>6.3334912659200007E-2</v>
      </c>
      <c r="FP35" s="49">
        <f t="shared" si="335"/>
        <v>6.3334912659200007E-2</v>
      </c>
      <c r="FQ35" s="49">
        <f t="shared" si="335"/>
        <v>6.3334912659200007E-2</v>
      </c>
      <c r="FR35" s="49">
        <f t="shared" si="335"/>
        <v>6.3334912659200007E-2</v>
      </c>
      <c r="FS35" s="49">
        <f t="shared" si="336"/>
        <v>6.3334912659200007E-2</v>
      </c>
      <c r="FT35" s="49">
        <f t="shared" si="336"/>
        <v>6.3334912659200007E-2</v>
      </c>
      <c r="FU35" s="49">
        <f t="shared" si="336"/>
        <v>6.3334912659200007E-2</v>
      </c>
      <c r="FV35" s="49">
        <f t="shared" si="336"/>
        <v>6.3334912659200007E-2</v>
      </c>
      <c r="FW35" s="49">
        <f t="shared" si="336"/>
        <v>6.3334912659200007E-2</v>
      </c>
      <c r="FX35" s="49">
        <f t="shared" si="337"/>
        <v>6.4724194614305036E-2</v>
      </c>
      <c r="FY35" s="49">
        <f t="shared" si="337"/>
        <v>6.5868309165568004E-2</v>
      </c>
      <c r="FZ35" s="49">
        <f t="shared" si="337"/>
        <v>6.5868309165568004E-2</v>
      </c>
      <c r="GA35" s="49">
        <f t="shared" si="337"/>
        <v>6.5868309165568004E-2</v>
      </c>
      <c r="GB35" s="49">
        <f t="shared" si="337"/>
        <v>6.5868309165568004E-2</v>
      </c>
      <c r="GC35" s="49">
        <f t="shared" si="337"/>
        <v>6.5868309165568004E-2</v>
      </c>
      <c r="GD35" s="49">
        <f t="shared" si="337"/>
        <v>6.5868309165568004E-2</v>
      </c>
      <c r="GE35" s="49">
        <f t="shared" si="337"/>
        <v>6.5868309165568004E-2</v>
      </c>
      <c r="GF35" s="49">
        <f t="shared" si="337"/>
        <v>6.5868309165568004E-2</v>
      </c>
      <c r="GG35" s="49">
        <f t="shared" si="337"/>
        <v>6.5868309165568004E-2</v>
      </c>
      <c r="GH35" s="49">
        <f t="shared" si="337"/>
        <v>6.5868309165568004E-2</v>
      </c>
      <c r="GI35" s="49">
        <f t="shared" si="337"/>
        <v>6.5868309165568004E-2</v>
      </c>
      <c r="GJ35" s="49">
        <f t="shared" si="337"/>
        <v>6.7313162398877247E-2</v>
      </c>
      <c r="GK35" s="49">
        <f t="shared" si="337"/>
        <v>6.8503041532190723E-2</v>
      </c>
      <c r="GL35" s="49">
        <f t="shared" si="337"/>
        <v>6.8503041532190723E-2</v>
      </c>
      <c r="GM35" s="49">
        <f t="shared" si="337"/>
        <v>6.8503041532190723E-2</v>
      </c>
      <c r="GN35" s="49">
        <f t="shared" si="337"/>
        <v>6.8503041532190723E-2</v>
      </c>
      <c r="GO35" s="49">
        <f t="shared" si="337"/>
        <v>6.8503041532190723E-2</v>
      </c>
      <c r="GP35" s="49">
        <f t="shared" si="337"/>
        <v>6.8503041532190723E-2</v>
      </c>
      <c r="GQ35" s="49">
        <f t="shared" si="337"/>
        <v>6.8503041532190723E-2</v>
      </c>
      <c r="GR35" s="49">
        <f t="shared" si="337"/>
        <v>6.8503041532190723E-2</v>
      </c>
      <c r="GS35" s="49">
        <f t="shared" si="337"/>
        <v>6.8503041532190723E-2</v>
      </c>
      <c r="GT35" s="49">
        <f t="shared" si="337"/>
        <v>6.8503041532190723E-2</v>
      </c>
      <c r="GU35" s="49">
        <f t="shared" si="337"/>
        <v>6.8503041532190723E-2</v>
      </c>
      <c r="GV35" s="49">
        <f t="shared" si="337"/>
        <v>7.000568889483233E-2</v>
      </c>
      <c r="GW35" s="49">
        <f t="shared" si="337"/>
        <v>7.1243163193478357E-2</v>
      </c>
      <c r="GX35" s="49">
        <f t="shared" si="337"/>
        <v>7.1243163193478357E-2</v>
      </c>
      <c r="GY35" s="49">
        <f t="shared" si="337"/>
        <v>7.1243163193478357E-2</v>
      </c>
      <c r="GZ35" s="49">
        <f t="shared" si="337"/>
        <v>7.1243163193478357E-2</v>
      </c>
      <c r="HA35" s="49">
        <f t="shared" si="337"/>
        <v>7.1243163193478357E-2</v>
      </c>
      <c r="HB35" s="49">
        <f t="shared" si="337"/>
        <v>7.1243163193478357E-2</v>
      </c>
      <c r="HC35" s="49">
        <f t="shared" si="337"/>
        <v>7.1243163193478357E-2</v>
      </c>
      <c r="HD35" s="49">
        <f t="shared" si="337"/>
        <v>7.1243163193478357E-2</v>
      </c>
      <c r="HE35" s="49">
        <f t="shared" si="337"/>
        <v>7.1243163193478357E-2</v>
      </c>
      <c r="HF35" s="49">
        <f t="shared" si="337"/>
        <v>7.1243163193478357E-2</v>
      </c>
      <c r="HG35" s="49">
        <f t="shared" si="337"/>
        <v>7.1243163193478357E-2</v>
      </c>
      <c r="HH35" s="49">
        <f t="shared" si="337"/>
        <v>7.2805916450625618E-2</v>
      </c>
      <c r="HI35" s="49">
        <f t="shared" si="337"/>
        <v>7.4092889721217498E-2</v>
      </c>
      <c r="HJ35" s="49">
        <f t="shared" si="337"/>
        <v>7.4092889721217498E-2</v>
      </c>
      <c r="HK35" s="49">
        <f t="shared" si="337"/>
        <v>7.4092889721217498E-2</v>
      </c>
      <c r="HL35" s="49">
        <f t="shared" si="337"/>
        <v>7.4092889721217498E-2</v>
      </c>
      <c r="HM35" s="49">
        <f t="shared" si="337"/>
        <v>7.4092889721217498E-2</v>
      </c>
      <c r="HN35" s="49">
        <f t="shared" si="337"/>
        <v>7.4092889721217498E-2</v>
      </c>
      <c r="HO35" s="49">
        <f t="shared" si="337"/>
        <v>7.4092889721217498E-2</v>
      </c>
      <c r="HP35" s="49">
        <f t="shared" si="337"/>
        <v>7.4092889721217498E-2</v>
      </c>
      <c r="HQ35" s="49">
        <f t="shared" si="337"/>
        <v>7.4092889721217498E-2</v>
      </c>
      <c r="HR35" s="49">
        <f t="shared" si="337"/>
        <v>7.4092889721217498E-2</v>
      </c>
      <c r="HS35" s="49">
        <f t="shared" si="337"/>
        <v>7.4092889721217498E-2</v>
      </c>
      <c r="HT35" s="49">
        <f t="shared" si="337"/>
        <v>7.571815310865064E-2</v>
      </c>
      <c r="HU35" s="49">
        <f t="shared" si="337"/>
        <v>7.7056605310066195E-2</v>
      </c>
      <c r="HV35" s="49">
        <f t="shared" si="337"/>
        <v>7.7056605310066195E-2</v>
      </c>
      <c r="HW35" s="49">
        <f t="shared" si="337"/>
        <v>7.7056605310066195E-2</v>
      </c>
      <c r="HX35" s="49">
        <f t="shared" si="337"/>
        <v>7.7056605310066195E-2</v>
      </c>
      <c r="HY35" s="49">
        <f t="shared" si="337"/>
        <v>7.7056605310066195E-2</v>
      </c>
      <c r="HZ35" s="49">
        <f t="shared" si="337"/>
        <v>7.7056605310066195E-2</v>
      </c>
      <c r="IA35" s="49">
        <f t="shared" si="337"/>
        <v>7.7056605310066195E-2</v>
      </c>
      <c r="IB35" s="49">
        <f t="shared" si="337"/>
        <v>7.7056605310066195E-2</v>
      </c>
      <c r="IC35" s="49">
        <f t="shared" si="337"/>
        <v>7.7056605310066195E-2</v>
      </c>
      <c r="ID35" s="49">
        <f t="shared" si="337"/>
        <v>7.7056605310066195E-2</v>
      </c>
      <c r="IE35" s="49">
        <f t="shared" si="337"/>
        <v>7.7056605310066195E-2</v>
      </c>
      <c r="IF35" s="49">
        <f t="shared" si="337"/>
        <v>7.8746879232996669E-2</v>
      </c>
      <c r="IG35" s="49">
        <f t="shared" si="337"/>
        <v>8.0138869522468847E-2</v>
      </c>
      <c r="IH35" s="49">
        <f t="shared" si="337"/>
        <v>8.0138869522468847E-2</v>
      </c>
      <c r="II35" s="49">
        <f t="shared" si="337"/>
        <v>8.0138869522468847E-2</v>
      </c>
      <c r="IJ35" s="49">
        <f t="shared" si="338"/>
        <v>8.0138869522468847E-2</v>
      </c>
      <c r="IK35" s="49">
        <f t="shared" si="338"/>
        <v>8.0138869522468847E-2</v>
      </c>
      <c r="IL35" s="49">
        <f t="shared" si="338"/>
        <v>8.0138869522468847E-2</v>
      </c>
      <c r="IM35" s="49">
        <f t="shared" si="338"/>
        <v>8.0138869522468847E-2</v>
      </c>
      <c r="IN35" s="49">
        <f t="shared" si="338"/>
        <v>8.0138869522468847E-2</v>
      </c>
      <c r="IO35" s="49">
        <f t="shared" si="338"/>
        <v>8.0138869522468847E-2</v>
      </c>
      <c r="IP35" s="49">
        <f t="shared" si="338"/>
        <v>8.0138869522468847E-2</v>
      </c>
      <c r="IQ35" s="49">
        <f t="shared" si="338"/>
        <v>8.0138869522468847E-2</v>
      </c>
      <c r="IR35" s="49">
        <f t="shared" si="338"/>
        <v>8.1896754402316557E-2</v>
      </c>
      <c r="IS35" s="49">
        <f t="shared" si="338"/>
        <v>8.3344424303367609E-2</v>
      </c>
      <c r="IT35" s="49">
        <f t="shared" si="338"/>
        <v>8.3344424303367609E-2</v>
      </c>
      <c r="IU35" s="49">
        <f t="shared" si="338"/>
        <v>8.3344424303367609E-2</v>
      </c>
      <c r="IV35" s="49">
        <f t="shared" si="338"/>
        <v>8.3344424303367609E-2</v>
      </c>
      <c r="IW35" s="49">
        <f t="shared" si="338"/>
        <v>8.3344424303367609E-2</v>
      </c>
      <c r="IX35" s="49">
        <f t="shared" si="338"/>
        <v>8.3344424303367609E-2</v>
      </c>
      <c r="IY35" s="49">
        <f t="shared" si="338"/>
        <v>8.3344424303367609E-2</v>
      </c>
      <c r="IZ35" s="49">
        <f t="shared" si="338"/>
        <v>8.3344424303367609E-2</v>
      </c>
      <c r="JA35" s="49">
        <f t="shared" si="338"/>
        <v>8.3344424303367609E-2</v>
      </c>
      <c r="JB35" s="49">
        <f t="shared" si="338"/>
        <v>8.3344424303367609E-2</v>
      </c>
    </row>
    <row r="36" spans="1:262">
      <c r="A36" s="7"/>
      <c r="B36" s="58" t="s">
        <v>51</v>
      </c>
      <c r="C36" s="63" t="s">
        <v>23</v>
      </c>
      <c r="D36" s="59" t="s">
        <v>22</v>
      </c>
      <c r="E36" s="64">
        <f t="shared" ref="E36:M36" si="341">E18</f>
        <v>44696</v>
      </c>
      <c r="F36" s="64">
        <f t="shared" si="341"/>
        <v>44696</v>
      </c>
      <c r="G36" s="64">
        <f t="shared" si="341"/>
        <v>47982</v>
      </c>
      <c r="H36" s="65">
        <f t="shared" si="341"/>
        <v>9</v>
      </c>
      <c r="I36" s="64">
        <f t="shared" si="341"/>
        <v>46521</v>
      </c>
      <c r="J36" s="65">
        <f t="shared" si="341"/>
        <v>5</v>
      </c>
      <c r="K36" s="66">
        <f t="shared" si="341"/>
        <v>8.9616438356164387</v>
      </c>
      <c r="L36" s="66">
        <f t="shared" si="341"/>
        <v>4.9589041095890414</v>
      </c>
      <c r="M36" s="67">
        <f t="shared" si="341"/>
        <v>3278</v>
      </c>
      <c r="N36" s="3"/>
      <c r="O36" s="72">
        <v>0.85</v>
      </c>
      <c r="P36" s="68">
        <v>0.04</v>
      </c>
      <c r="Q36" s="69">
        <v>1</v>
      </c>
      <c r="R36" s="68">
        <v>0.04</v>
      </c>
      <c r="S36" s="69">
        <v>1</v>
      </c>
      <c r="T36" s="101"/>
      <c r="U36" s="77"/>
      <c r="V36" s="18"/>
      <c r="W36" s="18"/>
      <c r="X36" s="84">
        <f>O36</f>
        <v>0.85</v>
      </c>
      <c r="Y36" s="84">
        <f>O36</f>
        <v>0.85</v>
      </c>
      <c r="Z36" s="49">
        <f t="shared" si="321"/>
        <v>0.85</v>
      </c>
      <c r="AA36" s="49">
        <f t="shared" si="321"/>
        <v>0.85</v>
      </c>
      <c r="AB36" s="49">
        <f t="shared" si="321"/>
        <v>0.85</v>
      </c>
      <c r="AC36" s="49">
        <f t="shared" si="321"/>
        <v>0.85</v>
      </c>
      <c r="AD36" s="49">
        <f t="shared" si="321"/>
        <v>0.85</v>
      </c>
      <c r="AE36" s="49">
        <f t="shared" si="321"/>
        <v>0.85</v>
      </c>
      <c r="AF36" s="49">
        <f t="shared" si="321"/>
        <v>0.85</v>
      </c>
      <c r="AG36" s="49">
        <f t="shared" si="321"/>
        <v>0.85</v>
      </c>
      <c r="AH36" s="49">
        <f t="shared" si="321"/>
        <v>0.85</v>
      </c>
      <c r="AI36" s="49">
        <f t="shared" si="321"/>
        <v>0.86864516129032254</v>
      </c>
      <c r="AJ36" s="49">
        <f t="shared" si="322"/>
        <v>0.88400000000000001</v>
      </c>
      <c r="AK36" s="49">
        <f t="shared" si="322"/>
        <v>0.88400000000000001</v>
      </c>
      <c r="AL36" s="49">
        <f t="shared" si="322"/>
        <v>0.88400000000000001</v>
      </c>
      <c r="AM36" s="49">
        <f t="shared" si="322"/>
        <v>0.88400000000000001</v>
      </c>
      <c r="AN36" s="49">
        <f t="shared" si="322"/>
        <v>0.88400000000000001</v>
      </c>
      <c r="AO36" s="49">
        <f t="shared" si="322"/>
        <v>0.88400000000000001</v>
      </c>
      <c r="AP36" s="49">
        <f t="shared" si="322"/>
        <v>0.88400000000000001</v>
      </c>
      <c r="AQ36" s="49">
        <f t="shared" si="322"/>
        <v>0.88400000000000001</v>
      </c>
      <c r="AR36" s="49">
        <f t="shared" si="322"/>
        <v>0.88400000000000001</v>
      </c>
      <c r="AS36" s="49">
        <f t="shared" si="322"/>
        <v>0.88400000000000001</v>
      </c>
      <c r="AT36" s="49">
        <f t="shared" si="323"/>
        <v>0.88400000000000001</v>
      </c>
      <c r="AU36" s="49">
        <f t="shared" si="323"/>
        <v>0.9033909677419355</v>
      </c>
      <c r="AV36" s="49">
        <f t="shared" si="323"/>
        <v>0.91936000000000007</v>
      </c>
      <c r="AW36" s="49">
        <f t="shared" si="323"/>
        <v>0.91936000000000007</v>
      </c>
      <c r="AX36" s="49">
        <f t="shared" si="323"/>
        <v>0.91936000000000007</v>
      </c>
      <c r="AY36" s="49">
        <f t="shared" si="323"/>
        <v>0.91936000000000007</v>
      </c>
      <c r="AZ36" s="49">
        <f t="shared" si="323"/>
        <v>0.91936000000000007</v>
      </c>
      <c r="BA36" s="49">
        <f t="shared" si="323"/>
        <v>0.91936000000000007</v>
      </c>
      <c r="BB36" s="49">
        <f t="shared" si="323"/>
        <v>0.91936000000000007</v>
      </c>
      <c r="BC36" s="49">
        <f t="shared" si="323"/>
        <v>0.91936000000000007</v>
      </c>
      <c r="BD36" s="49">
        <f t="shared" si="324"/>
        <v>0.91936000000000007</v>
      </c>
      <c r="BE36" s="49">
        <f t="shared" si="324"/>
        <v>0.91936000000000007</v>
      </c>
      <c r="BF36" s="49">
        <f t="shared" si="324"/>
        <v>0.91936000000000007</v>
      </c>
      <c r="BG36" s="49">
        <f t="shared" si="324"/>
        <v>0.9395266064516129</v>
      </c>
      <c r="BH36" s="49">
        <f t="shared" si="324"/>
        <v>0.95613440000000005</v>
      </c>
      <c r="BI36" s="49">
        <f t="shared" si="324"/>
        <v>0.95613440000000005</v>
      </c>
      <c r="BJ36" s="49">
        <f t="shared" si="324"/>
        <v>0.95613440000000005</v>
      </c>
      <c r="BK36" s="49">
        <f t="shared" si="324"/>
        <v>0.95613440000000005</v>
      </c>
      <c r="BL36" s="49">
        <f t="shared" si="324"/>
        <v>0.95613440000000005</v>
      </c>
      <c r="BM36" s="49">
        <f t="shared" si="324"/>
        <v>0.95613440000000005</v>
      </c>
      <c r="BN36" s="49">
        <f t="shared" si="325"/>
        <v>0.95613440000000005</v>
      </c>
      <c r="BO36" s="49">
        <f t="shared" si="325"/>
        <v>0.95613440000000005</v>
      </c>
      <c r="BP36" s="49">
        <f t="shared" si="325"/>
        <v>0.95613440000000005</v>
      </c>
      <c r="BQ36" s="49">
        <f t="shared" si="325"/>
        <v>0.95613440000000005</v>
      </c>
      <c r="BR36" s="49">
        <f t="shared" si="325"/>
        <v>0.95613440000000005</v>
      </c>
      <c r="BS36" s="49">
        <f t="shared" si="325"/>
        <v>0.97710767070967752</v>
      </c>
      <c r="BT36" s="49">
        <f t="shared" si="325"/>
        <v>0.99437977600000005</v>
      </c>
      <c r="BU36" s="49">
        <f t="shared" si="325"/>
        <v>0.99437977600000005</v>
      </c>
      <c r="BV36" s="49">
        <f t="shared" si="325"/>
        <v>0.99437977600000005</v>
      </c>
      <c r="BW36" s="49">
        <f t="shared" si="325"/>
        <v>0.99437977600000005</v>
      </c>
      <c r="BX36" s="49">
        <f t="shared" si="326"/>
        <v>0.99437977600000005</v>
      </c>
      <c r="BY36" s="49">
        <f t="shared" si="326"/>
        <v>0.99437977600000005</v>
      </c>
      <c r="BZ36" s="49">
        <f t="shared" si="326"/>
        <v>0.99437977600000005</v>
      </c>
      <c r="CA36" s="49">
        <f t="shared" si="326"/>
        <v>0.99437977600000005</v>
      </c>
      <c r="CB36" s="49">
        <f t="shared" si="326"/>
        <v>0.99437977600000005</v>
      </c>
      <c r="CC36" s="49">
        <f t="shared" si="326"/>
        <v>0.99437977600000005</v>
      </c>
      <c r="CD36" s="49">
        <f t="shared" si="326"/>
        <v>0.99437977600000005</v>
      </c>
      <c r="CE36" s="49">
        <f t="shared" si="326"/>
        <v>1.0161919775380646</v>
      </c>
      <c r="CF36" s="49">
        <f t="shared" si="326"/>
        <v>1.0341549670400001</v>
      </c>
      <c r="CG36" s="49">
        <f t="shared" si="326"/>
        <v>1.0341549670400001</v>
      </c>
      <c r="CH36" s="49">
        <f t="shared" si="327"/>
        <v>1.0341549670400001</v>
      </c>
      <c r="CI36" s="49">
        <f t="shared" si="327"/>
        <v>1.0341549670400001</v>
      </c>
      <c r="CJ36" s="49">
        <f t="shared" si="327"/>
        <v>1.0341549670400001</v>
      </c>
      <c r="CK36" s="49">
        <f t="shared" si="327"/>
        <v>1.0341549670400001</v>
      </c>
      <c r="CL36" s="49">
        <f t="shared" si="327"/>
        <v>1.0341549670400001</v>
      </c>
      <c r="CM36" s="49">
        <f t="shared" si="327"/>
        <v>1.0341549670400001</v>
      </c>
      <c r="CN36" s="49">
        <f t="shared" si="327"/>
        <v>1.0341549670400001</v>
      </c>
      <c r="CO36" s="49">
        <f t="shared" si="327"/>
        <v>1.0341549670400001</v>
      </c>
      <c r="CP36" s="49">
        <f t="shared" si="327"/>
        <v>1.0341549670400001</v>
      </c>
      <c r="CQ36" s="49">
        <f t="shared" si="327"/>
        <v>1.0568396566395872</v>
      </c>
      <c r="CR36" s="49">
        <f t="shared" si="328"/>
        <v>1.0755211657216002</v>
      </c>
      <c r="CS36" s="49">
        <f t="shared" si="328"/>
        <v>1.0755211657216002</v>
      </c>
      <c r="CT36" s="49">
        <f t="shared" si="328"/>
        <v>1.0755211657216002</v>
      </c>
      <c r="CU36" s="49">
        <f t="shared" si="328"/>
        <v>1.0755211657216002</v>
      </c>
      <c r="CV36" s="49">
        <f t="shared" si="328"/>
        <v>1.0755211657216002</v>
      </c>
      <c r="CW36" s="49">
        <f t="shared" si="328"/>
        <v>1.0755211657216002</v>
      </c>
      <c r="CX36" s="49">
        <f t="shared" si="328"/>
        <v>1.0755211657216002</v>
      </c>
      <c r="CY36" s="49">
        <f t="shared" si="328"/>
        <v>1.0755211657216002</v>
      </c>
      <c r="CZ36" s="49">
        <f t="shared" si="328"/>
        <v>1.0755211657216002</v>
      </c>
      <c r="DA36" s="49">
        <f t="shared" si="328"/>
        <v>1.0755211657216002</v>
      </c>
      <c r="DB36" s="49">
        <f t="shared" si="329"/>
        <v>1.0755211657216002</v>
      </c>
      <c r="DC36" s="49">
        <f t="shared" si="329"/>
        <v>1.0991132429051707</v>
      </c>
      <c r="DD36" s="49">
        <f t="shared" si="329"/>
        <v>1.1185420123504641</v>
      </c>
      <c r="DE36" s="49">
        <f t="shared" si="329"/>
        <v>1.1185420123504641</v>
      </c>
      <c r="DF36" s="49">
        <f t="shared" si="329"/>
        <v>1.1185420123504641</v>
      </c>
      <c r="DG36" s="49">
        <f t="shared" si="329"/>
        <v>1.1185420123504641</v>
      </c>
      <c r="DH36" s="49">
        <f t="shared" si="329"/>
        <v>1.1185420123504641</v>
      </c>
      <c r="DI36" s="49">
        <f t="shared" si="329"/>
        <v>1.1185420123504641</v>
      </c>
      <c r="DJ36" s="49">
        <f t="shared" si="329"/>
        <v>1.1185420123504641</v>
      </c>
      <c r="DK36" s="49">
        <f t="shared" si="329"/>
        <v>1.1185420123504641</v>
      </c>
      <c r="DL36" s="49">
        <f t="shared" si="330"/>
        <v>1.1185420123504641</v>
      </c>
      <c r="DM36" s="49">
        <f t="shared" si="330"/>
        <v>1.1185420123504641</v>
      </c>
      <c r="DN36" s="49">
        <f t="shared" si="330"/>
        <v>1.1185420123504641</v>
      </c>
      <c r="DO36" s="49">
        <f t="shared" si="330"/>
        <v>1.1430777726213774</v>
      </c>
      <c r="DP36" s="49">
        <f t="shared" si="330"/>
        <v>1.1632836928444827</v>
      </c>
      <c r="DQ36" s="49">
        <f t="shared" si="330"/>
        <v>1.1632836928444827</v>
      </c>
      <c r="DR36" s="49">
        <f t="shared" si="330"/>
        <v>1.1632836928444827</v>
      </c>
      <c r="DS36" s="49">
        <f t="shared" si="330"/>
        <v>1.1632836928444827</v>
      </c>
      <c r="DT36" s="49">
        <f t="shared" si="330"/>
        <v>1.1632836928444827</v>
      </c>
      <c r="DU36" s="49">
        <f t="shared" si="330"/>
        <v>1.1632836928444827</v>
      </c>
      <c r="DV36" s="49">
        <f t="shared" si="331"/>
        <v>1.1632836928444827</v>
      </c>
      <c r="DW36" s="49">
        <f t="shared" si="331"/>
        <v>1.1632836928444827</v>
      </c>
      <c r="DX36" s="49">
        <f t="shared" si="331"/>
        <v>1.1632836928444827</v>
      </c>
      <c r="DY36" s="49">
        <f t="shared" si="331"/>
        <v>1.1632836928444827</v>
      </c>
      <c r="DZ36" s="49">
        <f t="shared" si="331"/>
        <v>1.1632836928444827</v>
      </c>
      <c r="EA36" s="49">
        <f t="shared" si="331"/>
        <v>1.1888008835262327</v>
      </c>
      <c r="EB36" s="49">
        <f t="shared" si="331"/>
        <v>1.2098150405582622</v>
      </c>
      <c r="EC36" s="49">
        <f t="shared" si="331"/>
        <v>1.2098150405582622</v>
      </c>
      <c r="ED36" s="49">
        <f t="shared" si="331"/>
        <v>1.2098150405582622</v>
      </c>
      <c r="EE36" s="49">
        <f t="shared" si="331"/>
        <v>1.2098150405582622</v>
      </c>
      <c r="EF36" s="49">
        <f t="shared" si="332"/>
        <v>1.2098150405582622</v>
      </c>
      <c r="EG36" s="49">
        <f t="shared" si="332"/>
        <v>1.2098150405582622</v>
      </c>
      <c r="EH36" s="49">
        <f t="shared" si="332"/>
        <v>1.2098150405582622</v>
      </c>
      <c r="EI36" s="49">
        <f t="shared" si="332"/>
        <v>1.2098150405582622</v>
      </c>
      <c r="EJ36" s="49">
        <f t="shared" si="332"/>
        <v>1.2098150405582622</v>
      </c>
      <c r="EK36" s="49">
        <f t="shared" si="332"/>
        <v>1.2098150405582622</v>
      </c>
      <c r="EM36" s="18"/>
      <c r="EN36" s="18"/>
      <c r="EO36" s="49">
        <f t="shared" si="333"/>
        <v>2.7862999999999998E-3</v>
      </c>
      <c r="EP36" s="49">
        <f t="shared" si="333"/>
        <v>2.7862999999999998E-3</v>
      </c>
      <c r="EQ36" s="49">
        <f t="shared" si="333"/>
        <v>2.7862999999999998E-3</v>
      </c>
      <c r="ER36" s="49">
        <f t="shared" si="333"/>
        <v>2.7862999999999998E-3</v>
      </c>
      <c r="ES36" s="49">
        <f t="shared" si="333"/>
        <v>2.7862999999999998E-3</v>
      </c>
      <c r="ET36" s="49">
        <f t="shared" si="333"/>
        <v>2.7862999999999998E-3</v>
      </c>
      <c r="EU36" s="49">
        <f t="shared" si="333"/>
        <v>2.7862999999999998E-3</v>
      </c>
      <c r="EV36" s="49">
        <f t="shared" si="333"/>
        <v>2.7862999999999998E-3</v>
      </c>
      <c r="EW36" s="49">
        <f t="shared" si="333"/>
        <v>2.7862999999999998E-3</v>
      </c>
      <c r="EX36" s="49">
        <f t="shared" si="333"/>
        <v>2.7862999999999998E-3</v>
      </c>
      <c r="EY36" s="49">
        <f t="shared" si="334"/>
        <v>2.7862999999999998E-3</v>
      </c>
      <c r="EZ36" s="49">
        <f t="shared" si="334"/>
        <v>2.8474188387096772E-3</v>
      </c>
      <c r="FA36" s="49">
        <f t="shared" si="334"/>
        <v>2.897752E-3</v>
      </c>
      <c r="FB36" s="49">
        <f t="shared" si="334"/>
        <v>2.897752E-3</v>
      </c>
      <c r="FC36" s="49">
        <f t="shared" si="334"/>
        <v>2.897752E-3</v>
      </c>
      <c r="FD36" s="49">
        <f t="shared" si="334"/>
        <v>2.897752E-3</v>
      </c>
      <c r="FE36" s="49">
        <f t="shared" si="334"/>
        <v>2.897752E-3</v>
      </c>
      <c r="FF36" s="49">
        <f t="shared" si="334"/>
        <v>2.897752E-3</v>
      </c>
      <c r="FG36" s="49">
        <f t="shared" si="334"/>
        <v>2.897752E-3</v>
      </c>
      <c r="FH36" s="49">
        <f t="shared" si="334"/>
        <v>2.897752E-3</v>
      </c>
      <c r="FI36" s="49">
        <f t="shared" si="335"/>
        <v>2.897752E-3</v>
      </c>
      <c r="FJ36" s="49">
        <f t="shared" si="335"/>
        <v>2.897752E-3</v>
      </c>
      <c r="FK36" s="49">
        <f t="shared" si="335"/>
        <v>2.897752E-3</v>
      </c>
      <c r="FL36" s="49">
        <f t="shared" si="335"/>
        <v>2.9613155922580646E-3</v>
      </c>
      <c r="FM36" s="49">
        <f t="shared" si="335"/>
        <v>3.01366208E-3</v>
      </c>
      <c r="FN36" s="49">
        <f t="shared" si="335"/>
        <v>3.01366208E-3</v>
      </c>
      <c r="FO36" s="49">
        <f t="shared" si="335"/>
        <v>3.01366208E-3</v>
      </c>
      <c r="FP36" s="49">
        <f t="shared" si="335"/>
        <v>3.01366208E-3</v>
      </c>
      <c r="FQ36" s="49">
        <f t="shared" si="335"/>
        <v>3.01366208E-3</v>
      </c>
      <c r="FR36" s="49">
        <f t="shared" si="335"/>
        <v>3.01366208E-3</v>
      </c>
      <c r="FS36" s="49">
        <f t="shared" si="336"/>
        <v>3.01366208E-3</v>
      </c>
      <c r="FT36" s="49">
        <f t="shared" si="336"/>
        <v>3.01366208E-3</v>
      </c>
      <c r="FU36" s="49">
        <f t="shared" si="336"/>
        <v>3.01366208E-3</v>
      </c>
      <c r="FV36" s="49">
        <f t="shared" si="336"/>
        <v>3.01366208E-3</v>
      </c>
      <c r="FW36" s="49">
        <f t="shared" si="336"/>
        <v>3.01366208E-3</v>
      </c>
      <c r="FX36" s="49">
        <f t="shared" si="337"/>
        <v>3.0797682159483869E-3</v>
      </c>
      <c r="FY36" s="49">
        <f t="shared" si="337"/>
        <v>3.1342085632000004E-3</v>
      </c>
      <c r="FZ36" s="49">
        <f t="shared" si="337"/>
        <v>3.1342085632000004E-3</v>
      </c>
      <c r="GA36" s="49">
        <f t="shared" si="337"/>
        <v>3.1342085632000004E-3</v>
      </c>
      <c r="GB36" s="49">
        <f t="shared" si="337"/>
        <v>3.1342085632000004E-3</v>
      </c>
      <c r="GC36" s="49">
        <f t="shared" si="337"/>
        <v>3.1342085632000004E-3</v>
      </c>
      <c r="GD36" s="49">
        <f t="shared" si="337"/>
        <v>3.1342085632000004E-3</v>
      </c>
      <c r="GE36" s="49">
        <f t="shared" si="337"/>
        <v>3.1342085632000004E-3</v>
      </c>
      <c r="GF36" s="49">
        <f t="shared" si="337"/>
        <v>3.1342085632000004E-3</v>
      </c>
      <c r="GG36" s="49">
        <f t="shared" si="337"/>
        <v>3.1342085632000004E-3</v>
      </c>
      <c r="GH36" s="49">
        <f t="shared" si="337"/>
        <v>3.1342085632000004E-3</v>
      </c>
      <c r="GI36" s="49">
        <f t="shared" si="337"/>
        <v>3.1342085632000004E-3</v>
      </c>
      <c r="GJ36" s="49">
        <f t="shared" si="337"/>
        <v>3.2029589445863229E-3</v>
      </c>
      <c r="GK36" s="49">
        <f t="shared" si="337"/>
        <v>3.2595769057280006E-3</v>
      </c>
      <c r="GL36" s="49">
        <f t="shared" si="337"/>
        <v>3.2595769057280006E-3</v>
      </c>
      <c r="GM36" s="49">
        <f t="shared" si="337"/>
        <v>3.2595769057280006E-3</v>
      </c>
      <c r="GN36" s="49">
        <f t="shared" si="337"/>
        <v>3.2595769057280006E-3</v>
      </c>
      <c r="GO36" s="49">
        <f t="shared" si="337"/>
        <v>3.2595769057280006E-3</v>
      </c>
      <c r="GP36" s="49">
        <f t="shared" si="337"/>
        <v>3.2595769057280006E-3</v>
      </c>
      <c r="GQ36" s="49">
        <f t="shared" si="337"/>
        <v>3.2595769057280006E-3</v>
      </c>
      <c r="GR36" s="49">
        <f t="shared" si="337"/>
        <v>3.2595769057280006E-3</v>
      </c>
      <c r="GS36" s="49">
        <f t="shared" si="337"/>
        <v>3.2595769057280006E-3</v>
      </c>
      <c r="GT36" s="49">
        <f t="shared" si="337"/>
        <v>3.2595769057280006E-3</v>
      </c>
      <c r="GU36" s="49">
        <f t="shared" si="337"/>
        <v>3.2595769057280006E-3</v>
      </c>
      <c r="GV36" s="49">
        <f t="shared" si="337"/>
        <v>3.3310773023697755E-3</v>
      </c>
      <c r="GW36" s="49">
        <f t="shared" si="337"/>
        <v>3.3899599819571203E-3</v>
      </c>
      <c r="GX36" s="49">
        <f t="shared" si="337"/>
        <v>3.3899599819571203E-3</v>
      </c>
      <c r="GY36" s="49">
        <f t="shared" si="337"/>
        <v>3.3899599819571203E-3</v>
      </c>
      <c r="GZ36" s="49">
        <f t="shared" si="337"/>
        <v>3.3899599819571203E-3</v>
      </c>
      <c r="HA36" s="49">
        <f t="shared" si="337"/>
        <v>3.3899599819571203E-3</v>
      </c>
      <c r="HB36" s="49">
        <f t="shared" si="337"/>
        <v>3.3899599819571203E-3</v>
      </c>
      <c r="HC36" s="49">
        <f t="shared" si="337"/>
        <v>3.3899599819571203E-3</v>
      </c>
      <c r="HD36" s="49">
        <f t="shared" si="337"/>
        <v>3.3899599819571203E-3</v>
      </c>
      <c r="HE36" s="49">
        <f t="shared" si="337"/>
        <v>3.3899599819571203E-3</v>
      </c>
      <c r="HF36" s="49">
        <f t="shared" si="337"/>
        <v>3.3899599819571203E-3</v>
      </c>
      <c r="HG36" s="49">
        <f t="shared" si="337"/>
        <v>3.3899599819571203E-3</v>
      </c>
      <c r="HH36" s="49">
        <f t="shared" si="337"/>
        <v>3.4643203944645668E-3</v>
      </c>
      <c r="HI36" s="49">
        <f t="shared" si="337"/>
        <v>3.525558381235405E-3</v>
      </c>
      <c r="HJ36" s="49">
        <f t="shared" si="337"/>
        <v>3.525558381235405E-3</v>
      </c>
      <c r="HK36" s="49">
        <f t="shared" si="337"/>
        <v>3.525558381235405E-3</v>
      </c>
      <c r="HL36" s="49">
        <f t="shared" si="337"/>
        <v>3.525558381235405E-3</v>
      </c>
      <c r="HM36" s="49">
        <f t="shared" si="337"/>
        <v>3.525558381235405E-3</v>
      </c>
      <c r="HN36" s="49">
        <f t="shared" si="337"/>
        <v>3.525558381235405E-3</v>
      </c>
      <c r="HO36" s="49">
        <f t="shared" si="337"/>
        <v>3.525558381235405E-3</v>
      </c>
      <c r="HP36" s="49">
        <f t="shared" si="337"/>
        <v>3.525558381235405E-3</v>
      </c>
      <c r="HQ36" s="49">
        <f t="shared" si="337"/>
        <v>3.525558381235405E-3</v>
      </c>
      <c r="HR36" s="49">
        <f t="shared" si="337"/>
        <v>3.525558381235405E-3</v>
      </c>
      <c r="HS36" s="49">
        <f t="shared" si="337"/>
        <v>3.525558381235405E-3</v>
      </c>
      <c r="HT36" s="49">
        <f t="shared" si="337"/>
        <v>3.6028932102431495E-3</v>
      </c>
      <c r="HU36" s="49">
        <f t="shared" si="337"/>
        <v>3.6665807164848216E-3</v>
      </c>
      <c r="HV36" s="49">
        <f t="shared" si="337"/>
        <v>3.6665807164848216E-3</v>
      </c>
      <c r="HW36" s="49">
        <f t="shared" si="337"/>
        <v>3.6665807164848216E-3</v>
      </c>
      <c r="HX36" s="49">
        <f t="shared" si="337"/>
        <v>3.6665807164848216E-3</v>
      </c>
      <c r="HY36" s="49">
        <f t="shared" si="337"/>
        <v>3.6665807164848216E-3</v>
      </c>
      <c r="HZ36" s="49">
        <f t="shared" si="337"/>
        <v>3.6665807164848216E-3</v>
      </c>
      <c r="IA36" s="49">
        <f t="shared" si="337"/>
        <v>3.6665807164848216E-3</v>
      </c>
      <c r="IB36" s="49">
        <f t="shared" si="337"/>
        <v>3.6665807164848216E-3</v>
      </c>
      <c r="IC36" s="49">
        <f t="shared" si="337"/>
        <v>3.6665807164848216E-3</v>
      </c>
      <c r="ID36" s="49">
        <f t="shared" si="337"/>
        <v>3.6665807164848216E-3</v>
      </c>
      <c r="IE36" s="49">
        <f t="shared" si="337"/>
        <v>3.6665807164848216E-3</v>
      </c>
      <c r="IF36" s="49">
        <f t="shared" si="337"/>
        <v>3.7470089386528751E-3</v>
      </c>
      <c r="IG36" s="49">
        <f t="shared" si="337"/>
        <v>3.8132439451442146E-3</v>
      </c>
      <c r="IH36" s="49">
        <f t="shared" si="337"/>
        <v>3.8132439451442146E-3</v>
      </c>
      <c r="II36" s="49">
        <f t="shared" ref="II36" si="342">DR36*$M36/10^6</f>
        <v>3.8132439451442146E-3</v>
      </c>
      <c r="IJ36" s="49">
        <f t="shared" si="338"/>
        <v>3.8132439451442146E-3</v>
      </c>
      <c r="IK36" s="49">
        <f t="shared" si="338"/>
        <v>3.8132439451442146E-3</v>
      </c>
      <c r="IL36" s="49">
        <f t="shared" si="338"/>
        <v>3.8132439451442146E-3</v>
      </c>
      <c r="IM36" s="49">
        <f t="shared" si="338"/>
        <v>3.8132439451442146E-3</v>
      </c>
      <c r="IN36" s="49">
        <f t="shared" si="338"/>
        <v>3.8132439451442146E-3</v>
      </c>
      <c r="IO36" s="49">
        <f t="shared" si="338"/>
        <v>3.8132439451442146E-3</v>
      </c>
      <c r="IP36" s="49">
        <f t="shared" si="338"/>
        <v>3.8132439451442146E-3</v>
      </c>
      <c r="IQ36" s="49">
        <f t="shared" si="338"/>
        <v>3.8132439451442146E-3</v>
      </c>
      <c r="IR36" s="49">
        <f t="shared" si="338"/>
        <v>3.8968892961989909E-3</v>
      </c>
      <c r="IS36" s="49">
        <f t="shared" si="338"/>
        <v>3.9657737029499835E-3</v>
      </c>
      <c r="IT36" s="49">
        <f t="shared" si="338"/>
        <v>3.9657737029499835E-3</v>
      </c>
      <c r="IU36" s="49">
        <f t="shared" si="338"/>
        <v>3.9657737029499835E-3</v>
      </c>
      <c r="IV36" s="49">
        <f t="shared" si="338"/>
        <v>3.9657737029499835E-3</v>
      </c>
      <c r="IW36" s="49">
        <f t="shared" si="338"/>
        <v>3.9657737029499835E-3</v>
      </c>
      <c r="IX36" s="49">
        <f t="shared" si="338"/>
        <v>3.9657737029499835E-3</v>
      </c>
      <c r="IY36" s="49">
        <f t="shared" si="338"/>
        <v>3.9657737029499835E-3</v>
      </c>
      <c r="IZ36" s="49">
        <f t="shared" si="338"/>
        <v>3.9657737029499835E-3</v>
      </c>
      <c r="JA36" s="49">
        <f t="shared" si="338"/>
        <v>3.9657737029499835E-3</v>
      </c>
      <c r="JB36" s="49">
        <f t="shared" si="338"/>
        <v>3.9657737029499835E-3</v>
      </c>
    </row>
    <row r="37" spans="1:262">
      <c r="A37" s="11"/>
      <c r="B37" s="76" t="s">
        <v>56</v>
      </c>
      <c r="C37" s="90"/>
      <c r="D37" s="76"/>
      <c r="E37" s="91"/>
      <c r="F37" s="92"/>
      <c r="G37" s="92"/>
      <c r="H37" s="92"/>
      <c r="I37" s="92"/>
      <c r="J37" s="92"/>
      <c r="K37" s="93">
        <f>SUMPRODUCT(K24:K36,$M$6:$M$18)/$M$19</f>
        <v>8.5266194583441877</v>
      </c>
      <c r="L37" s="93">
        <f>SUMPRODUCT(L24:L36,$M$6:$M$18)/$M$19</f>
        <v>3.9961205701841802</v>
      </c>
      <c r="M37" s="94">
        <f>SUM(M24:M36)</f>
        <v>1200060.0973874999</v>
      </c>
      <c r="N37" s="3"/>
      <c r="O37" s="98">
        <f>+SUMPRODUCT($M$24:$M$36,O$24:O$36)/$M$37</f>
        <v>0.9344595200555168</v>
      </c>
      <c r="P37" s="97"/>
      <c r="Q37" s="91"/>
      <c r="R37" s="97"/>
      <c r="S37" s="91"/>
      <c r="T37" s="101"/>
      <c r="U37" s="77"/>
      <c r="V37" s="18"/>
      <c r="W37" s="18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M37" s="18"/>
      <c r="EN37" s="18"/>
      <c r="EO37" s="93">
        <f t="shared" ref="EO37:EQ37" si="343">SUM(EO24:EO36)</f>
        <v>0.89083290198192444</v>
      </c>
      <c r="EP37" s="93">
        <f t="shared" si="343"/>
        <v>0.89083290198192444</v>
      </c>
      <c r="EQ37" s="93">
        <f t="shared" si="343"/>
        <v>0.89083290198192444</v>
      </c>
      <c r="ER37" s="93">
        <f t="shared" ref="ER37:FW37" si="344">SUM(ER24:ER36)</f>
        <v>0.89083290198192444</v>
      </c>
      <c r="ES37" s="93">
        <f t="shared" si="344"/>
        <v>0.89083290198192444</v>
      </c>
      <c r="ET37" s="93">
        <f t="shared" si="344"/>
        <v>0.89083290198192444</v>
      </c>
      <c r="EU37" s="93">
        <f t="shared" si="344"/>
        <v>0.89083290198192444</v>
      </c>
      <c r="EV37" s="93">
        <f t="shared" si="344"/>
        <v>0.89083290198192444</v>
      </c>
      <c r="EW37" s="93">
        <f t="shared" si="344"/>
        <v>0.89083290198192444</v>
      </c>
      <c r="EX37" s="93">
        <f t="shared" si="344"/>
        <v>0.89083290198192444</v>
      </c>
      <c r="EY37" s="93">
        <f t="shared" si="344"/>
        <v>0.89083290198192444</v>
      </c>
      <c r="EZ37" s="93">
        <f t="shared" si="344"/>
        <v>0.90755690206711115</v>
      </c>
      <c r="FA37" s="93">
        <f t="shared" si="344"/>
        <v>0.93091757124547092</v>
      </c>
      <c r="FB37" s="93">
        <f t="shared" si="344"/>
        <v>0.93091757124547092</v>
      </c>
      <c r="FC37" s="93">
        <f t="shared" si="344"/>
        <v>0.93091757124547092</v>
      </c>
      <c r="FD37" s="93">
        <f t="shared" si="344"/>
        <v>0.93091757124547092</v>
      </c>
      <c r="FE37" s="93">
        <f t="shared" si="344"/>
        <v>0.93091757124547092</v>
      </c>
      <c r="FF37" s="93">
        <f t="shared" si="344"/>
        <v>0.93091757124547092</v>
      </c>
      <c r="FG37" s="93">
        <f t="shared" si="344"/>
        <v>0.93091757124547092</v>
      </c>
      <c r="FH37" s="93">
        <f t="shared" si="344"/>
        <v>0.93091757124547092</v>
      </c>
      <c r="FI37" s="93">
        <f t="shared" si="344"/>
        <v>0.93091757124547092</v>
      </c>
      <c r="FJ37" s="93">
        <f t="shared" si="344"/>
        <v>0.93091757124547092</v>
      </c>
      <c r="FK37" s="93">
        <f t="shared" si="344"/>
        <v>0.93091757124547092</v>
      </c>
      <c r="FL37" s="93">
        <f t="shared" si="344"/>
        <v>0.94838000541336276</v>
      </c>
      <c r="FM37" s="93">
        <f t="shared" si="344"/>
        <v>0.97282819493877237</v>
      </c>
      <c r="FN37" s="93">
        <f t="shared" si="344"/>
        <v>0.97282819493877237</v>
      </c>
      <c r="FO37" s="93">
        <f t="shared" si="344"/>
        <v>0.97282819493877237</v>
      </c>
      <c r="FP37" s="93">
        <f t="shared" si="344"/>
        <v>0.97282819493877237</v>
      </c>
      <c r="FQ37" s="93">
        <f t="shared" si="344"/>
        <v>0.97282819493877237</v>
      </c>
      <c r="FR37" s="93">
        <f t="shared" si="344"/>
        <v>0.97282819493877237</v>
      </c>
      <c r="FS37" s="93">
        <f t="shared" si="344"/>
        <v>0.97282819493877237</v>
      </c>
      <c r="FT37" s="93">
        <f t="shared" si="344"/>
        <v>0.97282819493877237</v>
      </c>
      <c r="FU37" s="93">
        <f t="shared" si="344"/>
        <v>0.97282819493877237</v>
      </c>
      <c r="FV37" s="93">
        <f t="shared" si="344"/>
        <v>0.97282819493877237</v>
      </c>
      <c r="FW37" s="93">
        <f t="shared" si="344"/>
        <v>0.97282819493877237</v>
      </c>
      <c r="FX37" s="93">
        <f t="shared" ref="FX37:II37" si="345">SUM(FX24:FX36)</f>
        <v>0.99106207425664261</v>
      </c>
      <c r="FY37" s="93">
        <f t="shared" si="345"/>
        <v>1.0166489396219802</v>
      </c>
      <c r="FZ37" s="93">
        <f t="shared" si="345"/>
        <v>1.0166489396219802</v>
      </c>
      <c r="GA37" s="93">
        <f t="shared" si="345"/>
        <v>1.0166489396219802</v>
      </c>
      <c r="GB37" s="93">
        <f t="shared" si="345"/>
        <v>1.0166489396219802</v>
      </c>
      <c r="GC37" s="93">
        <f t="shared" si="345"/>
        <v>1.0166489396219802</v>
      </c>
      <c r="GD37" s="93">
        <f t="shared" si="345"/>
        <v>1.0166489396219802</v>
      </c>
      <c r="GE37" s="93">
        <f t="shared" si="345"/>
        <v>1.0166489396219802</v>
      </c>
      <c r="GF37" s="93">
        <f t="shared" si="345"/>
        <v>1.0166489396219802</v>
      </c>
      <c r="GG37" s="93">
        <f t="shared" si="345"/>
        <v>1.0166489396219802</v>
      </c>
      <c r="GH37" s="93">
        <f t="shared" si="345"/>
        <v>1.0166489396219802</v>
      </c>
      <c r="GI37" s="93">
        <f t="shared" si="345"/>
        <v>1.0166489396219802</v>
      </c>
      <c r="GJ37" s="93">
        <f t="shared" si="345"/>
        <v>1.0356887692849912</v>
      </c>
      <c r="GK37" s="93">
        <f t="shared" si="345"/>
        <v>1.0624678949367992</v>
      </c>
      <c r="GL37" s="93">
        <f t="shared" si="345"/>
        <v>1.0624678949367992</v>
      </c>
      <c r="GM37" s="93">
        <f t="shared" si="345"/>
        <v>1.0624678949367992</v>
      </c>
      <c r="GN37" s="93">
        <f t="shared" si="345"/>
        <v>1.0624678949367992</v>
      </c>
      <c r="GO37" s="93">
        <f t="shared" si="345"/>
        <v>1.0624678949367992</v>
      </c>
      <c r="GP37" s="93">
        <f t="shared" si="345"/>
        <v>1.0624678949367992</v>
      </c>
      <c r="GQ37" s="93">
        <f t="shared" si="345"/>
        <v>1.0624678949367992</v>
      </c>
      <c r="GR37" s="93">
        <f t="shared" si="345"/>
        <v>1.0624678949367992</v>
      </c>
      <c r="GS37" s="93">
        <f t="shared" si="345"/>
        <v>1.0624678949367992</v>
      </c>
      <c r="GT37" s="93">
        <f t="shared" si="345"/>
        <v>1.0624678949367992</v>
      </c>
      <c r="GU37" s="93">
        <f t="shared" si="345"/>
        <v>1.0624678949367992</v>
      </c>
      <c r="GV37" s="93">
        <f t="shared" si="345"/>
        <v>1.082349742717378</v>
      </c>
      <c r="GW37" s="93">
        <f t="shared" si="345"/>
        <v>1.1103772583507079</v>
      </c>
      <c r="GX37" s="93">
        <f t="shared" si="345"/>
        <v>1.1103772583507079</v>
      </c>
      <c r="GY37" s="93">
        <f t="shared" si="345"/>
        <v>1.1103772583507079</v>
      </c>
      <c r="GZ37" s="93">
        <f t="shared" si="345"/>
        <v>1.1103772583507079</v>
      </c>
      <c r="HA37" s="93">
        <f t="shared" si="345"/>
        <v>1.1103772583507079</v>
      </c>
      <c r="HB37" s="93">
        <f t="shared" si="345"/>
        <v>1.1103772583507079</v>
      </c>
      <c r="HC37" s="93">
        <f t="shared" si="345"/>
        <v>1.1103772583507079</v>
      </c>
      <c r="HD37" s="93">
        <f t="shared" si="345"/>
        <v>1.1103772583507079</v>
      </c>
      <c r="HE37" s="93">
        <f t="shared" si="345"/>
        <v>1.1103772583507079</v>
      </c>
      <c r="HF37" s="93">
        <f t="shared" si="345"/>
        <v>1.1103772583507079</v>
      </c>
      <c r="HG37" s="93">
        <f t="shared" si="345"/>
        <v>1.1103772583507079</v>
      </c>
      <c r="HH37" s="93">
        <f t="shared" si="345"/>
        <v>1.1311388262201094</v>
      </c>
      <c r="HI37" s="93">
        <f t="shared" si="345"/>
        <v>1.1604735286819945</v>
      </c>
      <c r="HJ37" s="93">
        <f t="shared" si="345"/>
        <v>1.1604735286819945</v>
      </c>
      <c r="HK37" s="93">
        <f t="shared" si="345"/>
        <v>1.1604735286819945</v>
      </c>
      <c r="HL37" s="93">
        <f t="shared" si="345"/>
        <v>1.1604735286819945</v>
      </c>
      <c r="HM37" s="93">
        <f t="shared" si="345"/>
        <v>1.1604735286819945</v>
      </c>
      <c r="HN37" s="93">
        <f t="shared" si="345"/>
        <v>1.1604735286819945</v>
      </c>
      <c r="HO37" s="93">
        <f t="shared" si="345"/>
        <v>1.1604735286819945</v>
      </c>
      <c r="HP37" s="93">
        <f t="shared" si="345"/>
        <v>1.1604735286819945</v>
      </c>
      <c r="HQ37" s="93">
        <f t="shared" si="345"/>
        <v>1.1604735286819945</v>
      </c>
      <c r="HR37" s="93">
        <f t="shared" si="345"/>
        <v>1.1604735286819945</v>
      </c>
      <c r="HS37" s="93">
        <f t="shared" si="345"/>
        <v>1.1604735286819945</v>
      </c>
      <c r="HT37" s="93">
        <f t="shared" si="345"/>
        <v>1.1821542277526516</v>
      </c>
      <c r="HU37" s="93">
        <f t="shared" si="345"/>
        <v>1.2128577088263957</v>
      </c>
      <c r="HV37" s="93">
        <f t="shared" si="345"/>
        <v>1.2128577088263957</v>
      </c>
      <c r="HW37" s="93">
        <f t="shared" si="345"/>
        <v>1.2128577088263957</v>
      </c>
      <c r="HX37" s="93">
        <f t="shared" si="345"/>
        <v>1.2128577088263957</v>
      </c>
      <c r="HY37" s="93">
        <f t="shared" si="345"/>
        <v>1.2128577088263957</v>
      </c>
      <c r="HZ37" s="93">
        <f t="shared" si="345"/>
        <v>1.2128577088263957</v>
      </c>
      <c r="IA37" s="93">
        <f t="shared" si="345"/>
        <v>1.2128577088263957</v>
      </c>
      <c r="IB37" s="93">
        <f t="shared" si="345"/>
        <v>1.2128577088263957</v>
      </c>
      <c r="IC37" s="93">
        <f t="shared" si="345"/>
        <v>1.2128577088263957</v>
      </c>
      <c r="ID37" s="93">
        <f t="shared" si="345"/>
        <v>1.2128577088263957</v>
      </c>
      <c r="IE37" s="93">
        <f t="shared" si="345"/>
        <v>1.2128577088263957</v>
      </c>
      <c r="IF37" s="93">
        <f t="shared" si="345"/>
        <v>1.2354987377706825</v>
      </c>
      <c r="IG37" s="93">
        <f t="shared" si="345"/>
        <v>1.2676355181264292</v>
      </c>
      <c r="IH37" s="93">
        <f t="shared" si="345"/>
        <v>1.2676355181264292</v>
      </c>
      <c r="II37" s="93">
        <f t="shared" si="345"/>
        <v>1.2676355181264292</v>
      </c>
      <c r="IJ37" s="93">
        <f t="shared" ref="IJ37:JB37" si="346">SUM(IJ24:IJ36)</f>
        <v>1.2676355181264292</v>
      </c>
      <c r="IK37" s="93">
        <f t="shared" si="346"/>
        <v>1.2676355181264292</v>
      </c>
      <c r="IL37" s="93">
        <f t="shared" si="346"/>
        <v>1.2676355181264292</v>
      </c>
      <c r="IM37" s="93">
        <f t="shared" si="346"/>
        <v>1.2676355181264292</v>
      </c>
      <c r="IN37" s="93">
        <f t="shared" si="346"/>
        <v>1.2676355181264292</v>
      </c>
      <c r="IO37" s="93">
        <f t="shared" si="346"/>
        <v>1.2676355181264292</v>
      </c>
      <c r="IP37" s="93">
        <f t="shared" si="346"/>
        <v>1.2676355181264292</v>
      </c>
      <c r="IQ37" s="93">
        <f t="shared" si="346"/>
        <v>1.2676355181264292</v>
      </c>
      <c r="IR37" s="93">
        <f t="shared" si="346"/>
        <v>1.2912799452348309</v>
      </c>
      <c r="IS37" s="93">
        <f t="shared" si="346"/>
        <v>1.3249176148458128</v>
      </c>
      <c r="IT37" s="93">
        <f t="shared" si="346"/>
        <v>1.3249176148458128</v>
      </c>
      <c r="IU37" s="93">
        <f t="shared" si="346"/>
        <v>1.3249176148458128</v>
      </c>
      <c r="IV37" s="93">
        <f t="shared" si="346"/>
        <v>1.3249176148458128</v>
      </c>
      <c r="IW37" s="93">
        <f t="shared" si="346"/>
        <v>1.3249176148458128</v>
      </c>
      <c r="IX37" s="93">
        <f t="shared" si="346"/>
        <v>1.3249176148458128</v>
      </c>
      <c r="IY37" s="93">
        <f t="shared" si="346"/>
        <v>1.3249176148458128</v>
      </c>
      <c r="IZ37" s="93">
        <f t="shared" si="346"/>
        <v>1.3249176148458128</v>
      </c>
      <c r="JA37" s="93">
        <f t="shared" si="346"/>
        <v>1.3249176148458128</v>
      </c>
      <c r="JB37" s="93">
        <f t="shared" si="346"/>
        <v>1.3249176148458128</v>
      </c>
    </row>
    <row r="38" spans="1:262">
      <c r="A38" s="11"/>
      <c r="B38" s="77"/>
      <c r="C38" s="77"/>
      <c r="D38" s="77"/>
      <c r="E38" s="77"/>
      <c r="F38" s="77"/>
      <c r="G38" s="77"/>
      <c r="H38" s="18"/>
      <c r="I38" s="18"/>
      <c r="J38" s="18"/>
      <c r="K38" s="18"/>
      <c r="L38" s="18"/>
      <c r="M38" s="78"/>
      <c r="N38" s="3"/>
      <c r="O38" s="79"/>
      <c r="P38" s="77"/>
      <c r="Q38" s="77"/>
      <c r="R38" s="77"/>
      <c r="S38" s="77"/>
      <c r="T38" s="80"/>
      <c r="U38" s="77"/>
      <c r="V38" s="18"/>
      <c r="W38" s="18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M38" s="18"/>
      <c r="EN38" s="18"/>
      <c r="EO38" s="77"/>
      <c r="EP38" s="77"/>
      <c r="EQ38" s="77"/>
      <c r="ER38" s="77"/>
      <c r="ES38" s="77"/>
      <c r="ET38" s="77"/>
      <c r="EU38" s="77"/>
      <c r="EV38" s="77"/>
      <c r="EW38" s="77"/>
      <c r="EX38" s="77"/>
      <c r="EY38" s="77"/>
      <c r="EZ38" s="77"/>
      <c r="FA38" s="77"/>
      <c r="FB38" s="77"/>
      <c r="FC38" s="77"/>
      <c r="FD38" s="77"/>
      <c r="FE38" s="77"/>
      <c r="FF38" s="77"/>
      <c r="FG38" s="77"/>
      <c r="FH38" s="77"/>
      <c r="FI38" s="77"/>
      <c r="FJ38" s="77"/>
      <c r="FK38" s="77"/>
      <c r="FL38" s="77"/>
      <c r="FM38" s="77"/>
      <c r="FN38" s="77"/>
      <c r="FO38" s="77"/>
      <c r="FP38" s="77"/>
      <c r="FQ38" s="77"/>
      <c r="FR38" s="77"/>
      <c r="FS38" s="77"/>
      <c r="FT38" s="77"/>
      <c r="FU38" s="77"/>
      <c r="FV38" s="77"/>
      <c r="FW38" s="77"/>
      <c r="FX38" s="77"/>
      <c r="FY38" s="77"/>
      <c r="FZ38" s="77"/>
      <c r="GA38" s="77"/>
      <c r="GB38" s="77"/>
      <c r="GC38" s="77"/>
      <c r="GD38" s="77"/>
      <c r="GE38" s="77"/>
      <c r="GF38" s="77"/>
      <c r="GG38" s="77"/>
      <c r="GH38" s="77"/>
      <c r="GI38" s="77"/>
      <c r="GJ38" s="77"/>
      <c r="GK38" s="77"/>
      <c r="GL38" s="77"/>
      <c r="GM38" s="77"/>
      <c r="GN38" s="77"/>
      <c r="GO38" s="77"/>
      <c r="GP38" s="77"/>
      <c r="GQ38" s="77"/>
      <c r="GR38" s="77"/>
      <c r="GS38" s="77"/>
      <c r="GT38" s="77"/>
      <c r="GU38" s="77"/>
      <c r="GV38" s="77"/>
      <c r="GW38" s="77"/>
      <c r="GX38" s="77"/>
      <c r="GY38" s="77"/>
      <c r="GZ38" s="77"/>
      <c r="HA38" s="77"/>
      <c r="HB38" s="77"/>
      <c r="HC38" s="77"/>
      <c r="HD38" s="77"/>
      <c r="HE38" s="77"/>
      <c r="HF38" s="77"/>
      <c r="HG38" s="77"/>
      <c r="HH38" s="77"/>
      <c r="HI38" s="77"/>
      <c r="HJ38" s="77"/>
      <c r="HK38" s="77"/>
      <c r="HL38" s="77"/>
      <c r="HM38" s="77"/>
      <c r="HN38" s="77"/>
      <c r="HO38" s="77"/>
      <c r="HP38" s="77"/>
      <c r="HQ38" s="77"/>
      <c r="HR38" s="77"/>
      <c r="HS38" s="77"/>
      <c r="HT38" s="77"/>
      <c r="HU38" s="77"/>
      <c r="HV38" s="77"/>
      <c r="HW38" s="77"/>
      <c r="HX38" s="77"/>
      <c r="HY38" s="77"/>
      <c r="HZ38" s="77"/>
      <c r="IA38" s="77"/>
      <c r="IB38" s="77"/>
      <c r="IC38" s="77"/>
      <c r="ID38" s="77"/>
      <c r="IE38" s="77"/>
      <c r="IF38" s="77"/>
      <c r="IG38" s="77"/>
      <c r="IH38" s="77"/>
      <c r="II38" s="77"/>
      <c r="IJ38" s="77"/>
      <c r="IK38" s="77"/>
      <c r="IL38" s="77"/>
      <c r="IM38" s="77"/>
      <c r="IN38" s="77"/>
      <c r="IO38" s="77"/>
      <c r="IP38" s="77"/>
      <c r="IQ38" s="77"/>
      <c r="IR38" s="77"/>
      <c r="IS38" s="77"/>
      <c r="IT38" s="77"/>
      <c r="IU38" s="77"/>
      <c r="IV38" s="77"/>
      <c r="IW38" s="77"/>
      <c r="IX38" s="77"/>
      <c r="IY38" s="77"/>
      <c r="IZ38" s="77"/>
      <c r="JA38" s="77"/>
      <c r="JB38" s="77"/>
    </row>
  </sheetData>
  <mergeCells count="2">
    <mergeCell ref="V3:W3"/>
    <mergeCell ref="EM3:EN3"/>
  </mergeCells>
  <phoneticPr fontId="21" type="noConversion"/>
  <pageMargins left="0.25" right="0.25" top="0.75" bottom="0.75" header="0.3" footer="0.3"/>
  <pageSetup fitToWidth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20" stopIfTrue="1" id="{00000000-0000-0000-0000-000000000000}">
            <xm:f>Author2_Font_Color_Toggle!$A$1=1</xm:f>
            <x14:dxf>
              <font>
                <color indexed="8"/>
              </font>
            </x14:dxf>
          </x14:cfRule>
          <xm:sqref>B9:C13 C6:C7 O28:O30 O26 O33:O34 B5:C5 X9:EK9 Z6:EK8 X13:EK14 Z10:EK12 X24:EK32 EO6:JB19 EO24:JB37 E5:M9 J10:M12 E13:M19 E22:M27 J28:M30 E31:M37 P13:R14 P10:Q12 P17:R18 P8:Q8 O31:S32 O22:S25 O27:S27 O5:S7 O19:S19 O35:S37 O9:S9</xm:sqref>
        </x14:conditionalFormatting>
        <x14:conditionalFormatting xmlns:xm="http://schemas.microsoft.com/office/excel/2006/main">
          <x14:cfRule type="expression" priority="789" stopIfTrue="1" id="{56BF5D46-CD96-4A9F-98E5-F897473AA0BA}">
            <xm:f>Author2_Font_Color_Toggle!$A$1=1</xm:f>
            <x14:dxf>
              <font>
                <color indexed="8"/>
              </font>
            </x14:dxf>
          </x14:cfRule>
          <xm:sqref>B19:C19 O10:O14</xm:sqref>
        </x14:conditionalFormatting>
        <x14:conditionalFormatting xmlns:xm="http://schemas.microsoft.com/office/excel/2006/main">
          <x14:cfRule type="expression" priority="772" stopIfTrue="1" id="{E6E6B9BB-DA4F-4934-8E1A-B6DD67B09ED6}">
            <xm:f>Author2_Font_Color_Toggle!$A$1=1</xm:f>
            <x14:dxf>
              <font>
                <color indexed="8"/>
              </font>
            </x14:dxf>
          </x14:cfRule>
          <xm:sqref>C14 O15 B15 B17:B18 O17:O18</xm:sqref>
        </x14:conditionalFormatting>
        <x14:conditionalFormatting xmlns:xm="http://schemas.microsoft.com/office/excel/2006/main">
          <x14:cfRule type="expression" priority="768" stopIfTrue="1" id="{0498C551-118A-462B-807D-5FE20C31FEEB}">
            <xm:f>Author2_Font_Color_Toggle!$A$1=1</xm:f>
            <x14:dxf>
              <font>
                <color indexed="8"/>
              </font>
            </x14:dxf>
          </x14:cfRule>
          <xm:sqref>B14:B15 B17:B18</xm:sqref>
        </x14:conditionalFormatting>
        <x14:conditionalFormatting xmlns:xm="http://schemas.microsoft.com/office/excel/2006/main">
          <x14:cfRule type="expression" priority="752" stopIfTrue="1" id="{A8CDCC59-DE81-45D9-8D17-4D5E1FFB33F4}">
            <xm:f>Author2_Font_Color_Toggle!$A$1=1</xm:f>
            <x14:dxf>
              <font>
                <color indexed="8"/>
              </font>
            </x14:dxf>
          </x14:cfRule>
          <xm:sqref>P15:S15 P17:S18</xm:sqref>
        </x14:conditionalFormatting>
        <x14:conditionalFormatting xmlns:xm="http://schemas.microsoft.com/office/excel/2006/main">
          <x14:cfRule type="expression" priority="755" stopIfTrue="1" id="{F40465DE-74D9-4024-92A0-3904B2580D8B}">
            <xm:f>Author2_Font_Color_Toggle!$A$1=1</xm:f>
            <x14:dxf>
              <font>
                <color indexed="8"/>
              </font>
            </x14:dxf>
          </x14:cfRule>
          <xm:sqref>R10:S12</xm:sqref>
        </x14:conditionalFormatting>
        <x14:conditionalFormatting xmlns:xm="http://schemas.microsoft.com/office/excel/2006/main">
          <x14:cfRule type="expression" priority="754" stopIfTrue="1" id="{D2796384-B277-4A58-B73D-19B5FAB5A42B}">
            <xm:f>Author2_Font_Color_Toggle!$A$1=1</xm:f>
            <x14:dxf>
              <font>
                <color indexed="8"/>
              </font>
            </x14:dxf>
          </x14:cfRule>
          <xm:sqref>P28:Q30</xm:sqref>
        </x14:conditionalFormatting>
        <x14:conditionalFormatting xmlns:xm="http://schemas.microsoft.com/office/excel/2006/main">
          <x14:cfRule type="expression" priority="753" stopIfTrue="1" id="{B9E708E2-987F-4DC2-85F9-554F31B2E467}">
            <xm:f>Author2_Font_Color_Toggle!$A$1=1</xm:f>
            <x14:dxf>
              <font>
                <color indexed="8"/>
              </font>
            </x14:dxf>
          </x14:cfRule>
          <xm:sqref>R28:S30</xm:sqref>
        </x14:conditionalFormatting>
        <x14:conditionalFormatting xmlns:xm="http://schemas.microsoft.com/office/excel/2006/main">
          <x14:cfRule type="expression" priority="751" stopIfTrue="1" id="{341932EF-B7BB-40D1-9F5C-BBD0FACCCA85}">
            <xm:f>Author2_Font_Color_Toggle!$A$1=1</xm:f>
            <x14:dxf>
              <font>
                <color indexed="8"/>
              </font>
            </x14:dxf>
          </x14:cfRule>
          <xm:sqref>P33:S33 P35:S36</xm:sqref>
        </x14:conditionalFormatting>
        <x14:conditionalFormatting xmlns:xm="http://schemas.microsoft.com/office/excel/2006/main">
          <x14:cfRule type="expression" priority="757" stopIfTrue="1" id="{87C48BA4-243E-4E2D-80F4-9CE7465863A6}">
            <xm:f>Author2_Font_Color_Toggle!$A$1=1</xm:f>
            <x14:dxf>
              <font>
                <color indexed="8"/>
              </font>
            </x14:dxf>
          </x14:cfRule>
          <xm:sqref>C15 C17:C18</xm:sqref>
        </x14:conditionalFormatting>
        <x14:conditionalFormatting xmlns:xm="http://schemas.microsoft.com/office/excel/2006/main">
          <x14:cfRule type="expression" priority="734" stopIfTrue="1" id="{D16DCAE3-EA78-4368-A603-9F1E94CF6745}">
            <xm:f>Author2_Font_Color_Toggle!$A$1=1</xm:f>
            <x14:dxf>
              <font>
                <color indexed="8"/>
              </font>
            </x14:dxf>
          </x14:cfRule>
          <xm:sqref>O8</xm:sqref>
        </x14:conditionalFormatting>
        <x14:conditionalFormatting xmlns:xm="http://schemas.microsoft.com/office/excel/2006/main">
          <x14:cfRule type="expression" priority="737" stopIfTrue="1" id="{540DCC49-9382-4140-923A-5DCF5EF77C3D}">
            <xm:f>Author2_Font_Color_Toggle!$A$1=1</xm:f>
            <x14:dxf>
              <font>
                <color indexed="8"/>
              </font>
            </x14:dxf>
          </x14:cfRule>
          <xm:sqref>C8</xm:sqref>
        </x14:conditionalFormatting>
        <x14:conditionalFormatting xmlns:xm="http://schemas.microsoft.com/office/excel/2006/main">
          <x14:cfRule type="expression" priority="727" stopIfTrue="1" id="{588A1EDE-61DB-4AA9-AD6C-FB134563497A}">
            <xm:f>Author2_Font_Color_Toggle!$A$1=1</xm:f>
            <x14:dxf>
              <font>
                <color indexed="8"/>
              </font>
            </x14:dxf>
          </x14:cfRule>
          <xm:sqref>R8:S8</xm:sqref>
        </x14:conditionalFormatting>
        <x14:conditionalFormatting xmlns:xm="http://schemas.microsoft.com/office/excel/2006/main">
          <x14:cfRule type="expression" priority="726" stopIfTrue="1" id="{40204E30-B972-4F1F-8CE7-B3825E621274}">
            <xm:f>Author2_Font_Color_Toggle!$A$1=1</xm:f>
            <x14:dxf>
              <font>
                <color indexed="8"/>
              </font>
            </x14:dxf>
          </x14:cfRule>
          <xm:sqref>P26:Q26</xm:sqref>
        </x14:conditionalFormatting>
        <x14:conditionalFormatting xmlns:xm="http://schemas.microsoft.com/office/excel/2006/main">
          <x14:cfRule type="expression" priority="725" stopIfTrue="1" id="{267F0FB4-4DDF-42E6-860E-F7BD0F26539C}">
            <xm:f>Author2_Font_Color_Toggle!$A$1=1</xm:f>
            <x14:dxf>
              <font>
                <color indexed="8"/>
              </font>
            </x14:dxf>
          </x14:cfRule>
          <xm:sqref>R26:S26 R24:R26</xm:sqref>
        </x14:conditionalFormatting>
        <x14:conditionalFormatting xmlns:xm="http://schemas.microsoft.com/office/excel/2006/main">
          <x14:cfRule type="expression" priority="724" stopIfTrue="1" id="{B828FE95-9A9A-47D4-A8ED-80E99E27DC85}">
            <xm:f>Author2_Font_Color_Toggle!$A$1=1</xm:f>
            <x14:dxf>
              <font>
                <color indexed="8"/>
              </font>
            </x14:dxf>
          </x14:cfRule>
          <xm:sqref>E10:I11 E12:G12 I10:I12</xm:sqref>
        </x14:conditionalFormatting>
        <x14:conditionalFormatting xmlns:xm="http://schemas.microsoft.com/office/excel/2006/main">
          <x14:cfRule type="expression" priority="723" stopIfTrue="1" id="{C135E611-E873-40C3-814F-9C7340696BB6}">
            <xm:f>Author2_Font_Color_Toggle!$A$1=1</xm:f>
            <x14:dxf>
              <font>
                <color indexed="8"/>
              </font>
            </x14:dxf>
          </x14:cfRule>
          <xm:sqref>E12:I12</xm:sqref>
        </x14:conditionalFormatting>
        <x14:conditionalFormatting xmlns:xm="http://schemas.microsoft.com/office/excel/2006/main">
          <x14:cfRule type="expression" priority="722" stopIfTrue="1" id="{2275F10F-9D8D-43E2-B734-ABDC80687E17}">
            <xm:f>Author2_Font_Color_Toggle!$A$1=1</xm:f>
            <x14:dxf>
              <font>
                <color indexed="8"/>
              </font>
            </x14:dxf>
          </x14:cfRule>
          <xm:sqref>K12:L12</xm:sqref>
        </x14:conditionalFormatting>
        <x14:conditionalFormatting xmlns:xm="http://schemas.microsoft.com/office/excel/2006/main">
          <x14:cfRule type="expression" priority="721" stopIfTrue="1" id="{B9D556DA-5555-49C9-9898-B2457E51FF50}">
            <xm:f>Author2_Font_Color_Toggle!$A$1=1</xm:f>
            <x14:dxf>
              <font>
                <color indexed="8"/>
              </font>
            </x14:dxf>
          </x14:cfRule>
          <xm:sqref>K18:L18</xm:sqref>
        </x14:conditionalFormatting>
        <x14:conditionalFormatting xmlns:xm="http://schemas.microsoft.com/office/excel/2006/main">
          <x14:cfRule type="expression" priority="700" stopIfTrue="1" id="{468A38A6-1F61-4C2F-8C18-95E4137C9541}">
            <xm:f>Author2_Font_Color_Toggle!$A$1=1</xm:f>
            <x14:dxf>
              <font>
                <color indexed="8"/>
              </font>
            </x14:dxf>
          </x14:cfRule>
          <xm:sqref>B6:B8</xm:sqref>
        </x14:conditionalFormatting>
        <x14:conditionalFormatting xmlns:xm="http://schemas.microsoft.com/office/excel/2006/main">
          <x14:cfRule type="expression" priority="577" stopIfTrue="1" id="{335197FB-530A-4785-AA6A-E4E1FC2AB7B0}">
            <xm:f>Author2_Font_Color_Toggle!$A$1=1</xm:f>
            <x14:dxf>
              <font>
                <color indexed="8"/>
              </font>
            </x14:dxf>
          </x14:cfRule>
          <xm:sqref>EZ14:JB14 EZ9:JB9</xm:sqref>
        </x14:conditionalFormatting>
        <x14:conditionalFormatting xmlns:xm="http://schemas.microsoft.com/office/excel/2006/main">
          <x14:cfRule type="expression" priority="576" stopIfTrue="1" id="{4FB28EC8-CED9-400E-BCD3-106C1A0409E4}">
            <xm:f>Author2_Font_Color_Toggle!$A$1=1</xm:f>
            <x14:dxf>
              <font>
                <color indexed="8"/>
              </font>
            </x14:dxf>
          </x14:cfRule>
          <xm:sqref>EZ13:JB13</xm:sqref>
        </x14:conditionalFormatting>
        <x14:conditionalFormatting xmlns:xm="http://schemas.microsoft.com/office/excel/2006/main">
          <x14:cfRule type="expression" priority="546" stopIfTrue="1" id="{2D3A4F9F-8363-4AD1-A88A-0B8FE5A901CD}">
            <xm:f>Author2_Font_Color_Toggle!$A$1=1</xm:f>
            <x14:dxf>
              <font>
                <color indexed="8"/>
              </font>
            </x14:dxf>
          </x14:cfRule>
          <xm:sqref>EM14 EM17:EM18 EM6:EM9</xm:sqref>
        </x14:conditionalFormatting>
        <x14:conditionalFormatting xmlns:xm="http://schemas.microsoft.com/office/excel/2006/main">
          <x14:cfRule type="expression" priority="540" stopIfTrue="1" id="{83114538-D539-4219-819A-E46FF86A795B}">
            <xm:f>Author2_Font_Color_Toggle!$A$1=1</xm:f>
            <x14:dxf>
              <font>
                <color indexed="8"/>
              </font>
            </x14:dxf>
          </x14:cfRule>
          <xm:sqref>EM12</xm:sqref>
        </x14:conditionalFormatting>
        <x14:conditionalFormatting xmlns:xm="http://schemas.microsoft.com/office/excel/2006/main">
          <x14:cfRule type="expression" priority="545" stopIfTrue="1" id="{5A27D869-5959-40C8-8831-A3F25783B5CC}">
            <xm:f>Author2_Font_Color_Toggle!$A$1=1</xm:f>
            <x14:dxf>
              <font>
                <color indexed="8"/>
              </font>
            </x14:dxf>
          </x14:cfRule>
          <xm:sqref>EM13</xm:sqref>
        </x14:conditionalFormatting>
        <x14:conditionalFormatting xmlns:xm="http://schemas.microsoft.com/office/excel/2006/main">
          <x14:cfRule type="expression" priority="541" stopIfTrue="1" id="{E1605922-8DF8-4257-842B-ED9DCC70EE87}">
            <xm:f>Author2_Font_Color_Toggle!$A$1=1</xm:f>
            <x14:dxf>
              <font>
                <color indexed="8"/>
              </font>
            </x14:dxf>
          </x14:cfRule>
          <xm:sqref>EM10:EM12</xm:sqref>
        </x14:conditionalFormatting>
        <x14:conditionalFormatting xmlns:xm="http://schemas.microsoft.com/office/excel/2006/main">
          <x14:cfRule type="expression" priority="533" stopIfTrue="1" id="{2FF0F178-5DEE-406C-A884-27D5C11C93E0}">
            <xm:f>Author2_Font_Color_Toggle!$A$1=1</xm:f>
            <x14:dxf>
              <font>
                <color indexed="8"/>
              </font>
            </x14:dxf>
          </x14:cfRule>
          <xm:sqref>EN14 EN17:EN18 EN6:EN9</xm:sqref>
        </x14:conditionalFormatting>
        <x14:conditionalFormatting xmlns:xm="http://schemas.microsoft.com/office/excel/2006/main">
          <x14:cfRule type="expression" priority="532" stopIfTrue="1" id="{34F61BCD-0B5B-4C48-A8C2-9376F66387D4}">
            <xm:f>Author2_Font_Color_Toggle!$A$1=1</xm:f>
            <x14:dxf>
              <font>
                <color indexed="8"/>
              </font>
            </x14:dxf>
          </x14:cfRule>
          <xm:sqref>EN13</xm:sqref>
        </x14:conditionalFormatting>
        <x14:conditionalFormatting xmlns:xm="http://schemas.microsoft.com/office/excel/2006/main">
          <x14:cfRule type="expression" priority="544" stopIfTrue="1" id="{A6278AAD-92A4-4FF9-9369-F3F58980A5D7}">
            <xm:f>Author2_Font_Color_Toggle!$A$1=1</xm:f>
            <x14:dxf>
              <font>
                <color indexed="8"/>
              </font>
            </x14:dxf>
          </x14:cfRule>
          <xm:sqref>EM15 EM17:EM18</xm:sqref>
        </x14:conditionalFormatting>
        <x14:conditionalFormatting xmlns:xm="http://schemas.microsoft.com/office/excel/2006/main">
          <x14:cfRule type="expression" priority="543" stopIfTrue="1" id="{8E211968-6516-4221-AFA3-91ECE259AE54}">
            <xm:f>Author2_Font_Color_Toggle!$A$1=1</xm:f>
            <x14:dxf>
              <font>
                <color indexed="8"/>
              </font>
            </x14:dxf>
          </x14:cfRule>
          <xm:sqref>EM8</xm:sqref>
        </x14:conditionalFormatting>
        <x14:conditionalFormatting xmlns:xm="http://schemas.microsoft.com/office/excel/2006/main">
          <x14:cfRule type="expression" priority="528" stopIfTrue="1" id="{B4C684E3-C58B-4C72-A23B-34957839BDEB}">
            <xm:f>Author2_Font_Color_Toggle!$A$1=1</xm:f>
            <x14:dxf>
              <font>
                <color indexed="8"/>
              </font>
            </x14:dxf>
          </x14:cfRule>
          <xm:sqref>EN10:EN12</xm:sqref>
        </x14:conditionalFormatting>
        <x14:conditionalFormatting xmlns:xm="http://schemas.microsoft.com/office/excel/2006/main">
          <x14:cfRule type="expression" priority="531" stopIfTrue="1" id="{1F9D93B0-4489-4520-88C2-CB46B93A3EED}">
            <xm:f>Author2_Font_Color_Toggle!$A$1=1</xm:f>
            <x14:dxf>
              <font>
                <color indexed="8"/>
              </font>
            </x14:dxf>
          </x14:cfRule>
          <xm:sqref>EN15 EN17:EN18</xm:sqref>
        </x14:conditionalFormatting>
        <x14:conditionalFormatting xmlns:xm="http://schemas.microsoft.com/office/excel/2006/main">
          <x14:cfRule type="expression" priority="530" stopIfTrue="1" id="{16E4D92C-8639-40C5-8997-77BB7EAAA6EE}">
            <xm:f>Author2_Font_Color_Toggle!$A$1=1</xm:f>
            <x14:dxf>
              <font>
                <color indexed="8"/>
              </font>
            </x14:dxf>
          </x14:cfRule>
          <xm:sqref>EN8</xm:sqref>
        </x14:conditionalFormatting>
        <x14:conditionalFormatting xmlns:xm="http://schemas.microsoft.com/office/excel/2006/main">
          <x14:cfRule type="expression" priority="527" stopIfTrue="1" id="{FCCCDB82-1E6B-494C-8BFB-3AE46A4A6F8A}">
            <xm:f>Author2_Font_Color_Toggle!$A$1=1</xm:f>
            <x14:dxf>
              <font>
                <color indexed="8"/>
              </font>
            </x14:dxf>
          </x14:cfRule>
          <xm:sqref>EN12</xm:sqref>
        </x14:conditionalFormatting>
        <x14:conditionalFormatting xmlns:xm="http://schemas.microsoft.com/office/excel/2006/main">
          <x14:cfRule type="expression" priority="522" stopIfTrue="1" id="{699532AB-F475-4175-9783-5DF9072166C6}">
            <xm:f>Author2_Font_Color_Toggle!$A$1=1</xm:f>
            <x14:dxf>
              <font>
                <color indexed="8"/>
              </font>
            </x14:dxf>
          </x14:cfRule>
          <xm:sqref>EM19</xm:sqref>
        </x14:conditionalFormatting>
        <x14:conditionalFormatting xmlns:xm="http://schemas.microsoft.com/office/excel/2006/main">
          <x14:cfRule type="expression" priority="521" stopIfTrue="1" id="{60CEECA5-A6D6-4A01-A8DA-A2B989317BAE}">
            <xm:f>Author2_Font_Color_Toggle!$A$1=1</xm:f>
            <x14:dxf>
              <font>
                <color indexed="8"/>
              </font>
            </x14:dxf>
          </x14:cfRule>
          <xm:sqref>EN19</xm:sqref>
        </x14:conditionalFormatting>
        <x14:conditionalFormatting xmlns:xm="http://schemas.microsoft.com/office/excel/2006/main">
          <x14:cfRule type="expression" priority="487" stopIfTrue="1" id="{93E29395-9BDA-4BCB-91A8-CD5C059BB1AC}">
            <xm:f>Author2_Font_Color_Toggle!$A$1=1</xm:f>
            <x14:dxf>
              <font>
                <color indexed="8"/>
              </font>
            </x14:dxf>
          </x14:cfRule>
          <xm:sqref>V9:W9</xm:sqref>
        </x14:conditionalFormatting>
        <x14:conditionalFormatting xmlns:xm="http://schemas.microsoft.com/office/excel/2006/main">
          <x14:cfRule type="expression" priority="448" stopIfTrue="1" id="{C6ECD175-86BC-4E83-9CEE-C2AA19A342AD}">
            <xm:f>Author2_Font_Color_Toggle!$A$1=1</xm:f>
            <x14:dxf>
              <font>
                <color indexed="8"/>
              </font>
            </x14:dxf>
          </x14:cfRule>
          <xm:sqref>AI13:EK13</xm:sqref>
        </x14:conditionalFormatting>
        <x14:conditionalFormatting xmlns:xm="http://schemas.microsoft.com/office/excel/2006/main">
          <x14:cfRule type="expression" priority="449" stopIfTrue="1" id="{0312830E-E6FF-4B74-992F-F234C4563E10}">
            <xm:f>Author2_Font_Color_Toggle!$A$1=1</xm:f>
            <x14:dxf>
              <font>
                <color indexed="8"/>
              </font>
            </x14:dxf>
          </x14:cfRule>
          <xm:sqref>AI6:AL8 AI14:EK14 AI9:EK9 AO6:EK8</xm:sqref>
        </x14:conditionalFormatting>
        <x14:conditionalFormatting xmlns:xm="http://schemas.microsoft.com/office/excel/2006/main">
          <x14:cfRule type="expression" priority="446" stopIfTrue="1" id="{5D73FAB9-EE4C-4A02-9E7E-97946FA17B58}">
            <xm:f>Author2_Font_Color_Toggle!$A$1=1</xm:f>
            <x14:dxf>
              <font>
                <color indexed="8"/>
              </font>
            </x14:dxf>
          </x14:cfRule>
          <xm:sqref>AI8:AL8 AO8:EK8</xm:sqref>
        </x14:conditionalFormatting>
        <x14:conditionalFormatting xmlns:xm="http://schemas.microsoft.com/office/excel/2006/main">
          <x14:cfRule type="expression" priority="431" stopIfTrue="1" id="{4DB96A7B-8AD2-4B3D-BFEA-0B2B0D7A2778}">
            <xm:f>Author2_Font_Color_Toggle!$A$1=1</xm:f>
            <x14:dxf>
              <font>
                <color indexed="8"/>
              </font>
            </x14:dxf>
          </x14:cfRule>
          <xm:sqref>AM6:EK8</xm:sqref>
        </x14:conditionalFormatting>
        <x14:conditionalFormatting xmlns:xm="http://schemas.microsoft.com/office/excel/2006/main">
          <x14:cfRule type="expression" priority="408" stopIfTrue="1" id="{713C3DA4-D4CF-4E0F-B6A3-DA0077062A5A}">
            <xm:f>Author2_Font_Color_Toggle!$A$1=1</xm:f>
            <x14:dxf>
              <font>
                <color indexed="8"/>
              </font>
            </x14:dxf>
          </x14:cfRule>
          <xm:sqref>O16 B16</xm:sqref>
        </x14:conditionalFormatting>
        <x14:conditionalFormatting xmlns:xm="http://schemas.microsoft.com/office/excel/2006/main">
          <x14:cfRule type="expression" priority="430" stopIfTrue="1" id="{EBBC5C4D-4EDC-44B9-893D-1DB322155B68}">
            <xm:f>Author2_Font_Color_Toggle!$A$1=1</xm:f>
            <x14:dxf>
              <font>
                <color indexed="8"/>
              </font>
            </x14:dxf>
          </x14:cfRule>
          <xm:sqref>AM8:AN8</xm:sqref>
        </x14:conditionalFormatting>
        <x14:conditionalFormatting xmlns:xm="http://schemas.microsoft.com/office/excel/2006/main">
          <x14:cfRule type="expression" priority="401" stopIfTrue="1" id="{5878FC1D-6931-4711-A5D3-B50B7B300841}">
            <xm:f>Author2_Font_Color_Toggle!$A$1=1</xm:f>
            <x14:dxf>
              <font>
                <color indexed="8"/>
              </font>
            </x14:dxf>
          </x14:cfRule>
          <xm:sqref>P34:S34</xm:sqref>
        </x14:conditionalFormatting>
        <x14:conditionalFormatting xmlns:xm="http://schemas.microsoft.com/office/excel/2006/main">
          <x14:cfRule type="expression" priority="403" stopIfTrue="1" id="{E82E9210-7255-47B5-97B4-4CBF5C8DBF3C}">
            <xm:f>Author2_Font_Color_Toggle!$A$1=1</xm:f>
            <x14:dxf>
              <font>
                <color indexed="8"/>
              </font>
            </x14:dxf>
          </x14:cfRule>
          <xm:sqref>C16</xm:sqref>
        </x14:conditionalFormatting>
        <x14:conditionalFormatting xmlns:xm="http://schemas.microsoft.com/office/excel/2006/main">
          <x14:cfRule type="expression" priority="402" stopIfTrue="1" id="{4B1D5DB5-6682-4F73-9CD5-438E92DDE0D7}">
            <xm:f>Author2_Font_Color_Toggle!$A$1=1</xm:f>
            <x14:dxf>
              <font>
                <color indexed="8"/>
              </font>
            </x14:dxf>
          </x14:cfRule>
          <xm:sqref>P16:S16</xm:sqref>
        </x14:conditionalFormatting>
        <x14:conditionalFormatting xmlns:xm="http://schemas.microsoft.com/office/excel/2006/main">
          <x14:cfRule type="expression" priority="404" stopIfTrue="1" id="{27DA2B75-81D1-4F23-AD88-96EE000A8064}">
            <xm:f>Author2_Font_Color_Toggle!$A$1=1</xm:f>
            <x14:dxf>
              <font>
                <color indexed="8"/>
              </font>
            </x14:dxf>
          </x14:cfRule>
          <xm:sqref>B16</xm:sqref>
        </x14:conditionalFormatting>
        <x14:conditionalFormatting xmlns:xm="http://schemas.microsoft.com/office/excel/2006/main">
          <x14:cfRule type="expression" priority="392" stopIfTrue="1" id="{58980DBA-FE20-49EA-8554-0EA32333B1F6}">
            <xm:f>Author2_Font_Color_Toggle!$A$1=1</xm:f>
            <x14:dxf>
              <font>
                <color indexed="8"/>
              </font>
            </x14:dxf>
          </x14:cfRule>
          <xm:sqref>EM16</xm:sqref>
        </x14:conditionalFormatting>
        <x14:conditionalFormatting xmlns:xm="http://schemas.microsoft.com/office/excel/2006/main">
          <x14:cfRule type="expression" priority="391" stopIfTrue="1" id="{86E76A1B-D13D-4227-883C-57E9B6BDB396}">
            <xm:f>Author2_Font_Color_Toggle!$A$1=1</xm:f>
            <x14:dxf>
              <font>
                <color indexed="8"/>
              </font>
            </x14:dxf>
          </x14:cfRule>
          <xm:sqref>EN16</xm:sqref>
        </x14:conditionalFormatting>
        <x14:conditionalFormatting xmlns:xm="http://schemas.microsoft.com/office/excel/2006/main">
          <x14:cfRule type="expression" priority="363" stopIfTrue="1" id="{21C8FBF8-D8C6-4CC7-B569-EBBB25390AD5}">
            <xm:f>Author2_Font_Color_Toggle!$A$1=1</xm:f>
            <x14:dxf>
              <font>
                <color indexed="8"/>
              </font>
            </x14:dxf>
          </x14:cfRule>
          <xm:sqref>AI10:AL12 AO10:EK12</xm:sqref>
        </x14:conditionalFormatting>
        <x14:conditionalFormatting xmlns:xm="http://schemas.microsoft.com/office/excel/2006/main">
          <x14:cfRule type="expression" priority="362" stopIfTrue="1" id="{29406423-B956-4398-B943-C1CF20E54A00}">
            <xm:f>Author2_Font_Color_Toggle!$A$1=1</xm:f>
            <x14:dxf>
              <font>
                <color indexed="8"/>
              </font>
            </x14:dxf>
          </x14:cfRule>
          <xm:sqref>AI12:AL12 AO12:EK12</xm:sqref>
        </x14:conditionalFormatting>
        <x14:conditionalFormatting xmlns:xm="http://schemas.microsoft.com/office/excel/2006/main">
          <x14:cfRule type="expression" priority="361" stopIfTrue="1" id="{3CC9699C-77AD-427B-9C1E-419BC2BE29C3}">
            <xm:f>Author2_Font_Color_Toggle!$A$1=1</xm:f>
            <x14:dxf>
              <font>
                <color indexed="8"/>
              </font>
            </x14:dxf>
          </x14:cfRule>
          <xm:sqref>AM10:EK12</xm:sqref>
        </x14:conditionalFormatting>
        <x14:conditionalFormatting xmlns:xm="http://schemas.microsoft.com/office/excel/2006/main">
          <x14:cfRule type="expression" priority="360" stopIfTrue="1" id="{8120BF0B-6095-4066-BC10-E477B636A7F4}">
            <xm:f>Author2_Font_Color_Toggle!$A$1=1</xm:f>
            <x14:dxf>
              <font>
                <color indexed="8"/>
              </font>
            </x14:dxf>
          </x14:cfRule>
          <xm:sqref>AM12:AN12</xm:sqref>
        </x14:conditionalFormatting>
        <x14:conditionalFormatting xmlns:xm="http://schemas.microsoft.com/office/excel/2006/main">
          <x14:cfRule type="expression" priority="350" stopIfTrue="1" id="{5649E4BA-BB66-4369-AFAA-901C6AFC2DD6}">
            <xm:f>Author2_Font_Color_Toggle!$A$1=1</xm:f>
            <x14:dxf>
              <font>
                <color indexed="8"/>
              </font>
            </x14:dxf>
          </x14:cfRule>
          <xm:sqref>Z15:EK18</xm:sqref>
        </x14:conditionalFormatting>
        <x14:conditionalFormatting xmlns:xm="http://schemas.microsoft.com/office/excel/2006/main">
          <x14:cfRule type="expression" priority="349" stopIfTrue="1" id="{BF9DD155-6F6E-4744-A4D1-077E57C74856}">
            <xm:f>Author2_Font_Color_Toggle!$A$1=1</xm:f>
            <x14:dxf>
              <font>
                <color indexed="8"/>
              </font>
            </x14:dxf>
          </x14:cfRule>
          <xm:sqref>Z15:EK18</xm:sqref>
        </x14:conditionalFormatting>
        <x14:conditionalFormatting xmlns:xm="http://schemas.microsoft.com/office/excel/2006/main">
          <x14:cfRule type="expression" priority="348" stopIfTrue="1" id="{E1184F1B-7A15-4DA1-8D05-F4817F0A8A51}">
            <xm:f>Author2_Font_Color_Toggle!$A$1=1</xm:f>
            <x14:dxf>
              <font>
                <color indexed="8"/>
              </font>
            </x14:dxf>
          </x14:cfRule>
          <xm:sqref>Z15:EK18</xm:sqref>
        </x14:conditionalFormatting>
        <x14:conditionalFormatting xmlns:xm="http://schemas.microsoft.com/office/excel/2006/main">
          <x14:cfRule type="expression" priority="347" stopIfTrue="1" id="{57AEB0A9-2BD5-4E39-AD35-F5EEFA761E73}">
            <xm:f>Author2_Font_Color_Toggle!$A$1=1</xm:f>
            <x14:dxf>
              <font>
                <color indexed="8"/>
              </font>
            </x14:dxf>
          </x14:cfRule>
          <xm:sqref>Z15:EK18</xm:sqref>
        </x14:conditionalFormatting>
        <x14:conditionalFormatting xmlns:xm="http://schemas.microsoft.com/office/excel/2006/main">
          <x14:cfRule type="expression" priority="346" stopIfTrue="1" id="{B1CAB6E5-4818-42CB-BD3D-5ADF9160C8CE}">
            <xm:f>Author2_Font_Color_Toggle!$A$1=1</xm:f>
            <x14:dxf>
              <font>
                <color indexed="8"/>
              </font>
            </x14:dxf>
          </x14:cfRule>
          <xm:sqref>Z15:EK18</xm:sqref>
        </x14:conditionalFormatting>
        <x14:conditionalFormatting xmlns:xm="http://schemas.microsoft.com/office/excel/2006/main">
          <x14:cfRule type="expression" priority="345" stopIfTrue="1" id="{CCB1A107-3355-452C-B0D5-A3476ABF99A9}">
            <xm:f>Author2_Font_Color_Toggle!$A$1=1</xm:f>
            <x14:dxf>
              <font>
                <color indexed="8"/>
              </font>
            </x14:dxf>
          </x14:cfRule>
          <xm:sqref>Z15:EK18</xm:sqref>
        </x14:conditionalFormatting>
        <x14:conditionalFormatting xmlns:xm="http://schemas.microsoft.com/office/excel/2006/main">
          <x14:cfRule type="expression" priority="344" stopIfTrue="1" id="{A0F8B373-96D5-458D-8A34-7BED04461823}">
            <xm:f>Author2_Font_Color_Toggle!$A$1=1</xm:f>
            <x14:dxf>
              <font>
                <color indexed="8"/>
              </font>
            </x14:dxf>
          </x14:cfRule>
          <xm:sqref>Z15:EK18</xm:sqref>
        </x14:conditionalFormatting>
        <x14:conditionalFormatting xmlns:xm="http://schemas.microsoft.com/office/excel/2006/main">
          <x14:cfRule type="expression" priority="343" stopIfTrue="1" id="{32DF101C-948F-458E-A4EA-372D729FAA3A}">
            <xm:f>Author2_Font_Color_Toggle!$A$1=1</xm:f>
            <x14:dxf>
              <font>
                <color indexed="8"/>
              </font>
            </x14:dxf>
          </x14:cfRule>
          <xm:sqref>Z15:EK18</xm:sqref>
        </x14:conditionalFormatting>
        <x14:conditionalFormatting xmlns:xm="http://schemas.microsoft.com/office/excel/2006/main">
          <x14:cfRule type="expression" priority="321" stopIfTrue="1" id="{F5F361B4-8A1C-4EF6-83CD-DE89CF8BA476}">
            <xm:f>Author2_Font_Color_Toggle!$A$1=1</xm:f>
            <x14:dxf>
              <font>
                <color indexed="8"/>
              </font>
            </x14:dxf>
          </x14:cfRule>
          <xm:sqref>AH24:EK26</xm:sqref>
        </x14:conditionalFormatting>
        <x14:conditionalFormatting xmlns:xm="http://schemas.microsoft.com/office/excel/2006/main">
          <x14:cfRule type="expression" priority="237" stopIfTrue="1" id="{2C12A49B-74ED-4680-B860-B7EE075EF81D}">
            <xm:f>Author2_Font_Color_Toggle!$A$1=1</xm:f>
            <x14:dxf>
              <font>
                <color indexed="8"/>
              </font>
            </x14:dxf>
          </x14:cfRule>
          <xm:sqref>AM28:EK30</xm:sqref>
        </x14:conditionalFormatting>
        <x14:conditionalFormatting xmlns:xm="http://schemas.microsoft.com/office/excel/2006/main">
          <x14:cfRule type="expression" priority="282" stopIfTrue="1" id="{4A543B6D-10D7-49AE-938D-AB46BC6B4994}">
            <xm:f>Author2_Font_Color_Toggle!$A$1=1</xm:f>
            <x14:dxf>
              <font>
                <color indexed="8"/>
              </font>
            </x14:dxf>
          </x14:cfRule>
          <xm:sqref>AI26:AL26 AO26:EK26</xm:sqref>
        </x14:conditionalFormatting>
        <x14:conditionalFormatting xmlns:xm="http://schemas.microsoft.com/office/excel/2006/main">
          <x14:cfRule type="expression" priority="283" stopIfTrue="1" id="{4163E6FC-54EB-43A9-ABD9-5CFE2FCE32B0}">
            <xm:f>Author2_Font_Color_Toggle!$A$1=1</xm:f>
            <x14:dxf>
              <font>
                <color indexed="8"/>
              </font>
            </x14:dxf>
          </x14:cfRule>
          <xm:sqref>AI31:EK31</xm:sqref>
        </x14:conditionalFormatting>
        <x14:conditionalFormatting xmlns:xm="http://schemas.microsoft.com/office/excel/2006/main">
          <x14:cfRule type="expression" priority="284" stopIfTrue="1" id="{C9158614-0D09-4503-AF64-A98CD08AFA6C}">
            <xm:f>Author2_Font_Color_Toggle!$A$1=1</xm:f>
            <x14:dxf>
              <font>
                <color indexed="8"/>
              </font>
            </x14:dxf>
          </x14:cfRule>
          <xm:sqref>AI24:AL26 AI32:EK32 AI27:EK27 AO24:EK26</xm:sqref>
        </x14:conditionalFormatting>
        <x14:conditionalFormatting xmlns:xm="http://schemas.microsoft.com/office/excel/2006/main">
          <x14:cfRule type="expression" priority="274" stopIfTrue="1" id="{15319BBE-9968-4DF4-AC7A-B8F7F629DD46}">
            <xm:f>Author2_Font_Color_Toggle!$A$1=1</xm:f>
            <x14:dxf>
              <font>
                <color indexed="8"/>
              </font>
            </x14:dxf>
          </x14:cfRule>
          <xm:sqref>AM24:EK26</xm:sqref>
        </x14:conditionalFormatting>
        <x14:conditionalFormatting xmlns:xm="http://schemas.microsoft.com/office/excel/2006/main">
          <x14:cfRule type="expression" priority="273" stopIfTrue="1" id="{2E51B389-71F1-4BDC-BF38-7D7525903E80}">
            <xm:f>Author2_Font_Color_Toggle!$A$1=1</xm:f>
            <x14:dxf>
              <font>
                <color indexed="8"/>
              </font>
            </x14:dxf>
          </x14:cfRule>
          <xm:sqref>AM26:AN26</xm:sqref>
        </x14:conditionalFormatting>
        <x14:conditionalFormatting xmlns:xm="http://schemas.microsoft.com/office/excel/2006/main">
          <x14:cfRule type="expression" priority="219" stopIfTrue="1" id="{93E2759A-CD77-4B37-AAAF-11BEDD27E620}">
            <xm:f>Author2_Font_Color_Toggle!$A$1=1</xm:f>
            <x14:dxf>
              <font>
                <color indexed="8"/>
              </font>
            </x14:dxf>
          </x14:cfRule>
          <xm:sqref>X33:Y33 X34:EK36 AA33:EK33</xm:sqref>
        </x14:conditionalFormatting>
        <x14:conditionalFormatting xmlns:xm="http://schemas.microsoft.com/office/excel/2006/main">
          <x14:cfRule type="expression" priority="221" stopIfTrue="1" id="{E7137D7D-9222-4A91-A17A-7D2D7F5C253F}">
            <xm:f>Author2_Font_Color_Toggle!$A$1=1</xm:f>
            <x14:dxf>
              <font>
                <color indexed="8"/>
              </font>
            </x14:dxf>
          </x14:cfRule>
          <xm:sqref>X33:Y33 X34:EK36 AA33:EK33</xm:sqref>
        </x14:conditionalFormatting>
        <x14:conditionalFormatting xmlns:xm="http://schemas.microsoft.com/office/excel/2006/main">
          <x14:cfRule type="expression" priority="220" stopIfTrue="1" id="{EDB26079-910D-4872-AF40-7A8BB5D7F822}">
            <xm:f>Author2_Font_Color_Toggle!$A$1=1</xm:f>
            <x14:dxf>
              <font>
                <color indexed="8"/>
              </font>
            </x14:dxf>
          </x14:cfRule>
          <xm:sqref>X33:Y33 X34:EK36 AA33:EK33</xm:sqref>
        </x14:conditionalFormatting>
        <x14:conditionalFormatting xmlns:xm="http://schemas.microsoft.com/office/excel/2006/main">
          <x14:cfRule type="expression" priority="244" stopIfTrue="1" id="{D311EC7C-7E60-4EA5-9C49-2E5FFB2655A1}">
            <xm:f>Author2_Font_Color_Toggle!$A$1=1</xm:f>
            <x14:dxf>
              <font>
                <color indexed="8"/>
              </font>
            </x14:dxf>
          </x14:cfRule>
          <xm:sqref>AH28:EK30</xm:sqref>
        </x14:conditionalFormatting>
        <x14:conditionalFormatting xmlns:xm="http://schemas.microsoft.com/office/excel/2006/main">
          <x14:cfRule type="expression" priority="239" stopIfTrue="1" id="{AF8FDF0C-7B0E-4F9A-A005-0079F5FDB795}">
            <xm:f>Author2_Font_Color_Toggle!$A$1=1</xm:f>
            <x14:dxf>
              <font>
                <color indexed="8"/>
              </font>
            </x14:dxf>
          </x14:cfRule>
          <xm:sqref>AI28:AL30 AO28:EK30</xm:sqref>
        </x14:conditionalFormatting>
        <x14:conditionalFormatting xmlns:xm="http://schemas.microsoft.com/office/excel/2006/main">
          <x14:cfRule type="expression" priority="238" stopIfTrue="1" id="{97F646D9-EC90-49F7-A568-74A7953B7AA8}">
            <xm:f>Author2_Font_Color_Toggle!$A$1=1</xm:f>
            <x14:dxf>
              <font>
                <color indexed="8"/>
              </font>
            </x14:dxf>
          </x14:cfRule>
          <xm:sqref>AI30:AL30 AO30:EK30</xm:sqref>
        </x14:conditionalFormatting>
        <x14:conditionalFormatting xmlns:xm="http://schemas.microsoft.com/office/excel/2006/main">
          <x14:cfRule type="expression" priority="236" stopIfTrue="1" id="{B3AF5732-259B-4CD0-A2EC-E9EEE041F2AB}">
            <xm:f>Author2_Font_Color_Toggle!$A$1=1</xm:f>
            <x14:dxf>
              <font>
                <color indexed="8"/>
              </font>
            </x14:dxf>
          </x14:cfRule>
          <xm:sqref>AM30:AN30</xm:sqref>
        </x14:conditionalFormatting>
        <x14:conditionalFormatting xmlns:xm="http://schemas.microsoft.com/office/excel/2006/main">
          <x14:cfRule type="expression" priority="226" stopIfTrue="1" id="{F2C6885C-3EE5-41F8-A54E-6DCFB317360E}">
            <xm:f>Author2_Font_Color_Toggle!$A$1=1</xm:f>
            <x14:dxf>
              <font>
                <color indexed="8"/>
              </font>
            </x14:dxf>
          </x14:cfRule>
          <xm:sqref>X33:Y33 X34:EK36 AA33:EK33</xm:sqref>
        </x14:conditionalFormatting>
        <x14:conditionalFormatting xmlns:xm="http://schemas.microsoft.com/office/excel/2006/main">
          <x14:cfRule type="expression" priority="225" stopIfTrue="1" id="{64410A91-DDCC-43B3-B68C-9598B4D3F032}">
            <xm:f>Author2_Font_Color_Toggle!$A$1=1</xm:f>
            <x14:dxf>
              <font>
                <color indexed="8"/>
              </font>
            </x14:dxf>
          </x14:cfRule>
          <xm:sqref>X33:Y33 X34:EK36 AA33:EK33</xm:sqref>
        </x14:conditionalFormatting>
        <x14:conditionalFormatting xmlns:xm="http://schemas.microsoft.com/office/excel/2006/main">
          <x14:cfRule type="expression" priority="224" stopIfTrue="1" id="{C8F26B80-E215-4662-A311-03B96A6C234C}">
            <xm:f>Author2_Font_Color_Toggle!$A$1=1</xm:f>
            <x14:dxf>
              <font>
                <color indexed="8"/>
              </font>
            </x14:dxf>
          </x14:cfRule>
          <xm:sqref>X33:Y33 X34:EK36 AA33:EK33</xm:sqref>
        </x14:conditionalFormatting>
        <x14:conditionalFormatting xmlns:xm="http://schemas.microsoft.com/office/excel/2006/main">
          <x14:cfRule type="expression" priority="223" stopIfTrue="1" id="{5627EFEE-81D5-4DD3-82EA-09011FAF3220}">
            <xm:f>Author2_Font_Color_Toggle!$A$1=1</xm:f>
            <x14:dxf>
              <font>
                <color indexed="8"/>
              </font>
            </x14:dxf>
          </x14:cfRule>
          <xm:sqref>X33:Y33 X34:EK36 AA33:EK33</xm:sqref>
        </x14:conditionalFormatting>
        <x14:conditionalFormatting xmlns:xm="http://schemas.microsoft.com/office/excel/2006/main">
          <x14:cfRule type="expression" priority="222" stopIfTrue="1" id="{E02D1269-087F-449C-88DF-B102D37123F4}">
            <xm:f>Author2_Font_Color_Toggle!$A$1=1</xm:f>
            <x14:dxf>
              <font>
                <color indexed="8"/>
              </font>
            </x14:dxf>
          </x14:cfRule>
          <xm:sqref>X33:Y33 X34:EK36 AA33:EK33</xm:sqref>
        </x14:conditionalFormatting>
        <x14:conditionalFormatting xmlns:xm="http://schemas.microsoft.com/office/excel/2006/main">
          <x14:cfRule type="expression" priority="124" stopIfTrue="1" id="{B4A48B99-5079-425B-A9F5-4AC0EA4AB249}">
            <xm:f>Author2_Font_Color_Toggle!$A$1=1</xm:f>
            <x14:dxf>
              <font>
                <color indexed="8"/>
              </font>
            </x14:dxf>
          </x14:cfRule>
          <xm:sqref>X15:Y18</xm:sqref>
        </x14:conditionalFormatting>
        <x14:conditionalFormatting xmlns:xm="http://schemas.microsoft.com/office/excel/2006/main">
          <x14:cfRule type="expression" priority="123" stopIfTrue="1" id="{65560553-9115-4614-8825-6AD5E8EEC6A7}">
            <xm:f>Author2_Font_Color_Toggle!$A$1=1</xm:f>
            <x14:dxf>
              <font>
                <color indexed="8"/>
              </font>
            </x14:dxf>
          </x14:cfRule>
          <xm:sqref>X15:Y18</xm:sqref>
        </x14:conditionalFormatting>
        <x14:conditionalFormatting xmlns:xm="http://schemas.microsoft.com/office/excel/2006/main">
          <x14:cfRule type="expression" priority="122" stopIfTrue="1" id="{0BA71F71-FE67-4469-BC1A-DA602C5936EB}">
            <xm:f>Author2_Font_Color_Toggle!$A$1=1</xm:f>
            <x14:dxf>
              <font>
                <color indexed="8"/>
              </font>
            </x14:dxf>
          </x14:cfRule>
          <xm:sqref>X15:Y18</xm:sqref>
        </x14:conditionalFormatting>
        <x14:conditionalFormatting xmlns:xm="http://schemas.microsoft.com/office/excel/2006/main">
          <x14:cfRule type="expression" priority="121" stopIfTrue="1" id="{4602F423-2598-4E83-B4C5-7EA9ABBDA02B}">
            <xm:f>Author2_Font_Color_Toggle!$A$1=1</xm:f>
            <x14:dxf>
              <font>
                <color indexed="8"/>
              </font>
            </x14:dxf>
          </x14:cfRule>
          <xm:sqref>X15:Y18</xm:sqref>
        </x14:conditionalFormatting>
        <x14:conditionalFormatting xmlns:xm="http://schemas.microsoft.com/office/excel/2006/main">
          <x14:cfRule type="expression" priority="120" stopIfTrue="1" id="{7935B423-3CAB-46C9-AFED-E1F1DAF7AEFF}">
            <xm:f>Author2_Font_Color_Toggle!$A$1=1</xm:f>
            <x14:dxf>
              <font>
                <color indexed="8"/>
              </font>
            </x14:dxf>
          </x14:cfRule>
          <xm:sqref>X15:Y18</xm:sqref>
        </x14:conditionalFormatting>
        <x14:conditionalFormatting xmlns:xm="http://schemas.microsoft.com/office/excel/2006/main">
          <x14:cfRule type="expression" priority="119" stopIfTrue="1" id="{7FDDE177-3595-4D6D-91CF-78228345CD79}">
            <xm:f>Author2_Font_Color_Toggle!$A$1=1</xm:f>
            <x14:dxf>
              <font>
                <color indexed="8"/>
              </font>
            </x14:dxf>
          </x14:cfRule>
          <xm:sqref>X15:Y18</xm:sqref>
        </x14:conditionalFormatting>
        <x14:conditionalFormatting xmlns:xm="http://schemas.microsoft.com/office/excel/2006/main">
          <x14:cfRule type="expression" priority="118" stopIfTrue="1" id="{CFE121E6-A822-4F20-B20F-2C9AA8BA0FC6}">
            <xm:f>Author2_Font_Color_Toggle!$A$1=1</xm:f>
            <x14:dxf>
              <font>
                <color indexed="8"/>
              </font>
            </x14:dxf>
          </x14:cfRule>
          <xm:sqref>B27:C27 E26:G26 I26 K26:L26 C24:C25 I34 E34:G34 B22:C23 B31:C31 C28:C30</xm:sqref>
        </x14:conditionalFormatting>
        <x14:conditionalFormatting xmlns:xm="http://schemas.microsoft.com/office/excel/2006/main">
          <x14:cfRule type="expression" priority="98" stopIfTrue="1" id="{F9F47502-35CD-4691-B2C8-8F9F71881F0F}">
            <xm:f>Author2_Font_Color_Toggle!$A$1=1</xm:f>
            <x14:dxf>
              <font>
                <color indexed="8"/>
              </font>
            </x14:dxf>
          </x14:cfRule>
          <xm:sqref>B37:C37</xm:sqref>
        </x14:conditionalFormatting>
        <x14:conditionalFormatting xmlns:xm="http://schemas.microsoft.com/office/excel/2006/main">
          <x14:cfRule type="expression" priority="95" stopIfTrue="1" id="{06B1DE9F-9327-4D46-9556-5A2DC04654D3}">
            <xm:f>Author2_Font_Color_Toggle!$A$1=1</xm:f>
            <x14:dxf>
              <font>
                <color indexed="8"/>
              </font>
            </x14:dxf>
          </x14:cfRule>
          <xm:sqref>C32 B33 B35:B36</xm:sqref>
        </x14:conditionalFormatting>
        <x14:conditionalFormatting xmlns:xm="http://schemas.microsoft.com/office/excel/2006/main">
          <x14:cfRule type="expression" priority="94" stopIfTrue="1" id="{F22514DA-506D-442A-8EF6-482AC25FA3DA}">
            <xm:f>Author2_Font_Color_Toggle!$A$1=1</xm:f>
            <x14:dxf>
              <font>
                <color indexed="8"/>
              </font>
            </x14:dxf>
          </x14:cfRule>
          <xm:sqref>B32:B33 B35:B36</xm:sqref>
        </x14:conditionalFormatting>
        <x14:conditionalFormatting xmlns:xm="http://schemas.microsoft.com/office/excel/2006/main">
          <x14:cfRule type="expression" priority="93" stopIfTrue="1" id="{61B50E60-F658-446F-A846-7075EFEEC0FA}">
            <xm:f>Author2_Font_Color_Toggle!$A$1=1</xm:f>
            <x14:dxf>
              <font>
                <color indexed="8"/>
              </font>
            </x14:dxf>
          </x14:cfRule>
          <xm:sqref>C33 C35:C36</xm:sqref>
        </x14:conditionalFormatting>
        <x14:conditionalFormatting xmlns:xm="http://schemas.microsoft.com/office/excel/2006/main">
          <x14:cfRule type="expression" priority="87" stopIfTrue="1" id="{7A59BAFE-D705-4561-A3A4-C9AE1E067F07}">
            <xm:f>Author2_Font_Color_Toggle!$A$1=1</xm:f>
            <x14:dxf>
              <font>
                <color indexed="8"/>
              </font>
            </x14:dxf>
          </x14:cfRule>
          <xm:sqref>C26</xm:sqref>
        </x14:conditionalFormatting>
        <x14:conditionalFormatting xmlns:xm="http://schemas.microsoft.com/office/excel/2006/main">
          <x14:cfRule type="expression" priority="82" stopIfTrue="1" id="{C2B9985C-8CC5-4784-9969-60DB316F82B2}">
            <xm:f>Author2_Font_Color_Toggle!$A$1=1</xm:f>
            <x14:dxf>
              <font>
                <color indexed="8"/>
              </font>
            </x14:dxf>
          </x14:cfRule>
          <xm:sqref>E28:I29 E30:G30 I30</xm:sqref>
        </x14:conditionalFormatting>
        <x14:conditionalFormatting xmlns:xm="http://schemas.microsoft.com/office/excel/2006/main">
          <x14:cfRule type="expression" priority="81" stopIfTrue="1" id="{AD1B3E22-5D0F-4FA5-A809-C83B614991B6}">
            <xm:f>Author2_Font_Color_Toggle!$A$1=1</xm:f>
            <x14:dxf>
              <font>
                <color indexed="8"/>
              </font>
            </x14:dxf>
          </x14:cfRule>
          <xm:sqref>E30:I30</xm:sqref>
        </x14:conditionalFormatting>
        <x14:conditionalFormatting xmlns:xm="http://schemas.microsoft.com/office/excel/2006/main">
          <x14:cfRule type="expression" priority="80" stopIfTrue="1" id="{7C18F814-4F36-4BB7-BD15-7EFC13BDB47A}">
            <xm:f>Author2_Font_Color_Toggle!$A$1=1</xm:f>
            <x14:dxf>
              <font>
                <color indexed="8"/>
              </font>
            </x14:dxf>
          </x14:cfRule>
          <xm:sqref>K30:L30</xm:sqref>
        </x14:conditionalFormatting>
        <x14:conditionalFormatting xmlns:xm="http://schemas.microsoft.com/office/excel/2006/main">
          <x14:cfRule type="expression" priority="79" stopIfTrue="1" id="{98BA5DF4-BE91-46C5-93FF-D91DBB438800}">
            <xm:f>Author2_Font_Color_Toggle!$A$1=1</xm:f>
            <x14:dxf>
              <font>
                <color indexed="8"/>
              </font>
            </x14:dxf>
          </x14:cfRule>
          <xm:sqref>K36:L36</xm:sqref>
        </x14:conditionalFormatting>
        <x14:conditionalFormatting xmlns:xm="http://schemas.microsoft.com/office/excel/2006/main">
          <x14:cfRule type="expression" priority="75" stopIfTrue="1" id="{D0ACB59E-434C-4663-B854-D7C4059F61DD}">
            <xm:f>Author2_Font_Color_Toggle!$A$1=1</xm:f>
            <x14:dxf>
              <font>
                <color indexed="8"/>
              </font>
            </x14:dxf>
          </x14:cfRule>
          <xm:sqref>B24:B26</xm:sqref>
        </x14:conditionalFormatting>
        <x14:conditionalFormatting xmlns:xm="http://schemas.microsoft.com/office/excel/2006/main">
          <x14:cfRule type="expression" priority="72" stopIfTrue="1" id="{3E901282-FB2E-422F-A8BA-7748EC0B2775}">
            <xm:f>Author2_Font_Color_Toggle!$A$1=1</xm:f>
            <x14:dxf>
              <font>
                <color indexed="8"/>
              </font>
            </x14:dxf>
          </x14:cfRule>
          <xm:sqref>B34</xm:sqref>
        </x14:conditionalFormatting>
        <x14:conditionalFormatting xmlns:xm="http://schemas.microsoft.com/office/excel/2006/main">
          <x14:cfRule type="expression" priority="70" stopIfTrue="1" id="{6E4AD1B7-EF4F-499F-A00F-4DF3DDBB1B24}">
            <xm:f>Author2_Font_Color_Toggle!$A$1=1</xm:f>
            <x14:dxf>
              <font>
                <color indexed="8"/>
              </font>
            </x14:dxf>
          </x14:cfRule>
          <xm:sqref>C34</xm:sqref>
        </x14:conditionalFormatting>
        <x14:conditionalFormatting xmlns:xm="http://schemas.microsoft.com/office/excel/2006/main">
          <x14:cfRule type="expression" priority="71" stopIfTrue="1" id="{CF45AF34-7736-4BDF-900E-AF44954D9DC6}">
            <xm:f>Author2_Font_Color_Toggle!$A$1=1</xm:f>
            <x14:dxf>
              <font>
                <color indexed="8"/>
              </font>
            </x14:dxf>
          </x14:cfRule>
          <xm:sqref>B34</xm:sqref>
        </x14:conditionalFormatting>
        <x14:conditionalFormatting xmlns:xm="http://schemas.microsoft.com/office/excel/2006/main">
          <x14:cfRule type="expression" priority="64" stopIfTrue="1" id="{CD4701A9-7F75-4F0E-9677-D0C316766A63}">
            <xm:f>Author2_Font_Color_Toggle!$A$1=1</xm:f>
            <x14:dxf>
              <font>
                <color indexed="8"/>
              </font>
            </x14:dxf>
          </x14:cfRule>
          <xm:sqref>Z33:EK36</xm:sqref>
        </x14:conditionalFormatting>
        <x14:conditionalFormatting xmlns:xm="http://schemas.microsoft.com/office/excel/2006/main">
          <x14:cfRule type="expression" priority="14" stopIfTrue="1" id="{47420DBF-F667-4ECD-86B4-7942324815F9}">
            <xm:f>Author2_Font_Color_Toggle!$A$1=1</xm:f>
            <x14:dxf>
              <font>
                <color indexed="8"/>
              </font>
            </x14:dxf>
          </x14:cfRule>
          <xm:sqref>X10:Y10</xm:sqref>
        </x14:conditionalFormatting>
        <x14:conditionalFormatting xmlns:xm="http://schemas.microsoft.com/office/excel/2006/main">
          <x14:cfRule type="expression" priority="37" stopIfTrue="1" id="{75E2E4A8-DD77-4520-AC74-B6814CC32A6E}">
            <xm:f>Author2_Font_Color_Toggle!$A$1=1</xm:f>
            <x14:dxf>
              <font>
                <color indexed="8"/>
              </font>
            </x14:dxf>
          </x14:cfRule>
          <xm:sqref>EZ32:JB32 EZ27:JB27</xm:sqref>
        </x14:conditionalFormatting>
        <x14:conditionalFormatting xmlns:xm="http://schemas.microsoft.com/office/excel/2006/main">
          <x14:cfRule type="expression" priority="36" stopIfTrue="1" id="{F3E6723C-06F0-4411-A5C4-919C2D3234D5}">
            <xm:f>Author2_Font_Color_Toggle!$A$1=1</xm:f>
            <x14:dxf>
              <font>
                <color indexed="8"/>
              </font>
            </x14:dxf>
          </x14:cfRule>
          <xm:sqref>EZ31:JB31</xm:sqref>
        </x14:conditionalFormatting>
        <x14:conditionalFormatting xmlns:xm="http://schemas.microsoft.com/office/excel/2006/main">
          <x14:cfRule type="expression" priority="25" stopIfTrue="1" id="{AC751147-ED5D-40D0-94FE-982E65B4FCF9}">
            <xm:f>Author2_Font_Color_Toggle!$A$1=1</xm:f>
            <x14:dxf>
              <font>
                <color indexed="8"/>
              </font>
            </x14:dxf>
          </x14:cfRule>
          <xm:sqref>B28:B30</xm:sqref>
        </x14:conditionalFormatting>
        <x14:conditionalFormatting xmlns:xm="http://schemas.microsoft.com/office/excel/2006/main">
          <x14:cfRule type="expression" priority="1" stopIfTrue="1" id="{ECD9190A-57D8-4FB1-A3FE-1B0350190272}">
            <xm:f>Author2_Font_Color_Toggle!$A$1=1</xm:f>
            <x14:dxf>
              <font>
                <color indexed="8"/>
              </font>
            </x14:dxf>
          </x14:cfRule>
          <xm:sqref>X12:Y12</xm:sqref>
        </x14:conditionalFormatting>
        <x14:conditionalFormatting xmlns:xm="http://schemas.microsoft.com/office/excel/2006/main">
          <x14:cfRule type="expression" priority="24" stopIfTrue="1" id="{25D75638-483D-496F-A972-713A946E3216}">
            <xm:f>Author2_Font_Color_Toggle!$A$1=1</xm:f>
            <x14:dxf>
              <font>
                <color indexed="8"/>
              </font>
            </x14:dxf>
          </x14:cfRule>
          <xm:sqref>X6:Y8</xm:sqref>
        </x14:conditionalFormatting>
        <x14:conditionalFormatting xmlns:xm="http://schemas.microsoft.com/office/excel/2006/main">
          <x14:cfRule type="expression" priority="23" stopIfTrue="1" id="{E5EBC383-7C0E-49CD-9395-2CCDBF798BAE}">
            <xm:f>Author2_Font_Color_Toggle!$A$1=1</xm:f>
            <x14:dxf>
              <font>
                <color indexed="8"/>
              </font>
            </x14:dxf>
          </x14:cfRule>
          <xm:sqref>X6:Y8</xm:sqref>
        </x14:conditionalFormatting>
        <x14:conditionalFormatting xmlns:xm="http://schemas.microsoft.com/office/excel/2006/main">
          <x14:cfRule type="expression" priority="22" stopIfTrue="1" id="{396448C3-AA2A-429B-B0CC-6DD9717213DD}">
            <xm:f>Author2_Font_Color_Toggle!$A$1=1</xm:f>
            <x14:dxf>
              <font>
                <color indexed="8"/>
              </font>
            </x14:dxf>
          </x14:cfRule>
          <xm:sqref>X6:Y8</xm:sqref>
        </x14:conditionalFormatting>
        <x14:conditionalFormatting xmlns:xm="http://schemas.microsoft.com/office/excel/2006/main">
          <x14:cfRule type="expression" priority="21" stopIfTrue="1" id="{05139AD3-65A3-4C5E-9F88-8FDD4E359692}">
            <xm:f>Author2_Font_Color_Toggle!$A$1=1</xm:f>
            <x14:dxf>
              <font>
                <color indexed="8"/>
              </font>
            </x14:dxf>
          </x14:cfRule>
          <xm:sqref>X6:Y8</xm:sqref>
        </x14:conditionalFormatting>
        <x14:conditionalFormatting xmlns:xm="http://schemas.microsoft.com/office/excel/2006/main">
          <x14:cfRule type="expression" priority="20" stopIfTrue="1" id="{BB558795-DD21-496C-A69F-CD71E2A8F2FE}">
            <xm:f>Author2_Font_Color_Toggle!$A$1=1</xm:f>
            <x14:dxf>
              <font>
                <color indexed="8"/>
              </font>
            </x14:dxf>
          </x14:cfRule>
          <xm:sqref>X6:Y8</xm:sqref>
        </x14:conditionalFormatting>
        <x14:conditionalFormatting xmlns:xm="http://schemas.microsoft.com/office/excel/2006/main">
          <x14:cfRule type="expression" priority="19" stopIfTrue="1" id="{C08E5D07-ED61-4E5E-943E-A3D39FFDF647}">
            <xm:f>Author2_Font_Color_Toggle!$A$1=1</xm:f>
            <x14:dxf>
              <font>
                <color indexed="8"/>
              </font>
            </x14:dxf>
          </x14:cfRule>
          <xm:sqref>X6:Y8</xm:sqref>
        </x14:conditionalFormatting>
        <x14:conditionalFormatting xmlns:xm="http://schemas.microsoft.com/office/excel/2006/main">
          <x14:cfRule type="expression" priority="18" stopIfTrue="1" id="{51CB192E-F842-4238-83F2-851FCFAB6C64}">
            <xm:f>Author2_Font_Color_Toggle!$A$1=1</xm:f>
            <x14:dxf>
              <font>
                <color indexed="8"/>
              </font>
            </x14:dxf>
          </x14:cfRule>
          <xm:sqref>X10:Y10</xm:sqref>
        </x14:conditionalFormatting>
        <x14:conditionalFormatting xmlns:xm="http://schemas.microsoft.com/office/excel/2006/main">
          <x14:cfRule type="expression" priority="17" stopIfTrue="1" id="{4E226660-3BA8-4E5F-B36E-2C15A6E379D6}">
            <xm:f>Author2_Font_Color_Toggle!$A$1=1</xm:f>
            <x14:dxf>
              <font>
                <color indexed="8"/>
              </font>
            </x14:dxf>
          </x14:cfRule>
          <xm:sqref>X10:Y10</xm:sqref>
        </x14:conditionalFormatting>
        <x14:conditionalFormatting xmlns:xm="http://schemas.microsoft.com/office/excel/2006/main">
          <x14:cfRule type="expression" priority="16" stopIfTrue="1" id="{1514F027-180D-47BD-BFE6-F882C23AB376}">
            <xm:f>Author2_Font_Color_Toggle!$A$1=1</xm:f>
            <x14:dxf>
              <font>
                <color indexed="8"/>
              </font>
            </x14:dxf>
          </x14:cfRule>
          <xm:sqref>X10:Y10</xm:sqref>
        </x14:conditionalFormatting>
        <x14:conditionalFormatting xmlns:xm="http://schemas.microsoft.com/office/excel/2006/main">
          <x14:cfRule type="expression" priority="15" stopIfTrue="1" id="{754E96F2-3459-46A0-80C6-9115F4F28740}">
            <xm:f>Author2_Font_Color_Toggle!$A$1=1</xm:f>
            <x14:dxf>
              <font>
                <color indexed="8"/>
              </font>
            </x14:dxf>
          </x14:cfRule>
          <xm:sqref>X10:Y10</xm:sqref>
        </x14:conditionalFormatting>
        <x14:conditionalFormatting xmlns:xm="http://schemas.microsoft.com/office/excel/2006/main">
          <x14:cfRule type="expression" priority="13" stopIfTrue="1" id="{62B494FA-1045-43B7-B07C-EDD3DBC59487}">
            <xm:f>Author2_Font_Color_Toggle!$A$1=1</xm:f>
            <x14:dxf>
              <font>
                <color indexed="8"/>
              </font>
            </x14:dxf>
          </x14:cfRule>
          <xm:sqref>X10:Y10</xm:sqref>
        </x14:conditionalFormatting>
        <x14:conditionalFormatting xmlns:xm="http://schemas.microsoft.com/office/excel/2006/main">
          <x14:cfRule type="expression" priority="12" stopIfTrue="1" id="{45C167ED-461D-4AA5-9F48-D06A524121A3}">
            <xm:f>Author2_Font_Color_Toggle!$A$1=1</xm:f>
            <x14:dxf>
              <font>
                <color indexed="8"/>
              </font>
            </x14:dxf>
          </x14:cfRule>
          <xm:sqref>X11:Y11</xm:sqref>
        </x14:conditionalFormatting>
        <x14:conditionalFormatting xmlns:xm="http://schemas.microsoft.com/office/excel/2006/main">
          <x14:cfRule type="expression" priority="11" stopIfTrue="1" id="{5A0B6A03-A1A3-4329-A24A-2C2B8A1BFC0E}">
            <xm:f>Author2_Font_Color_Toggle!$A$1=1</xm:f>
            <x14:dxf>
              <font>
                <color indexed="8"/>
              </font>
            </x14:dxf>
          </x14:cfRule>
          <xm:sqref>X11:Y11</xm:sqref>
        </x14:conditionalFormatting>
        <x14:conditionalFormatting xmlns:xm="http://schemas.microsoft.com/office/excel/2006/main">
          <x14:cfRule type="expression" priority="10" stopIfTrue="1" id="{2596B0D1-C786-41C3-B7B8-4FF9474F3AEC}">
            <xm:f>Author2_Font_Color_Toggle!$A$1=1</xm:f>
            <x14:dxf>
              <font>
                <color indexed="8"/>
              </font>
            </x14:dxf>
          </x14:cfRule>
          <xm:sqref>X11:Y11</xm:sqref>
        </x14:conditionalFormatting>
        <x14:conditionalFormatting xmlns:xm="http://schemas.microsoft.com/office/excel/2006/main">
          <x14:cfRule type="expression" priority="9" stopIfTrue="1" id="{0B965259-EEAB-4818-AAAD-B4398222C26A}">
            <xm:f>Author2_Font_Color_Toggle!$A$1=1</xm:f>
            <x14:dxf>
              <font>
                <color indexed="8"/>
              </font>
            </x14:dxf>
          </x14:cfRule>
          <xm:sqref>X11:Y11</xm:sqref>
        </x14:conditionalFormatting>
        <x14:conditionalFormatting xmlns:xm="http://schemas.microsoft.com/office/excel/2006/main">
          <x14:cfRule type="expression" priority="8" stopIfTrue="1" id="{4DFDC05B-9851-41B8-BC95-92C634E2FAD0}">
            <xm:f>Author2_Font_Color_Toggle!$A$1=1</xm:f>
            <x14:dxf>
              <font>
                <color indexed="8"/>
              </font>
            </x14:dxf>
          </x14:cfRule>
          <xm:sqref>X11:Y11</xm:sqref>
        </x14:conditionalFormatting>
        <x14:conditionalFormatting xmlns:xm="http://schemas.microsoft.com/office/excel/2006/main">
          <x14:cfRule type="expression" priority="7" stopIfTrue="1" id="{A29951B3-3731-4A9F-A1F4-A8F7BC3FB306}">
            <xm:f>Author2_Font_Color_Toggle!$A$1=1</xm:f>
            <x14:dxf>
              <font>
                <color indexed="8"/>
              </font>
            </x14:dxf>
          </x14:cfRule>
          <xm:sqref>X11:Y11</xm:sqref>
        </x14:conditionalFormatting>
        <x14:conditionalFormatting xmlns:xm="http://schemas.microsoft.com/office/excel/2006/main">
          <x14:cfRule type="expression" priority="6" stopIfTrue="1" id="{43725984-B940-479D-815C-2DBAF1464408}">
            <xm:f>Author2_Font_Color_Toggle!$A$1=1</xm:f>
            <x14:dxf>
              <font>
                <color indexed="8"/>
              </font>
            </x14:dxf>
          </x14:cfRule>
          <xm:sqref>X12:Y12</xm:sqref>
        </x14:conditionalFormatting>
        <x14:conditionalFormatting xmlns:xm="http://schemas.microsoft.com/office/excel/2006/main">
          <x14:cfRule type="expression" priority="5" stopIfTrue="1" id="{8FD87E2F-5C76-4EEB-9F45-D8DDAFFBAD35}">
            <xm:f>Author2_Font_Color_Toggle!$A$1=1</xm:f>
            <x14:dxf>
              <font>
                <color indexed="8"/>
              </font>
            </x14:dxf>
          </x14:cfRule>
          <xm:sqref>X12:Y12</xm:sqref>
        </x14:conditionalFormatting>
        <x14:conditionalFormatting xmlns:xm="http://schemas.microsoft.com/office/excel/2006/main">
          <x14:cfRule type="expression" priority="4" stopIfTrue="1" id="{88064D7B-10B2-4A79-BDBE-CB041911E4CF}">
            <xm:f>Author2_Font_Color_Toggle!$A$1=1</xm:f>
            <x14:dxf>
              <font>
                <color indexed="8"/>
              </font>
            </x14:dxf>
          </x14:cfRule>
          <xm:sqref>X12:Y12</xm:sqref>
        </x14:conditionalFormatting>
        <x14:conditionalFormatting xmlns:xm="http://schemas.microsoft.com/office/excel/2006/main">
          <x14:cfRule type="expression" priority="3" stopIfTrue="1" id="{EDB66163-4CA1-481C-85B6-1CD81E7FA912}">
            <xm:f>Author2_Font_Color_Toggle!$A$1=1</xm:f>
            <x14:dxf>
              <font>
                <color indexed="8"/>
              </font>
            </x14:dxf>
          </x14:cfRule>
          <xm:sqref>X12:Y12</xm:sqref>
        </x14:conditionalFormatting>
        <x14:conditionalFormatting xmlns:xm="http://schemas.microsoft.com/office/excel/2006/main">
          <x14:cfRule type="expression" priority="2" stopIfTrue="1" id="{A03A1CB7-130D-4E27-903F-F540B11AC114}">
            <xm:f>Author2_Font_Color_Toggle!$A$1=1</xm:f>
            <x14:dxf>
              <font>
                <color indexed="8"/>
              </font>
            </x14:dxf>
          </x14:cfRule>
          <xm:sqref>X12:Y12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DR44"/>
  <sheetViews>
    <sheetView showGridLines="0" zoomScale="130" zoomScaleNormal="130" workbookViewId="0">
      <pane xSplit="3" ySplit="4" topLeftCell="D20" activePane="bottomRight" state="frozen"/>
      <selection activeCell="B22" sqref="B22"/>
      <selection pane="topRight" activeCell="B22" sqref="B22"/>
      <selection pane="bottomLeft" activeCell="B22" sqref="B22"/>
      <selection pane="bottomRight" activeCell="D35" sqref="D35"/>
    </sheetView>
  </sheetViews>
  <sheetFormatPr defaultColWidth="8.75" defaultRowHeight="12.6" customHeight="1" outlineLevelRow="1"/>
  <cols>
    <col min="1" max="1" width="18.75" style="26" bestFit="1" customWidth="1"/>
    <col min="2" max="2" width="5.75" style="26" customWidth="1"/>
    <col min="3" max="3" width="3.75" style="26" customWidth="1"/>
    <col min="4" max="16384" width="8.75" style="26"/>
  </cols>
  <sheetData>
    <row r="1" spans="1:122" s="85" customFormat="1" ht="11.25">
      <c r="A1" s="87" t="s">
        <v>46</v>
      </c>
      <c r="B1" s="86"/>
      <c r="C1" s="86"/>
      <c r="D1" s="100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</row>
    <row r="2" spans="1:122" s="85" customFormat="1" ht="11.25">
      <c r="A2" s="88" t="s">
        <v>12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</row>
    <row r="3" spans="1:122" ht="12.6" customHeight="1">
      <c r="A3" s="35"/>
      <c r="B3" s="35"/>
      <c r="C3" s="35"/>
      <c r="D3" s="107">
        <v>0</v>
      </c>
      <c r="E3" s="107">
        <v>1</v>
      </c>
      <c r="F3" s="107">
        <f>E3+1</f>
        <v>2</v>
      </c>
      <c r="G3" s="107">
        <f t="shared" ref="G3:AL3" si="0">F3+1</f>
        <v>3</v>
      </c>
      <c r="H3" s="107">
        <f t="shared" si="0"/>
        <v>4</v>
      </c>
      <c r="I3" s="107">
        <f t="shared" si="0"/>
        <v>5</v>
      </c>
      <c r="J3" s="107">
        <f t="shared" si="0"/>
        <v>6</v>
      </c>
      <c r="K3" s="107">
        <f t="shared" si="0"/>
        <v>7</v>
      </c>
      <c r="L3" s="107">
        <f t="shared" si="0"/>
        <v>8</v>
      </c>
      <c r="M3" s="107">
        <f t="shared" si="0"/>
        <v>9</v>
      </c>
      <c r="N3" s="107">
        <f t="shared" si="0"/>
        <v>10</v>
      </c>
      <c r="O3" s="107">
        <f t="shared" si="0"/>
        <v>11</v>
      </c>
      <c r="P3" s="107">
        <f t="shared" si="0"/>
        <v>12</v>
      </c>
      <c r="Q3" s="107">
        <f t="shared" si="0"/>
        <v>13</v>
      </c>
      <c r="R3" s="107">
        <f t="shared" si="0"/>
        <v>14</v>
      </c>
      <c r="S3" s="107">
        <f t="shared" si="0"/>
        <v>15</v>
      </c>
      <c r="T3" s="107">
        <f t="shared" si="0"/>
        <v>16</v>
      </c>
      <c r="U3" s="107">
        <f t="shared" si="0"/>
        <v>17</v>
      </c>
      <c r="V3" s="107">
        <f t="shared" si="0"/>
        <v>18</v>
      </c>
      <c r="W3" s="107">
        <f t="shared" si="0"/>
        <v>19</v>
      </c>
      <c r="X3" s="107">
        <f t="shared" si="0"/>
        <v>20</v>
      </c>
      <c r="Y3" s="107">
        <f t="shared" si="0"/>
        <v>21</v>
      </c>
      <c r="Z3" s="107">
        <f t="shared" si="0"/>
        <v>22</v>
      </c>
      <c r="AA3" s="107">
        <f t="shared" si="0"/>
        <v>23</v>
      </c>
      <c r="AB3" s="107">
        <f t="shared" si="0"/>
        <v>24</v>
      </c>
      <c r="AC3" s="107">
        <f t="shared" si="0"/>
        <v>25</v>
      </c>
      <c r="AD3" s="107">
        <f t="shared" si="0"/>
        <v>26</v>
      </c>
      <c r="AE3" s="107">
        <f t="shared" si="0"/>
        <v>27</v>
      </c>
      <c r="AF3" s="107">
        <f t="shared" si="0"/>
        <v>28</v>
      </c>
      <c r="AG3" s="107">
        <f t="shared" si="0"/>
        <v>29</v>
      </c>
      <c r="AH3" s="107">
        <f t="shared" si="0"/>
        <v>30</v>
      </c>
      <c r="AI3" s="107">
        <f t="shared" si="0"/>
        <v>31</v>
      </c>
      <c r="AJ3" s="107">
        <f t="shared" si="0"/>
        <v>32</v>
      </c>
      <c r="AK3" s="107">
        <f t="shared" si="0"/>
        <v>33</v>
      </c>
      <c r="AL3" s="107">
        <f t="shared" si="0"/>
        <v>34</v>
      </c>
      <c r="AM3" s="107">
        <f t="shared" ref="AM3:CF3" si="1">AL3+1</f>
        <v>35</v>
      </c>
      <c r="AN3" s="107">
        <f t="shared" si="1"/>
        <v>36</v>
      </c>
      <c r="AO3" s="107">
        <f t="shared" si="1"/>
        <v>37</v>
      </c>
      <c r="AP3" s="107">
        <f t="shared" si="1"/>
        <v>38</v>
      </c>
      <c r="AQ3" s="107">
        <f t="shared" si="1"/>
        <v>39</v>
      </c>
      <c r="AR3" s="107">
        <f t="shared" si="1"/>
        <v>40</v>
      </c>
      <c r="AS3" s="107">
        <f t="shared" si="1"/>
        <v>41</v>
      </c>
      <c r="AT3" s="107">
        <f t="shared" si="1"/>
        <v>42</v>
      </c>
      <c r="AU3" s="107">
        <f t="shared" si="1"/>
        <v>43</v>
      </c>
      <c r="AV3" s="107">
        <f t="shared" si="1"/>
        <v>44</v>
      </c>
      <c r="AW3" s="107">
        <f t="shared" si="1"/>
        <v>45</v>
      </c>
      <c r="AX3" s="107">
        <f t="shared" si="1"/>
        <v>46</v>
      </c>
      <c r="AY3" s="107">
        <f t="shared" si="1"/>
        <v>47</v>
      </c>
      <c r="AZ3" s="107">
        <f t="shared" si="1"/>
        <v>48</v>
      </c>
      <c r="BA3" s="107">
        <f t="shared" si="1"/>
        <v>49</v>
      </c>
      <c r="BB3" s="107">
        <f t="shared" si="1"/>
        <v>50</v>
      </c>
      <c r="BC3" s="107">
        <f t="shared" si="1"/>
        <v>51</v>
      </c>
      <c r="BD3" s="107">
        <f t="shared" si="1"/>
        <v>52</v>
      </c>
      <c r="BE3" s="107">
        <f t="shared" si="1"/>
        <v>53</v>
      </c>
      <c r="BF3" s="107">
        <f t="shared" si="1"/>
        <v>54</v>
      </c>
      <c r="BG3" s="107">
        <f t="shared" si="1"/>
        <v>55</v>
      </c>
      <c r="BH3" s="107">
        <f t="shared" si="1"/>
        <v>56</v>
      </c>
      <c r="BI3" s="107">
        <f t="shared" si="1"/>
        <v>57</v>
      </c>
      <c r="BJ3" s="107">
        <f t="shared" si="1"/>
        <v>58</v>
      </c>
      <c r="BK3" s="107">
        <f t="shared" si="1"/>
        <v>59</v>
      </c>
      <c r="BL3" s="107">
        <f t="shared" si="1"/>
        <v>60</v>
      </c>
      <c r="BM3" s="107">
        <f t="shared" si="1"/>
        <v>61</v>
      </c>
      <c r="BN3" s="107">
        <f t="shared" si="1"/>
        <v>62</v>
      </c>
      <c r="BO3" s="107">
        <f t="shared" si="1"/>
        <v>63</v>
      </c>
      <c r="BP3" s="107">
        <f t="shared" si="1"/>
        <v>64</v>
      </c>
      <c r="BQ3" s="107">
        <f t="shared" si="1"/>
        <v>65</v>
      </c>
      <c r="BR3" s="107">
        <f t="shared" si="1"/>
        <v>66</v>
      </c>
      <c r="BS3" s="107">
        <f t="shared" si="1"/>
        <v>67</v>
      </c>
      <c r="BT3" s="107">
        <f t="shared" si="1"/>
        <v>68</v>
      </c>
      <c r="BU3" s="107">
        <f t="shared" si="1"/>
        <v>69</v>
      </c>
      <c r="BV3" s="107">
        <f t="shared" si="1"/>
        <v>70</v>
      </c>
      <c r="BW3" s="107">
        <f t="shared" si="1"/>
        <v>71</v>
      </c>
      <c r="BX3" s="107">
        <f t="shared" si="1"/>
        <v>72</v>
      </c>
      <c r="BY3" s="107">
        <f t="shared" si="1"/>
        <v>73</v>
      </c>
      <c r="BZ3" s="107">
        <f t="shared" si="1"/>
        <v>74</v>
      </c>
      <c r="CA3" s="107">
        <f t="shared" si="1"/>
        <v>75</v>
      </c>
      <c r="CB3" s="107">
        <f t="shared" si="1"/>
        <v>76</v>
      </c>
      <c r="CC3" s="107">
        <f t="shared" si="1"/>
        <v>77</v>
      </c>
      <c r="CD3" s="107">
        <f t="shared" si="1"/>
        <v>78</v>
      </c>
      <c r="CE3" s="107">
        <f t="shared" si="1"/>
        <v>79</v>
      </c>
      <c r="CF3" s="107">
        <f t="shared" si="1"/>
        <v>80</v>
      </c>
      <c r="CG3" s="107">
        <f t="shared" ref="CG3:CX3" si="2">CF3+1</f>
        <v>81</v>
      </c>
      <c r="CH3" s="107">
        <f t="shared" si="2"/>
        <v>82</v>
      </c>
      <c r="CI3" s="107">
        <f t="shared" si="2"/>
        <v>83</v>
      </c>
      <c r="CJ3" s="107">
        <f t="shared" si="2"/>
        <v>84</v>
      </c>
      <c r="CK3" s="107">
        <f t="shared" si="2"/>
        <v>85</v>
      </c>
      <c r="CL3" s="107">
        <f t="shared" si="2"/>
        <v>86</v>
      </c>
      <c r="CM3" s="107">
        <f t="shared" si="2"/>
        <v>87</v>
      </c>
      <c r="CN3" s="107">
        <f t="shared" si="2"/>
        <v>88</v>
      </c>
      <c r="CO3" s="107">
        <f t="shared" si="2"/>
        <v>89</v>
      </c>
      <c r="CP3" s="107">
        <f t="shared" si="2"/>
        <v>90</v>
      </c>
      <c r="CQ3" s="107">
        <f t="shared" si="2"/>
        <v>91</v>
      </c>
      <c r="CR3" s="107">
        <f t="shared" si="2"/>
        <v>92</v>
      </c>
      <c r="CS3" s="107">
        <f t="shared" si="2"/>
        <v>93</v>
      </c>
      <c r="CT3" s="107">
        <f t="shared" si="2"/>
        <v>94</v>
      </c>
      <c r="CU3" s="107">
        <f t="shared" si="2"/>
        <v>95</v>
      </c>
      <c r="CV3" s="107">
        <f t="shared" si="2"/>
        <v>96</v>
      </c>
      <c r="CW3" s="107">
        <f t="shared" si="2"/>
        <v>97</v>
      </c>
      <c r="CX3" s="107">
        <f t="shared" si="2"/>
        <v>98</v>
      </c>
      <c r="CY3" s="107">
        <f t="shared" ref="CY3:DI3" si="3">CX3+1</f>
        <v>99</v>
      </c>
      <c r="CZ3" s="107">
        <f t="shared" si="3"/>
        <v>100</v>
      </c>
      <c r="DA3" s="107">
        <f t="shared" si="3"/>
        <v>101</v>
      </c>
      <c r="DB3" s="107">
        <f t="shared" si="3"/>
        <v>102</v>
      </c>
      <c r="DC3" s="107">
        <f t="shared" si="3"/>
        <v>103</v>
      </c>
      <c r="DD3" s="107">
        <f t="shared" si="3"/>
        <v>104</v>
      </c>
      <c r="DE3" s="107">
        <f t="shared" si="3"/>
        <v>105</v>
      </c>
      <c r="DF3" s="107">
        <f t="shared" si="3"/>
        <v>106</v>
      </c>
      <c r="DG3" s="107">
        <f t="shared" si="3"/>
        <v>107</v>
      </c>
      <c r="DH3" s="107">
        <f t="shared" si="3"/>
        <v>108</v>
      </c>
      <c r="DI3" s="107">
        <f t="shared" si="3"/>
        <v>109</v>
      </c>
      <c r="DJ3" s="107">
        <f t="shared" ref="DJ3:DN3" si="4">DI3+1</f>
        <v>110</v>
      </c>
      <c r="DK3" s="107">
        <f t="shared" si="4"/>
        <v>111</v>
      </c>
      <c r="DL3" s="107">
        <f t="shared" si="4"/>
        <v>112</v>
      </c>
      <c r="DM3" s="107">
        <f t="shared" si="4"/>
        <v>113</v>
      </c>
      <c r="DN3" s="107">
        <f t="shared" si="4"/>
        <v>114</v>
      </c>
      <c r="DO3" s="107">
        <f t="shared" ref="DO3:DR3" si="5">DN3+1</f>
        <v>115</v>
      </c>
      <c r="DP3" s="107">
        <f t="shared" si="5"/>
        <v>116</v>
      </c>
      <c r="DQ3" s="107">
        <f t="shared" si="5"/>
        <v>117</v>
      </c>
      <c r="DR3" s="107">
        <f t="shared" si="5"/>
        <v>118</v>
      </c>
    </row>
    <row r="4" spans="1:122" ht="12.6" customHeight="1">
      <c r="A4" s="35"/>
      <c r="B4" s="35"/>
      <c r="C4" s="35"/>
      <c r="D4" s="13">
        <v>44712</v>
      </c>
      <c r="E4" s="13">
        <f>EOMONTH($D$4,E3)</f>
        <v>44742</v>
      </c>
      <c r="F4" s="13">
        <f t="shared" ref="F4:AL4" si="6">EOMONTH($D$4,F3)</f>
        <v>44773</v>
      </c>
      <c r="G4" s="13">
        <f t="shared" si="6"/>
        <v>44804</v>
      </c>
      <c r="H4" s="13">
        <f t="shared" si="6"/>
        <v>44834</v>
      </c>
      <c r="I4" s="13">
        <f t="shared" si="6"/>
        <v>44865</v>
      </c>
      <c r="J4" s="13">
        <f t="shared" si="6"/>
        <v>44895</v>
      </c>
      <c r="K4" s="13">
        <f t="shared" si="6"/>
        <v>44926</v>
      </c>
      <c r="L4" s="13">
        <f t="shared" si="6"/>
        <v>44957</v>
      </c>
      <c r="M4" s="13">
        <f t="shared" si="6"/>
        <v>44985</v>
      </c>
      <c r="N4" s="13">
        <f t="shared" si="6"/>
        <v>45016</v>
      </c>
      <c r="O4" s="13">
        <f t="shared" si="6"/>
        <v>45046</v>
      </c>
      <c r="P4" s="13">
        <f t="shared" si="6"/>
        <v>45077</v>
      </c>
      <c r="Q4" s="13">
        <f t="shared" si="6"/>
        <v>45107</v>
      </c>
      <c r="R4" s="13">
        <f t="shared" si="6"/>
        <v>45138</v>
      </c>
      <c r="S4" s="13">
        <f t="shared" si="6"/>
        <v>45169</v>
      </c>
      <c r="T4" s="13">
        <f t="shared" si="6"/>
        <v>45199</v>
      </c>
      <c r="U4" s="13">
        <f t="shared" si="6"/>
        <v>45230</v>
      </c>
      <c r="V4" s="13">
        <f t="shared" si="6"/>
        <v>45260</v>
      </c>
      <c r="W4" s="13">
        <f t="shared" si="6"/>
        <v>45291</v>
      </c>
      <c r="X4" s="13">
        <f t="shared" si="6"/>
        <v>45322</v>
      </c>
      <c r="Y4" s="13">
        <f t="shared" si="6"/>
        <v>45351</v>
      </c>
      <c r="Z4" s="13">
        <f t="shared" si="6"/>
        <v>45382</v>
      </c>
      <c r="AA4" s="13">
        <f t="shared" si="6"/>
        <v>45412</v>
      </c>
      <c r="AB4" s="13">
        <f t="shared" si="6"/>
        <v>45443</v>
      </c>
      <c r="AC4" s="13">
        <f t="shared" si="6"/>
        <v>45473</v>
      </c>
      <c r="AD4" s="13">
        <f t="shared" si="6"/>
        <v>45504</v>
      </c>
      <c r="AE4" s="13">
        <f t="shared" si="6"/>
        <v>45535</v>
      </c>
      <c r="AF4" s="13">
        <f t="shared" si="6"/>
        <v>45565</v>
      </c>
      <c r="AG4" s="13">
        <f t="shared" si="6"/>
        <v>45596</v>
      </c>
      <c r="AH4" s="13">
        <f t="shared" si="6"/>
        <v>45626</v>
      </c>
      <c r="AI4" s="13">
        <f t="shared" si="6"/>
        <v>45657</v>
      </c>
      <c r="AJ4" s="13">
        <f t="shared" si="6"/>
        <v>45688</v>
      </c>
      <c r="AK4" s="13">
        <f t="shared" si="6"/>
        <v>45716</v>
      </c>
      <c r="AL4" s="13">
        <f t="shared" si="6"/>
        <v>45747</v>
      </c>
      <c r="AM4" s="13">
        <f t="shared" ref="AM4" si="7">EOMONTH($D$4,AM3)</f>
        <v>45777</v>
      </c>
      <c r="AN4" s="13">
        <f t="shared" ref="AN4" si="8">EOMONTH($D$4,AN3)</f>
        <v>45808</v>
      </c>
      <c r="AO4" s="13">
        <f t="shared" ref="AO4" si="9">EOMONTH($D$4,AO3)</f>
        <v>45838</v>
      </c>
      <c r="AP4" s="13">
        <f t="shared" ref="AP4" si="10">EOMONTH($D$4,AP3)</f>
        <v>45869</v>
      </c>
      <c r="AQ4" s="13">
        <f t="shared" ref="AQ4" si="11">EOMONTH($D$4,AQ3)</f>
        <v>45900</v>
      </c>
      <c r="AR4" s="13">
        <f t="shared" ref="AR4" si="12">EOMONTH($D$4,AR3)</f>
        <v>45930</v>
      </c>
      <c r="AS4" s="13">
        <f t="shared" ref="AS4" si="13">EOMONTH($D$4,AS3)</f>
        <v>45961</v>
      </c>
      <c r="AT4" s="13">
        <f t="shared" ref="AT4" si="14">EOMONTH($D$4,AT3)</f>
        <v>45991</v>
      </c>
      <c r="AU4" s="13">
        <f t="shared" ref="AU4" si="15">EOMONTH($D$4,AU3)</f>
        <v>46022</v>
      </c>
      <c r="AV4" s="13">
        <f t="shared" ref="AV4" si="16">EOMONTH($D$4,AV3)</f>
        <v>46053</v>
      </c>
      <c r="AW4" s="13">
        <f t="shared" ref="AW4" si="17">EOMONTH($D$4,AW3)</f>
        <v>46081</v>
      </c>
      <c r="AX4" s="13">
        <f t="shared" ref="AX4" si="18">EOMONTH($D$4,AX3)</f>
        <v>46112</v>
      </c>
      <c r="AY4" s="13">
        <f t="shared" ref="AY4" si="19">EOMONTH($D$4,AY3)</f>
        <v>46142</v>
      </c>
      <c r="AZ4" s="13">
        <f t="shared" ref="AZ4" si="20">EOMONTH($D$4,AZ3)</f>
        <v>46173</v>
      </c>
      <c r="BA4" s="13">
        <f t="shared" ref="BA4" si="21">EOMONTH($D$4,BA3)</f>
        <v>46203</v>
      </c>
      <c r="BB4" s="13">
        <f t="shared" ref="BB4" si="22">EOMONTH($D$4,BB3)</f>
        <v>46234</v>
      </c>
      <c r="BC4" s="13">
        <f t="shared" ref="BC4" si="23">EOMONTH($D$4,BC3)</f>
        <v>46265</v>
      </c>
      <c r="BD4" s="13">
        <f t="shared" ref="BD4" si="24">EOMONTH($D$4,BD3)</f>
        <v>46295</v>
      </c>
      <c r="BE4" s="13">
        <f t="shared" ref="BE4" si="25">EOMONTH($D$4,BE3)</f>
        <v>46326</v>
      </c>
      <c r="BF4" s="13">
        <f t="shared" ref="BF4" si="26">EOMONTH($D$4,BF3)</f>
        <v>46356</v>
      </c>
      <c r="BG4" s="13">
        <f t="shared" ref="BG4" si="27">EOMONTH($D$4,BG3)</f>
        <v>46387</v>
      </c>
      <c r="BH4" s="13">
        <f t="shared" ref="BH4" si="28">EOMONTH($D$4,BH3)</f>
        <v>46418</v>
      </c>
      <c r="BI4" s="13">
        <f t="shared" ref="BI4" si="29">EOMONTH($D$4,BI3)</f>
        <v>46446</v>
      </c>
      <c r="BJ4" s="13">
        <f t="shared" ref="BJ4" si="30">EOMONTH($D$4,BJ3)</f>
        <v>46477</v>
      </c>
      <c r="BK4" s="13">
        <f t="shared" ref="BK4" si="31">EOMONTH($D$4,BK3)</f>
        <v>46507</v>
      </c>
      <c r="BL4" s="13">
        <f t="shared" ref="BL4" si="32">EOMONTH($D$4,BL3)</f>
        <v>46538</v>
      </c>
      <c r="BM4" s="13">
        <f t="shared" ref="BM4" si="33">EOMONTH($D$4,BM3)</f>
        <v>46568</v>
      </c>
      <c r="BN4" s="13">
        <f t="shared" ref="BN4" si="34">EOMONTH($D$4,BN3)</f>
        <v>46599</v>
      </c>
      <c r="BO4" s="13">
        <f t="shared" ref="BO4" si="35">EOMONTH($D$4,BO3)</f>
        <v>46630</v>
      </c>
      <c r="BP4" s="13">
        <f t="shared" ref="BP4" si="36">EOMONTH($D$4,BP3)</f>
        <v>46660</v>
      </c>
      <c r="BQ4" s="13">
        <f t="shared" ref="BQ4" si="37">EOMONTH($D$4,BQ3)</f>
        <v>46691</v>
      </c>
      <c r="BR4" s="13">
        <f t="shared" ref="BR4" si="38">EOMONTH($D$4,BR3)</f>
        <v>46721</v>
      </c>
      <c r="BS4" s="13">
        <f t="shared" ref="BS4" si="39">EOMONTH($D$4,BS3)</f>
        <v>46752</v>
      </c>
      <c r="BT4" s="13">
        <f t="shared" ref="BT4" si="40">EOMONTH($D$4,BT3)</f>
        <v>46783</v>
      </c>
      <c r="BU4" s="13">
        <f t="shared" ref="BU4" si="41">EOMONTH($D$4,BU3)</f>
        <v>46812</v>
      </c>
      <c r="BV4" s="13">
        <f t="shared" ref="BV4" si="42">EOMONTH($D$4,BV3)</f>
        <v>46843</v>
      </c>
      <c r="BW4" s="13">
        <f t="shared" ref="BW4" si="43">EOMONTH($D$4,BW3)</f>
        <v>46873</v>
      </c>
      <c r="BX4" s="13">
        <f t="shared" ref="BX4" si="44">EOMONTH($D$4,BX3)</f>
        <v>46904</v>
      </c>
      <c r="BY4" s="13">
        <f t="shared" ref="BY4" si="45">EOMONTH($D$4,BY3)</f>
        <v>46934</v>
      </c>
      <c r="BZ4" s="13">
        <f t="shared" ref="BZ4" si="46">EOMONTH($D$4,BZ3)</f>
        <v>46965</v>
      </c>
      <c r="CA4" s="13">
        <f t="shared" ref="CA4" si="47">EOMONTH($D$4,CA3)</f>
        <v>46996</v>
      </c>
      <c r="CB4" s="13">
        <f t="shared" ref="CB4" si="48">EOMONTH($D$4,CB3)</f>
        <v>47026</v>
      </c>
      <c r="CC4" s="13">
        <f t="shared" ref="CC4" si="49">EOMONTH($D$4,CC3)</f>
        <v>47057</v>
      </c>
      <c r="CD4" s="13">
        <f t="shared" ref="CD4" si="50">EOMONTH($D$4,CD3)</f>
        <v>47087</v>
      </c>
      <c r="CE4" s="13">
        <f t="shared" ref="CE4" si="51">EOMONTH($D$4,CE3)</f>
        <v>47118</v>
      </c>
      <c r="CF4" s="13">
        <f t="shared" ref="CF4" si="52">EOMONTH($D$4,CF3)</f>
        <v>47149</v>
      </c>
      <c r="CG4" s="13">
        <f t="shared" ref="CG4" si="53">EOMONTH($D$4,CG3)</f>
        <v>47177</v>
      </c>
      <c r="CH4" s="13">
        <f t="shared" ref="CH4" si="54">EOMONTH($D$4,CH3)</f>
        <v>47208</v>
      </c>
      <c r="CI4" s="13">
        <f t="shared" ref="CI4" si="55">EOMONTH($D$4,CI3)</f>
        <v>47238</v>
      </c>
      <c r="CJ4" s="13">
        <f t="shared" ref="CJ4" si="56">EOMONTH($D$4,CJ3)</f>
        <v>47269</v>
      </c>
      <c r="CK4" s="13">
        <f t="shared" ref="CK4" si="57">EOMONTH($D$4,CK3)</f>
        <v>47299</v>
      </c>
      <c r="CL4" s="13">
        <f t="shared" ref="CL4" si="58">EOMONTH($D$4,CL3)</f>
        <v>47330</v>
      </c>
      <c r="CM4" s="13">
        <f t="shared" ref="CM4" si="59">EOMONTH($D$4,CM3)</f>
        <v>47361</v>
      </c>
      <c r="CN4" s="13">
        <f t="shared" ref="CN4" si="60">EOMONTH($D$4,CN3)</f>
        <v>47391</v>
      </c>
      <c r="CO4" s="13">
        <f t="shared" ref="CO4" si="61">EOMONTH($D$4,CO3)</f>
        <v>47422</v>
      </c>
      <c r="CP4" s="13">
        <f t="shared" ref="CP4" si="62">EOMONTH($D$4,CP3)</f>
        <v>47452</v>
      </c>
      <c r="CQ4" s="13">
        <f t="shared" ref="CQ4" si="63">EOMONTH($D$4,CQ3)</f>
        <v>47483</v>
      </c>
      <c r="CR4" s="13">
        <f t="shared" ref="CR4" si="64">EOMONTH($D$4,CR3)</f>
        <v>47514</v>
      </c>
      <c r="CS4" s="13">
        <f t="shared" ref="CS4" si="65">EOMONTH($D$4,CS3)</f>
        <v>47542</v>
      </c>
      <c r="CT4" s="13">
        <f t="shared" ref="CT4" si="66">EOMONTH($D$4,CT3)</f>
        <v>47573</v>
      </c>
      <c r="CU4" s="13">
        <f t="shared" ref="CU4" si="67">EOMONTH($D$4,CU3)</f>
        <v>47603</v>
      </c>
      <c r="CV4" s="13">
        <f t="shared" ref="CV4" si="68">EOMONTH($D$4,CV3)</f>
        <v>47634</v>
      </c>
      <c r="CW4" s="13">
        <f t="shared" ref="CW4" si="69">EOMONTH($D$4,CW3)</f>
        <v>47664</v>
      </c>
      <c r="CX4" s="13">
        <f t="shared" ref="CX4" si="70">EOMONTH($D$4,CX3)</f>
        <v>47695</v>
      </c>
      <c r="CY4" s="13">
        <f t="shared" ref="CY4" si="71">EOMONTH($D$4,CY3)</f>
        <v>47726</v>
      </c>
      <c r="CZ4" s="13">
        <f t="shared" ref="CZ4" si="72">EOMONTH($D$4,CZ3)</f>
        <v>47756</v>
      </c>
      <c r="DA4" s="13">
        <f t="shared" ref="DA4" si="73">EOMONTH($D$4,DA3)</f>
        <v>47787</v>
      </c>
      <c r="DB4" s="13">
        <f t="shared" ref="DB4" si="74">EOMONTH($D$4,DB3)</f>
        <v>47817</v>
      </c>
      <c r="DC4" s="13">
        <f t="shared" ref="DC4" si="75">EOMONTH($D$4,DC3)</f>
        <v>47848</v>
      </c>
      <c r="DD4" s="13">
        <f t="shared" ref="DD4" si="76">EOMONTH($D$4,DD3)</f>
        <v>47879</v>
      </c>
      <c r="DE4" s="13">
        <f t="shared" ref="DE4" si="77">EOMONTH($D$4,DE3)</f>
        <v>47907</v>
      </c>
      <c r="DF4" s="13">
        <f t="shared" ref="DF4" si="78">EOMONTH($D$4,DF3)</f>
        <v>47938</v>
      </c>
      <c r="DG4" s="13">
        <f t="shared" ref="DG4" si="79">EOMONTH($D$4,DG3)</f>
        <v>47968</v>
      </c>
      <c r="DH4" s="13">
        <f t="shared" ref="DH4" si="80">EOMONTH($D$4,DH3)</f>
        <v>47999</v>
      </c>
      <c r="DI4" s="13">
        <f t="shared" ref="DI4" si="81">EOMONTH($D$4,DI3)</f>
        <v>48029</v>
      </c>
      <c r="DJ4" s="13">
        <f t="shared" ref="DJ4" si="82">EOMONTH($D$4,DJ3)</f>
        <v>48060</v>
      </c>
      <c r="DK4" s="13">
        <f t="shared" ref="DK4" si="83">EOMONTH($D$4,DK3)</f>
        <v>48091</v>
      </c>
      <c r="DL4" s="13">
        <f t="shared" ref="DL4" si="84">EOMONTH($D$4,DL3)</f>
        <v>48121</v>
      </c>
      <c r="DM4" s="13">
        <f t="shared" ref="DM4" si="85">EOMONTH($D$4,DM3)</f>
        <v>48152</v>
      </c>
      <c r="DN4" s="13">
        <f t="shared" ref="DN4" si="86">EOMONTH($D$4,DN3)</f>
        <v>48182</v>
      </c>
      <c r="DO4" s="13">
        <f t="shared" ref="DO4" si="87">EOMONTH($D$4,DO3)</f>
        <v>48213</v>
      </c>
      <c r="DP4" s="13">
        <f t="shared" ref="DP4" si="88">EOMONTH($D$4,DP3)</f>
        <v>48244</v>
      </c>
      <c r="DQ4" s="13">
        <f t="shared" ref="DQ4" si="89">EOMONTH($D$4,DQ3)</f>
        <v>48273</v>
      </c>
      <c r="DR4" s="13">
        <f t="shared" ref="DR4" si="90">EOMONTH($D$4,DR3)</f>
        <v>48304</v>
      </c>
    </row>
    <row r="5" spans="1:122" ht="12.6" customHeight="1">
      <c r="A5" s="32" t="s">
        <v>26</v>
      </c>
      <c r="B5" s="33">
        <v>0.05</v>
      </c>
      <c r="C5" s="32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</row>
    <row r="6" spans="1:122" s="28" customFormat="1" ht="12.6" customHeight="1">
      <c r="A6" s="32"/>
      <c r="B6" s="33"/>
      <c r="C6" s="32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</row>
    <row r="7" spans="1:122" ht="12.6" customHeight="1" outlineLevel="1">
      <c r="A7" s="38" t="s">
        <v>32</v>
      </c>
      <c r="B7" s="23"/>
      <c r="C7" s="23"/>
      <c r="D7" s="40">
        <f t="shared" ref="D7:Y7" si="91">D8*D9</f>
        <v>95000</v>
      </c>
      <c r="E7" s="40">
        <f t="shared" si="91"/>
        <v>95000</v>
      </c>
      <c r="F7" s="40">
        <f t="shared" si="91"/>
        <v>95000</v>
      </c>
      <c r="G7" s="40">
        <f t="shared" si="91"/>
        <v>95000</v>
      </c>
      <c r="H7" s="40">
        <f t="shared" si="91"/>
        <v>95000</v>
      </c>
      <c r="I7" s="40">
        <f t="shared" si="91"/>
        <v>95000</v>
      </c>
      <c r="J7" s="40">
        <f t="shared" si="91"/>
        <v>95000</v>
      </c>
      <c r="K7" s="40">
        <f t="shared" si="91"/>
        <v>95000</v>
      </c>
      <c r="L7" s="40">
        <f t="shared" si="91"/>
        <v>95000</v>
      </c>
      <c r="M7" s="40">
        <f t="shared" si="91"/>
        <v>95000</v>
      </c>
      <c r="N7" s="40">
        <f t="shared" si="91"/>
        <v>95000</v>
      </c>
      <c r="O7" s="40">
        <f t="shared" si="91"/>
        <v>95000</v>
      </c>
      <c r="P7" s="40">
        <f t="shared" si="91"/>
        <v>99750</v>
      </c>
      <c r="Q7" s="40">
        <f t="shared" si="91"/>
        <v>99750</v>
      </c>
      <c r="R7" s="40">
        <f t="shared" si="91"/>
        <v>99750</v>
      </c>
      <c r="S7" s="40">
        <f t="shared" si="91"/>
        <v>99750</v>
      </c>
      <c r="T7" s="40">
        <f t="shared" si="91"/>
        <v>99750</v>
      </c>
      <c r="U7" s="40">
        <f t="shared" si="91"/>
        <v>99750</v>
      </c>
      <c r="V7" s="40">
        <f t="shared" si="91"/>
        <v>99750</v>
      </c>
      <c r="W7" s="40">
        <f t="shared" si="91"/>
        <v>99750</v>
      </c>
      <c r="X7" s="40">
        <f t="shared" si="91"/>
        <v>99750</v>
      </c>
      <c r="Y7" s="40">
        <f t="shared" si="91"/>
        <v>99750</v>
      </c>
      <c r="Z7" s="40">
        <f t="shared" ref="Z7:AJ7" si="92">Z8*Z9</f>
        <v>99750</v>
      </c>
      <c r="AA7" s="40">
        <f t="shared" si="92"/>
        <v>99750</v>
      </c>
      <c r="AB7" s="40">
        <f t="shared" si="92"/>
        <v>104737.5</v>
      </c>
      <c r="AC7" s="40">
        <f t="shared" si="92"/>
        <v>104737.5</v>
      </c>
      <c r="AD7" s="40">
        <f t="shared" si="92"/>
        <v>104737.5</v>
      </c>
      <c r="AE7" s="40">
        <f t="shared" si="92"/>
        <v>104737.5</v>
      </c>
      <c r="AF7" s="40">
        <f t="shared" si="92"/>
        <v>104737.5</v>
      </c>
      <c r="AG7" s="40">
        <f t="shared" si="92"/>
        <v>104737.5</v>
      </c>
      <c r="AH7" s="40">
        <f t="shared" si="92"/>
        <v>104737.5</v>
      </c>
      <c r="AI7" s="40">
        <f t="shared" si="92"/>
        <v>104737.5</v>
      </c>
      <c r="AJ7" s="40">
        <f t="shared" si="92"/>
        <v>104737.5</v>
      </c>
      <c r="AK7" s="40">
        <f t="shared" ref="AK7:AL7" si="93">AK8*AK9</f>
        <v>104737.5</v>
      </c>
      <c r="AL7" s="40">
        <f t="shared" si="93"/>
        <v>104737.5</v>
      </c>
      <c r="AM7" s="40">
        <f t="shared" ref="AM7:CF7" si="94">AM8*AM9</f>
        <v>104737.5</v>
      </c>
      <c r="AN7" s="40">
        <f t="shared" si="94"/>
        <v>109974.375</v>
      </c>
      <c r="AO7" s="40">
        <f t="shared" si="94"/>
        <v>109974.375</v>
      </c>
      <c r="AP7" s="40">
        <f t="shared" si="94"/>
        <v>109974.375</v>
      </c>
      <c r="AQ7" s="40">
        <f t="shared" si="94"/>
        <v>109974.375</v>
      </c>
      <c r="AR7" s="40">
        <f t="shared" si="94"/>
        <v>109974.375</v>
      </c>
      <c r="AS7" s="40">
        <f t="shared" si="94"/>
        <v>109974.375</v>
      </c>
      <c r="AT7" s="40">
        <f t="shared" si="94"/>
        <v>109974.375</v>
      </c>
      <c r="AU7" s="40">
        <f t="shared" si="94"/>
        <v>109974.375</v>
      </c>
      <c r="AV7" s="40">
        <f t="shared" si="94"/>
        <v>109974.375</v>
      </c>
      <c r="AW7" s="40">
        <f t="shared" si="94"/>
        <v>109974.375</v>
      </c>
      <c r="AX7" s="40">
        <f t="shared" si="94"/>
        <v>109974.375</v>
      </c>
      <c r="AY7" s="40">
        <f t="shared" si="94"/>
        <v>109974.375</v>
      </c>
      <c r="AZ7" s="40">
        <f t="shared" si="94"/>
        <v>115473.09375</v>
      </c>
      <c r="BA7" s="40">
        <f t="shared" si="94"/>
        <v>115473.09375</v>
      </c>
      <c r="BB7" s="40">
        <f t="shared" si="94"/>
        <v>115473.09375</v>
      </c>
      <c r="BC7" s="40">
        <f t="shared" si="94"/>
        <v>115473.09375</v>
      </c>
      <c r="BD7" s="40">
        <f t="shared" si="94"/>
        <v>115473.09375</v>
      </c>
      <c r="BE7" s="40">
        <f t="shared" si="94"/>
        <v>115473.09375</v>
      </c>
      <c r="BF7" s="40">
        <f t="shared" si="94"/>
        <v>115473.09375</v>
      </c>
      <c r="BG7" s="40">
        <f t="shared" si="94"/>
        <v>115473.09375</v>
      </c>
      <c r="BH7" s="40">
        <f t="shared" si="94"/>
        <v>115473.09375</v>
      </c>
      <c r="BI7" s="40">
        <f t="shared" si="94"/>
        <v>115473.09375</v>
      </c>
      <c r="BJ7" s="40">
        <f t="shared" si="94"/>
        <v>115473.09375</v>
      </c>
      <c r="BK7" s="40">
        <f t="shared" si="94"/>
        <v>115473.09375</v>
      </c>
      <c r="BL7" s="40">
        <f t="shared" si="94"/>
        <v>121246.74843750001</v>
      </c>
      <c r="BM7" s="40">
        <f t="shared" si="94"/>
        <v>121246.74843750001</v>
      </c>
      <c r="BN7" s="40">
        <f t="shared" si="94"/>
        <v>121246.74843750001</v>
      </c>
      <c r="BO7" s="40">
        <f t="shared" si="94"/>
        <v>121246.74843750001</v>
      </c>
      <c r="BP7" s="40">
        <f t="shared" si="94"/>
        <v>121246.74843750001</v>
      </c>
      <c r="BQ7" s="40">
        <f t="shared" si="94"/>
        <v>121246.74843750001</v>
      </c>
      <c r="BR7" s="40">
        <f t="shared" si="94"/>
        <v>121246.74843750001</v>
      </c>
      <c r="BS7" s="40">
        <f t="shared" si="94"/>
        <v>121246.74843750001</v>
      </c>
      <c r="BT7" s="40">
        <f t="shared" si="94"/>
        <v>121246.74843750001</v>
      </c>
      <c r="BU7" s="40">
        <f t="shared" si="94"/>
        <v>121246.74843750001</v>
      </c>
      <c r="BV7" s="40">
        <f t="shared" si="94"/>
        <v>121246.74843750001</v>
      </c>
      <c r="BW7" s="40">
        <f t="shared" si="94"/>
        <v>121246.74843750001</v>
      </c>
      <c r="BX7" s="40">
        <f t="shared" si="94"/>
        <v>127309.08585937502</v>
      </c>
      <c r="BY7" s="40">
        <f t="shared" si="94"/>
        <v>127309.08585937502</v>
      </c>
      <c r="BZ7" s="40">
        <f t="shared" si="94"/>
        <v>127309.08585937502</v>
      </c>
      <c r="CA7" s="40">
        <f t="shared" si="94"/>
        <v>127309.08585937502</v>
      </c>
      <c r="CB7" s="40">
        <f t="shared" si="94"/>
        <v>127309.08585937502</v>
      </c>
      <c r="CC7" s="40">
        <f t="shared" si="94"/>
        <v>127309.08585937502</v>
      </c>
      <c r="CD7" s="40">
        <f t="shared" si="94"/>
        <v>127309.08585937502</v>
      </c>
      <c r="CE7" s="40">
        <f t="shared" si="94"/>
        <v>127309.08585937502</v>
      </c>
      <c r="CF7" s="40">
        <f t="shared" si="94"/>
        <v>127309.08585937502</v>
      </c>
      <c r="CG7" s="40">
        <f t="shared" ref="CG7:CX7" si="95">CG8*CG9</f>
        <v>127309.08585937502</v>
      </c>
      <c r="CH7" s="40">
        <f t="shared" si="95"/>
        <v>127309.08585937502</v>
      </c>
      <c r="CI7" s="40">
        <f t="shared" si="95"/>
        <v>127309.08585937502</v>
      </c>
      <c r="CJ7" s="40">
        <f t="shared" si="95"/>
        <v>133674.54015234375</v>
      </c>
      <c r="CK7" s="40">
        <f t="shared" si="95"/>
        <v>133674.54015234375</v>
      </c>
      <c r="CL7" s="40">
        <f t="shared" si="95"/>
        <v>133674.54015234375</v>
      </c>
      <c r="CM7" s="40">
        <f t="shared" si="95"/>
        <v>133674.54015234375</v>
      </c>
      <c r="CN7" s="40">
        <f t="shared" si="95"/>
        <v>133674.54015234375</v>
      </c>
      <c r="CO7" s="40">
        <f t="shared" si="95"/>
        <v>133674.54015234375</v>
      </c>
      <c r="CP7" s="40">
        <f t="shared" si="95"/>
        <v>133674.54015234375</v>
      </c>
      <c r="CQ7" s="40">
        <f t="shared" si="95"/>
        <v>133674.54015234375</v>
      </c>
      <c r="CR7" s="40">
        <f t="shared" si="95"/>
        <v>133674.54015234375</v>
      </c>
      <c r="CS7" s="40">
        <f t="shared" si="95"/>
        <v>133674.54015234375</v>
      </c>
      <c r="CT7" s="40">
        <f t="shared" si="95"/>
        <v>133674.54015234375</v>
      </c>
      <c r="CU7" s="40">
        <f t="shared" si="95"/>
        <v>133674.54015234375</v>
      </c>
      <c r="CV7" s="40">
        <f t="shared" si="95"/>
        <v>140358.26715996096</v>
      </c>
      <c r="CW7" s="40">
        <f t="shared" si="95"/>
        <v>140358.26715996096</v>
      </c>
      <c r="CX7" s="40">
        <f t="shared" si="95"/>
        <v>140358.26715996096</v>
      </c>
      <c r="CY7" s="40">
        <f t="shared" ref="CY7:DI7" si="96">CY8*CY9</f>
        <v>140358.26715996096</v>
      </c>
      <c r="CZ7" s="40">
        <f t="shared" si="96"/>
        <v>140358.26715996096</v>
      </c>
      <c r="DA7" s="40">
        <f t="shared" si="96"/>
        <v>140358.26715996096</v>
      </c>
      <c r="DB7" s="40">
        <f t="shared" si="96"/>
        <v>140358.26715996096</v>
      </c>
      <c r="DC7" s="40">
        <f t="shared" si="96"/>
        <v>140358.26715996096</v>
      </c>
      <c r="DD7" s="40">
        <f t="shared" si="96"/>
        <v>140358.26715996096</v>
      </c>
      <c r="DE7" s="40">
        <f t="shared" si="96"/>
        <v>140358.26715996096</v>
      </c>
      <c r="DF7" s="40">
        <f t="shared" si="96"/>
        <v>140358.26715996096</v>
      </c>
      <c r="DG7" s="40">
        <f t="shared" si="96"/>
        <v>140358.26715996096</v>
      </c>
      <c r="DH7" s="40">
        <f t="shared" si="96"/>
        <v>147376.18051795903</v>
      </c>
      <c r="DI7" s="40">
        <f t="shared" si="96"/>
        <v>147376.18051795903</v>
      </c>
      <c r="DJ7" s="40">
        <f t="shared" ref="DJ7:DN7" si="97">DJ8*DJ9</f>
        <v>147376.18051795903</v>
      </c>
      <c r="DK7" s="40">
        <f t="shared" si="97"/>
        <v>147376.18051795903</v>
      </c>
      <c r="DL7" s="40">
        <f t="shared" si="97"/>
        <v>147376.18051795903</v>
      </c>
      <c r="DM7" s="40">
        <f t="shared" si="97"/>
        <v>147376.18051795903</v>
      </c>
      <c r="DN7" s="40">
        <f t="shared" si="97"/>
        <v>147376.18051795903</v>
      </c>
      <c r="DO7" s="40">
        <f t="shared" ref="DO7:DR7" si="98">DO8*DO9</f>
        <v>147376.18051795903</v>
      </c>
      <c r="DP7" s="40">
        <f t="shared" si="98"/>
        <v>147376.18051795903</v>
      </c>
      <c r="DQ7" s="40">
        <f t="shared" si="98"/>
        <v>147376.18051795903</v>
      </c>
      <c r="DR7" s="40">
        <f t="shared" si="98"/>
        <v>147376.18051795903</v>
      </c>
    </row>
    <row r="8" spans="1:122" ht="12.6" customHeight="1" outlineLevel="1">
      <c r="A8" s="41" t="s">
        <v>35</v>
      </c>
      <c r="B8" s="39"/>
      <c r="C8" s="39"/>
      <c r="D8" s="29">
        <v>5</v>
      </c>
      <c r="E8" s="39">
        <v>5</v>
      </c>
      <c r="F8" s="39">
        <v>5</v>
      </c>
      <c r="G8" s="39">
        <v>5</v>
      </c>
      <c r="H8" s="39">
        <v>5</v>
      </c>
      <c r="I8" s="39">
        <v>5</v>
      </c>
      <c r="J8" s="39">
        <v>5</v>
      </c>
      <c r="K8" s="39">
        <v>5</v>
      </c>
      <c r="L8" s="39">
        <v>5</v>
      </c>
      <c r="M8" s="39">
        <v>5</v>
      </c>
      <c r="N8" s="39">
        <v>5</v>
      </c>
      <c r="O8" s="39">
        <v>5</v>
      </c>
      <c r="P8" s="39">
        <v>5</v>
      </c>
      <c r="Q8" s="39">
        <v>5</v>
      </c>
      <c r="R8" s="39">
        <v>5</v>
      </c>
      <c r="S8" s="39">
        <v>5</v>
      </c>
      <c r="T8" s="39">
        <v>5</v>
      </c>
      <c r="U8" s="39">
        <v>5</v>
      </c>
      <c r="V8" s="39">
        <v>5</v>
      </c>
      <c r="W8" s="39">
        <v>5</v>
      </c>
      <c r="X8" s="39">
        <v>5</v>
      </c>
      <c r="Y8" s="39">
        <v>5</v>
      </c>
      <c r="Z8" s="39">
        <v>5</v>
      </c>
      <c r="AA8" s="39">
        <v>5</v>
      </c>
      <c r="AB8" s="39">
        <v>5</v>
      </c>
      <c r="AC8" s="39">
        <v>5</v>
      </c>
      <c r="AD8" s="39">
        <v>5</v>
      </c>
      <c r="AE8" s="39">
        <v>5</v>
      </c>
      <c r="AF8" s="39">
        <v>5</v>
      </c>
      <c r="AG8" s="39">
        <v>5</v>
      </c>
      <c r="AH8" s="39">
        <v>5</v>
      </c>
      <c r="AI8" s="39">
        <v>5</v>
      </c>
      <c r="AJ8" s="39">
        <v>5</v>
      </c>
      <c r="AK8" s="39">
        <v>5</v>
      </c>
      <c r="AL8" s="39">
        <v>5</v>
      </c>
      <c r="AM8" s="39">
        <v>5</v>
      </c>
      <c r="AN8" s="39">
        <v>5</v>
      </c>
      <c r="AO8" s="39">
        <v>5</v>
      </c>
      <c r="AP8" s="39">
        <v>5</v>
      </c>
      <c r="AQ8" s="39">
        <v>5</v>
      </c>
      <c r="AR8" s="39">
        <v>5</v>
      </c>
      <c r="AS8" s="39">
        <v>5</v>
      </c>
      <c r="AT8" s="39">
        <v>5</v>
      </c>
      <c r="AU8" s="39">
        <v>5</v>
      </c>
      <c r="AV8" s="39">
        <v>5</v>
      </c>
      <c r="AW8" s="39">
        <v>5</v>
      </c>
      <c r="AX8" s="39">
        <v>5</v>
      </c>
      <c r="AY8" s="39">
        <v>5</v>
      </c>
      <c r="AZ8" s="39">
        <v>5</v>
      </c>
      <c r="BA8" s="39">
        <v>5</v>
      </c>
      <c r="BB8" s="39">
        <v>5</v>
      </c>
      <c r="BC8" s="39">
        <v>5</v>
      </c>
      <c r="BD8" s="39">
        <v>5</v>
      </c>
      <c r="BE8" s="39">
        <v>5</v>
      </c>
      <c r="BF8" s="39">
        <v>5</v>
      </c>
      <c r="BG8" s="39">
        <v>5</v>
      </c>
      <c r="BH8" s="39">
        <v>5</v>
      </c>
      <c r="BI8" s="39">
        <v>5</v>
      </c>
      <c r="BJ8" s="39">
        <v>5</v>
      </c>
      <c r="BK8" s="39">
        <v>5</v>
      </c>
      <c r="BL8" s="39">
        <v>5</v>
      </c>
      <c r="BM8" s="39">
        <v>5</v>
      </c>
      <c r="BN8" s="39">
        <v>5</v>
      </c>
      <c r="BO8" s="39">
        <v>5</v>
      </c>
      <c r="BP8" s="39">
        <v>5</v>
      </c>
      <c r="BQ8" s="39">
        <v>5</v>
      </c>
      <c r="BR8" s="39">
        <v>5</v>
      </c>
      <c r="BS8" s="39">
        <v>5</v>
      </c>
      <c r="BT8" s="39">
        <v>5</v>
      </c>
      <c r="BU8" s="39">
        <v>5</v>
      </c>
      <c r="BV8" s="39">
        <v>5</v>
      </c>
      <c r="BW8" s="39">
        <v>5</v>
      </c>
      <c r="BX8" s="39">
        <v>5</v>
      </c>
      <c r="BY8" s="39">
        <v>5</v>
      </c>
      <c r="BZ8" s="39">
        <v>5</v>
      </c>
      <c r="CA8" s="39">
        <v>5</v>
      </c>
      <c r="CB8" s="39">
        <v>5</v>
      </c>
      <c r="CC8" s="39">
        <v>5</v>
      </c>
      <c r="CD8" s="39">
        <v>5</v>
      </c>
      <c r="CE8" s="39">
        <v>5</v>
      </c>
      <c r="CF8" s="39">
        <v>5</v>
      </c>
      <c r="CG8" s="39">
        <v>5</v>
      </c>
      <c r="CH8" s="39">
        <v>5</v>
      </c>
      <c r="CI8" s="39">
        <v>5</v>
      </c>
      <c r="CJ8" s="39">
        <v>5</v>
      </c>
      <c r="CK8" s="39">
        <v>5</v>
      </c>
      <c r="CL8" s="39">
        <v>5</v>
      </c>
      <c r="CM8" s="39">
        <v>5</v>
      </c>
      <c r="CN8" s="39">
        <v>5</v>
      </c>
      <c r="CO8" s="39">
        <v>5</v>
      </c>
      <c r="CP8" s="39">
        <v>5</v>
      </c>
      <c r="CQ8" s="39">
        <v>5</v>
      </c>
      <c r="CR8" s="39">
        <v>5</v>
      </c>
      <c r="CS8" s="39">
        <v>5</v>
      </c>
      <c r="CT8" s="39">
        <v>5</v>
      </c>
      <c r="CU8" s="39">
        <v>5</v>
      </c>
      <c r="CV8" s="39">
        <v>5</v>
      </c>
      <c r="CW8" s="39">
        <v>5</v>
      </c>
      <c r="CX8" s="39">
        <v>5</v>
      </c>
      <c r="CY8" s="39">
        <v>5</v>
      </c>
      <c r="CZ8" s="39">
        <v>5</v>
      </c>
      <c r="DA8" s="39">
        <v>5</v>
      </c>
      <c r="DB8" s="39">
        <v>5</v>
      </c>
      <c r="DC8" s="39">
        <v>5</v>
      </c>
      <c r="DD8" s="39">
        <v>5</v>
      </c>
      <c r="DE8" s="39">
        <v>5</v>
      </c>
      <c r="DF8" s="39">
        <v>5</v>
      </c>
      <c r="DG8" s="39">
        <v>5</v>
      </c>
      <c r="DH8" s="39">
        <v>5</v>
      </c>
      <c r="DI8" s="39">
        <v>5</v>
      </c>
      <c r="DJ8" s="39">
        <v>5</v>
      </c>
      <c r="DK8" s="39">
        <v>5</v>
      </c>
      <c r="DL8" s="39">
        <v>5</v>
      </c>
      <c r="DM8" s="39">
        <v>5</v>
      </c>
      <c r="DN8" s="39">
        <v>5</v>
      </c>
      <c r="DO8" s="39">
        <v>5</v>
      </c>
      <c r="DP8" s="39">
        <v>5</v>
      </c>
      <c r="DQ8" s="39">
        <v>5</v>
      </c>
      <c r="DR8" s="39">
        <v>5</v>
      </c>
    </row>
    <row r="9" spans="1:122" ht="12.6" customHeight="1" outlineLevel="1">
      <c r="A9" s="41" t="s">
        <v>33</v>
      </c>
      <c r="B9" s="39"/>
      <c r="C9" s="39"/>
      <c r="D9" s="29">
        <v>19000</v>
      </c>
      <c r="E9" s="39">
        <f>D9*(1+$B$5*(MOD(E$3,12)=0))</f>
        <v>19000</v>
      </c>
      <c r="F9" s="39">
        <f t="shared" ref="F9:AL9" si="99">E9*(1+$B$5*(MOD(F$3,12)=0))</f>
        <v>19000</v>
      </c>
      <c r="G9" s="39">
        <f t="shared" si="99"/>
        <v>19000</v>
      </c>
      <c r="H9" s="39">
        <f t="shared" si="99"/>
        <v>19000</v>
      </c>
      <c r="I9" s="39">
        <f t="shared" si="99"/>
        <v>19000</v>
      </c>
      <c r="J9" s="39">
        <f t="shared" si="99"/>
        <v>19000</v>
      </c>
      <c r="K9" s="39">
        <f t="shared" si="99"/>
        <v>19000</v>
      </c>
      <c r="L9" s="39">
        <f t="shared" si="99"/>
        <v>19000</v>
      </c>
      <c r="M9" s="39">
        <f t="shared" si="99"/>
        <v>19000</v>
      </c>
      <c r="N9" s="39">
        <f t="shared" si="99"/>
        <v>19000</v>
      </c>
      <c r="O9" s="39">
        <f t="shared" si="99"/>
        <v>19000</v>
      </c>
      <c r="P9" s="39">
        <f t="shared" si="99"/>
        <v>19950</v>
      </c>
      <c r="Q9" s="39">
        <f t="shared" si="99"/>
        <v>19950</v>
      </c>
      <c r="R9" s="39">
        <f t="shared" si="99"/>
        <v>19950</v>
      </c>
      <c r="S9" s="39">
        <f t="shared" si="99"/>
        <v>19950</v>
      </c>
      <c r="T9" s="39">
        <f t="shared" si="99"/>
        <v>19950</v>
      </c>
      <c r="U9" s="39">
        <f t="shared" si="99"/>
        <v>19950</v>
      </c>
      <c r="V9" s="39">
        <f t="shared" si="99"/>
        <v>19950</v>
      </c>
      <c r="W9" s="39">
        <f t="shared" si="99"/>
        <v>19950</v>
      </c>
      <c r="X9" s="39">
        <f t="shared" si="99"/>
        <v>19950</v>
      </c>
      <c r="Y9" s="39">
        <f t="shared" si="99"/>
        <v>19950</v>
      </c>
      <c r="Z9" s="39">
        <f t="shared" si="99"/>
        <v>19950</v>
      </c>
      <c r="AA9" s="39">
        <f t="shared" si="99"/>
        <v>19950</v>
      </c>
      <c r="AB9" s="39">
        <f t="shared" si="99"/>
        <v>20947.5</v>
      </c>
      <c r="AC9" s="39">
        <f t="shared" si="99"/>
        <v>20947.5</v>
      </c>
      <c r="AD9" s="39">
        <f t="shared" si="99"/>
        <v>20947.5</v>
      </c>
      <c r="AE9" s="39">
        <f t="shared" si="99"/>
        <v>20947.5</v>
      </c>
      <c r="AF9" s="39">
        <f t="shared" si="99"/>
        <v>20947.5</v>
      </c>
      <c r="AG9" s="39">
        <f t="shared" si="99"/>
        <v>20947.5</v>
      </c>
      <c r="AH9" s="39">
        <f t="shared" si="99"/>
        <v>20947.5</v>
      </c>
      <c r="AI9" s="39">
        <f t="shared" si="99"/>
        <v>20947.5</v>
      </c>
      <c r="AJ9" s="39">
        <f t="shared" si="99"/>
        <v>20947.5</v>
      </c>
      <c r="AK9" s="39">
        <f t="shared" si="99"/>
        <v>20947.5</v>
      </c>
      <c r="AL9" s="39">
        <f t="shared" si="99"/>
        <v>20947.5</v>
      </c>
      <c r="AM9" s="39">
        <f t="shared" ref="AM9:CF9" si="100">AL9*(1+$B$5*(MOD(AM$3,12)=0))</f>
        <v>20947.5</v>
      </c>
      <c r="AN9" s="39">
        <f t="shared" si="100"/>
        <v>21994.875</v>
      </c>
      <c r="AO9" s="39">
        <f t="shared" si="100"/>
        <v>21994.875</v>
      </c>
      <c r="AP9" s="39">
        <f t="shared" si="100"/>
        <v>21994.875</v>
      </c>
      <c r="AQ9" s="39">
        <f t="shared" si="100"/>
        <v>21994.875</v>
      </c>
      <c r="AR9" s="39">
        <f t="shared" si="100"/>
        <v>21994.875</v>
      </c>
      <c r="AS9" s="39">
        <f t="shared" si="100"/>
        <v>21994.875</v>
      </c>
      <c r="AT9" s="39">
        <f t="shared" si="100"/>
        <v>21994.875</v>
      </c>
      <c r="AU9" s="39">
        <f t="shared" si="100"/>
        <v>21994.875</v>
      </c>
      <c r="AV9" s="39">
        <f t="shared" si="100"/>
        <v>21994.875</v>
      </c>
      <c r="AW9" s="39">
        <f t="shared" si="100"/>
        <v>21994.875</v>
      </c>
      <c r="AX9" s="39">
        <f t="shared" si="100"/>
        <v>21994.875</v>
      </c>
      <c r="AY9" s="39">
        <f t="shared" si="100"/>
        <v>21994.875</v>
      </c>
      <c r="AZ9" s="39">
        <f t="shared" si="100"/>
        <v>23094.618750000001</v>
      </c>
      <c r="BA9" s="39">
        <f t="shared" si="100"/>
        <v>23094.618750000001</v>
      </c>
      <c r="BB9" s="39">
        <f t="shared" si="100"/>
        <v>23094.618750000001</v>
      </c>
      <c r="BC9" s="39">
        <f t="shared" si="100"/>
        <v>23094.618750000001</v>
      </c>
      <c r="BD9" s="39">
        <f t="shared" si="100"/>
        <v>23094.618750000001</v>
      </c>
      <c r="BE9" s="39">
        <f t="shared" si="100"/>
        <v>23094.618750000001</v>
      </c>
      <c r="BF9" s="39">
        <f t="shared" si="100"/>
        <v>23094.618750000001</v>
      </c>
      <c r="BG9" s="39">
        <f t="shared" si="100"/>
        <v>23094.618750000001</v>
      </c>
      <c r="BH9" s="39">
        <f t="shared" si="100"/>
        <v>23094.618750000001</v>
      </c>
      <c r="BI9" s="39">
        <f t="shared" si="100"/>
        <v>23094.618750000001</v>
      </c>
      <c r="BJ9" s="39">
        <f t="shared" si="100"/>
        <v>23094.618750000001</v>
      </c>
      <c r="BK9" s="39">
        <f t="shared" si="100"/>
        <v>23094.618750000001</v>
      </c>
      <c r="BL9" s="39">
        <f t="shared" si="100"/>
        <v>24249.349687500002</v>
      </c>
      <c r="BM9" s="39">
        <f t="shared" si="100"/>
        <v>24249.349687500002</v>
      </c>
      <c r="BN9" s="39">
        <f t="shared" si="100"/>
        <v>24249.349687500002</v>
      </c>
      <c r="BO9" s="39">
        <f t="shared" si="100"/>
        <v>24249.349687500002</v>
      </c>
      <c r="BP9" s="39">
        <f t="shared" si="100"/>
        <v>24249.349687500002</v>
      </c>
      <c r="BQ9" s="39">
        <f t="shared" si="100"/>
        <v>24249.349687500002</v>
      </c>
      <c r="BR9" s="39">
        <f t="shared" si="100"/>
        <v>24249.349687500002</v>
      </c>
      <c r="BS9" s="39">
        <f t="shared" si="100"/>
        <v>24249.349687500002</v>
      </c>
      <c r="BT9" s="39">
        <f t="shared" si="100"/>
        <v>24249.349687500002</v>
      </c>
      <c r="BU9" s="39">
        <f t="shared" si="100"/>
        <v>24249.349687500002</v>
      </c>
      <c r="BV9" s="39">
        <f t="shared" si="100"/>
        <v>24249.349687500002</v>
      </c>
      <c r="BW9" s="39">
        <f t="shared" si="100"/>
        <v>24249.349687500002</v>
      </c>
      <c r="BX9" s="39">
        <f t="shared" si="100"/>
        <v>25461.817171875002</v>
      </c>
      <c r="BY9" s="39">
        <f t="shared" si="100"/>
        <v>25461.817171875002</v>
      </c>
      <c r="BZ9" s="39">
        <f t="shared" si="100"/>
        <v>25461.817171875002</v>
      </c>
      <c r="CA9" s="39">
        <f t="shared" si="100"/>
        <v>25461.817171875002</v>
      </c>
      <c r="CB9" s="39">
        <f t="shared" si="100"/>
        <v>25461.817171875002</v>
      </c>
      <c r="CC9" s="39">
        <f t="shared" si="100"/>
        <v>25461.817171875002</v>
      </c>
      <c r="CD9" s="39">
        <f t="shared" si="100"/>
        <v>25461.817171875002</v>
      </c>
      <c r="CE9" s="39">
        <f t="shared" si="100"/>
        <v>25461.817171875002</v>
      </c>
      <c r="CF9" s="39">
        <f t="shared" si="100"/>
        <v>25461.817171875002</v>
      </c>
      <c r="CG9" s="39">
        <f t="shared" ref="CG9:CX9" si="101">CF9*(1+$B$5*(MOD(CG$3,12)=0))</f>
        <v>25461.817171875002</v>
      </c>
      <c r="CH9" s="39">
        <f t="shared" si="101"/>
        <v>25461.817171875002</v>
      </c>
      <c r="CI9" s="39">
        <f t="shared" si="101"/>
        <v>25461.817171875002</v>
      </c>
      <c r="CJ9" s="39">
        <f t="shared" si="101"/>
        <v>26734.908030468752</v>
      </c>
      <c r="CK9" s="39">
        <f t="shared" si="101"/>
        <v>26734.908030468752</v>
      </c>
      <c r="CL9" s="39">
        <f t="shared" si="101"/>
        <v>26734.908030468752</v>
      </c>
      <c r="CM9" s="39">
        <f t="shared" si="101"/>
        <v>26734.908030468752</v>
      </c>
      <c r="CN9" s="39">
        <f t="shared" si="101"/>
        <v>26734.908030468752</v>
      </c>
      <c r="CO9" s="39">
        <f t="shared" si="101"/>
        <v>26734.908030468752</v>
      </c>
      <c r="CP9" s="39">
        <f t="shared" si="101"/>
        <v>26734.908030468752</v>
      </c>
      <c r="CQ9" s="39">
        <f t="shared" si="101"/>
        <v>26734.908030468752</v>
      </c>
      <c r="CR9" s="39">
        <f t="shared" si="101"/>
        <v>26734.908030468752</v>
      </c>
      <c r="CS9" s="39">
        <f t="shared" si="101"/>
        <v>26734.908030468752</v>
      </c>
      <c r="CT9" s="39">
        <f t="shared" si="101"/>
        <v>26734.908030468752</v>
      </c>
      <c r="CU9" s="39">
        <f t="shared" si="101"/>
        <v>26734.908030468752</v>
      </c>
      <c r="CV9" s="39">
        <f t="shared" si="101"/>
        <v>28071.653431992192</v>
      </c>
      <c r="CW9" s="39">
        <f t="shared" si="101"/>
        <v>28071.653431992192</v>
      </c>
      <c r="CX9" s="39">
        <f t="shared" si="101"/>
        <v>28071.653431992192</v>
      </c>
      <c r="CY9" s="39">
        <f t="shared" ref="CY9:DI9" si="102">CX9*(1+$B$5*(MOD(CY$3,12)=0))</f>
        <v>28071.653431992192</v>
      </c>
      <c r="CZ9" s="39">
        <f t="shared" si="102"/>
        <v>28071.653431992192</v>
      </c>
      <c r="DA9" s="39">
        <f t="shared" si="102"/>
        <v>28071.653431992192</v>
      </c>
      <c r="DB9" s="39">
        <f t="shared" si="102"/>
        <v>28071.653431992192</v>
      </c>
      <c r="DC9" s="39">
        <f t="shared" si="102"/>
        <v>28071.653431992192</v>
      </c>
      <c r="DD9" s="39">
        <f t="shared" si="102"/>
        <v>28071.653431992192</v>
      </c>
      <c r="DE9" s="39">
        <f t="shared" si="102"/>
        <v>28071.653431992192</v>
      </c>
      <c r="DF9" s="39">
        <f t="shared" si="102"/>
        <v>28071.653431992192</v>
      </c>
      <c r="DG9" s="39">
        <f t="shared" si="102"/>
        <v>28071.653431992192</v>
      </c>
      <c r="DH9" s="39">
        <f t="shared" si="102"/>
        <v>29475.236103591804</v>
      </c>
      <c r="DI9" s="39">
        <f t="shared" si="102"/>
        <v>29475.236103591804</v>
      </c>
      <c r="DJ9" s="39">
        <f t="shared" ref="DJ9:DN9" si="103">DI9*(1+$B$5*(MOD(DJ$3,12)=0))</f>
        <v>29475.236103591804</v>
      </c>
      <c r="DK9" s="39">
        <f t="shared" si="103"/>
        <v>29475.236103591804</v>
      </c>
      <c r="DL9" s="39">
        <f t="shared" si="103"/>
        <v>29475.236103591804</v>
      </c>
      <c r="DM9" s="39">
        <f t="shared" si="103"/>
        <v>29475.236103591804</v>
      </c>
      <c r="DN9" s="39">
        <f t="shared" si="103"/>
        <v>29475.236103591804</v>
      </c>
      <c r="DO9" s="39">
        <f t="shared" ref="DO9:DR9" si="104">DN9*(1+$B$5*(MOD(DO$3,12)=0))</f>
        <v>29475.236103591804</v>
      </c>
      <c r="DP9" s="39">
        <f t="shared" si="104"/>
        <v>29475.236103591804</v>
      </c>
      <c r="DQ9" s="39">
        <f t="shared" si="104"/>
        <v>29475.236103591804</v>
      </c>
      <c r="DR9" s="39">
        <f t="shared" si="104"/>
        <v>29475.236103591804</v>
      </c>
    </row>
    <row r="10" spans="1:122" ht="12.6" customHeight="1" outlineLevel="1">
      <c r="A10" s="38" t="s">
        <v>52</v>
      </c>
      <c r="B10" s="23"/>
      <c r="C10" s="23"/>
      <c r="D10" s="40">
        <f t="shared" ref="D10:Y10" si="105">D11*D12</f>
        <v>42000</v>
      </c>
      <c r="E10" s="40">
        <f t="shared" si="105"/>
        <v>42000</v>
      </c>
      <c r="F10" s="40">
        <f t="shared" si="105"/>
        <v>42000</v>
      </c>
      <c r="G10" s="40">
        <f t="shared" si="105"/>
        <v>42000</v>
      </c>
      <c r="H10" s="40">
        <f t="shared" si="105"/>
        <v>42000</v>
      </c>
      <c r="I10" s="40">
        <f t="shared" si="105"/>
        <v>42000</v>
      </c>
      <c r="J10" s="40">
        <f t="shared" si="105"/>
        <v>42000</v>
      </c>
      <c r="K10" s="40">
        <f t="shared" si="105"/>
        <v>42000</v>
      </c>
      <c r="L10" s="40">
        <f t="shared" si="105"/>
        <v>42000</v>
      </c>
      <c r="M10" s="40">
        <f t="shared" si="105"/>
        <v>42000</v>
      </c>
      <c r="N10" s="40">
        <f t="shared" si="105"/>
        <v>42000</v>
      </c>
      <c r="O10" s="40">
        <f t="shared" si="105"/>
        <v>42000</v>
      </c>
      <c r="P10" s="40">
        <f>P11*P12</f>
        <v>44100</v>
      </c>
      <c r="Q10" s="40">
        <f t="shared" si="105"/>
        <v>44100</v>
      </c>
      <c r="R10" s="40">
        <f t="shared" si="105"/>
        <v>44100</v>
      </c>
      <c r="S10" s="40">
        <f t="shared" si="105"/>
        <v>44100</v>
      </c>
      <c r="T10" s="40">
        <f t="shared" si="105"/>
        <v>44100</v>
      </c>
      <c r="U10" s="40">
        <f t="shared" si="105"/>
        <v>44100</v>
      </c>
      <c r="V10" s="40">
        <f t="shared" si="105"/>
        <v>44100</v>
      </c>
      <c r="W10" s="40">
        <f t="shared" si="105"/>
        <v>44100</v>
      </c>
      <c r="X10" s="40">
        <f t="shared" si="105"/>
        <v>44100</v>
      </c>
      <c r="Y10" s="40">
        <f t="shared" si="105"/>
        <v>44100</v>
      </c>
      <c r="Z10" s="40">
        <f t="shared" ref="Z10:AJ10" si="106">Z11*Z12</f>
        <v>44100</v>
      </c>
      <c r="AA10" s="40">
        <f t="shared" si="106"/>
        <v>44100</v>
      </c>
      <c r="AB10" s="40">
        <f t="shared" si="106"/>
        <v>46305</v>
      </c>
      <c r="AC10" s="40">
        <f t="shared" si="106"/>
        <v>46305</v>
      </c>
      <c r="AD10" s="40">
        <f t="shared" si="106"/>
        <v>46305</v>
      </c>
      <c r="AE10" s="40">
        <f t="shared" si="106"/>
        <v>46305</v>
      </c>
      <c r="AF10" s="40">
        <f t="shared" si="106"/>
        <v>46305</v>
      </c>
      <c r="AG10" s="40">
        <f t="shared" si="106"/>
        <v>46305</v>
      </c>
      <c r="AH10" s="40">
        <f t="shared" si="106"/>
        <v>46305</v>
      </c>
      <c r="AI10" s="40">
        <f t="shared" si="106"/>
        <v>46305</v>
      </c>
      <c r="AJ10" s="40">
        <f t="shared" si="106"/>
        <v>46305</v>
      </c>
      <c r="AK10" s="40">
        <f t="shared" ref="AK10:AL10" si="107">AK11*AK12</f>
        <v>46305</v>
      </c>
      <c r="AL10" s="40">
        <f t="shared" si="107"/>
        <v>46305</v>
      </c>
      <c r="AM10" s="40">
        <f t="shared" ref="AM10:CF10" si="108">AM11*AM12</f>
        <v>46305</v>
      </c>
      <c r="AN10" s="40">
        <f t="shared" si="108"/>
        <v>48620.25</v>
      </c>
      <c r="AO10" s="40">
        <f t="shared" si="108"/>
        <v>48620.25</v>
      </c>
      <c r="AP10" s="40">
        <f t="shared" si="108"/>
        <v>48620.25</v>
      </c>
      <c r="AQ10" s="40">
        <f t="shared" si="108"/>
        <v>48620.25</v>
      </c>
      <c r="AR10" s="40">
        <f t="shared" si="108"/>
        <v>48620.25</v>
      </c>
      <c r="AS10" s="40">
        <f t="shared" si="108"/>
        <v>48620.25</v>
      </c>
      <c r="AT10" s="40">
        <f t="shared" si="108"/>
        <v>48620.25</v>
      </c>
      <c r="AU10" s="40">
        <f t="shared" si="108"/>
        <v>48620.25</v>
      </c>
      <c r="AV10" s="40">
        <f t="shared" si="108"/>
        <v>48620.25</v>
      </c>
      <c r="AW10" s="40">
        <f t="shared" si="108"/>
        <v>48620.25</v>
      </c>
      <c r="AX10" s="40">
        <f t="shared" si="108"/>
        <v>48620.25</v>
      </c>
      <c r="AY10" s="40">
        <f t="shared" si="108"/>
        <v>48620.25</v>
      </c>
      <c r="AZ10" s="40">
        <f t="shared" si="108"/>
        <v>51051.262500000004</v>
      </c>
      <c r="BA10" s="40">
        <f t="shared" si="108"/>
        <v>51051.262500000004</v>
      </c>
      <c r="BB10" s="40">
        <f t="shared" si="108"/>
        <v>51051.262500000004</v>
      </c>
      <c r="BC10" s="40">
        <f t="shared" si="108"/>
        <v>51051.262500000004</v>
      </c>
      <c r="BD10" s="40">
        <f t="shared" si="108"/>
        <v>51051.262500000004</v>
      </c>
      <c r="BE10" s="40">
        <f t="shared" si="108"/>
        <v>51051.262500000004</v>
      </c>
      <c r="BF10" s="40">
        <f t="shared" si="108"/>
        <v>51051.262500000004</v>
      </c>
      <c r="BG10" s="40">
        <f t="shared" si="108"/>
        <v>51051.262500000004</v>
      </c>
      <c r="BH10" s="40">
        <f t="shared" si="108"/>
        <v>51051.262500000004</v>
      </c>
      <c r="BI10" s="40">
        <f t="shared" si="108"/>
        <v>51051.262500000004</v>
      </c>
      <c r="BJ10" s="40">
        <f t="shared" si="108"/>
        <v>51051.262500000004</v>
      </c>
      <c r="BK10" s="40">
        <f t="shared" si="108"/>
        <v>51051.262500000004</v>
      </c>
      <c r="BL10" s="40">
        <f t="shared" si="108"/>
        <v>53603.825625000005</v>
      </c>
      <c r="BM10" s="40">
        <f t="shared" si="108"/>
        <v>53603.825625000005</v>
      </c>
      <c r="BN10" s="40">
        <f t="shared" si="108"/>
        <v>53603.825625000005</v>
      </c>
      <c r="BO10" s="40">
        <f t="shared" si="108"/>
        <v>53603.825625000005</v>
      </c>
      <c r="BP10" s="40">
        <f t="shared" si="108"/>
        <v>53603.825625000005</v>
      </c>
      <c r="BQ10" s="40">
        <f t="shared" si="108"/>
        <v>53603.825625000005</v>
      </c>
      <c r="BR10" s="40">
        <f t="shared" si="108"/>
        <v>53603.825625000005</v>
      </c>
      <c r="BS10" s="40">
        <f t="shared" si="108"/>
        <v>53603.825625000005</v>
      </c>
      <c r="BT10" s="40">
        <f t="shared" si="108"/>
        <v>53603.825625000005</v>
      </c>
      <c r="BU10" s="40">
        <f t="shared" si="108"/>
        <v>53603.825625000005</v>
      </c>
      <c r="BV10" s="40">
        <f t="shared" si="108"/>
        <v>53603.825625000005</v>
      </c>
      <c r="BW10" s="40">
        <f t="shared" si="108"/>
        <v>53603.825625000005</v>
      </c>
      <c r="BX10" s="40">
        <f t="shared" si="108"/>
        <v>56284.016906250006</v>
      </c>
      <c r="BY10" s="40">
        <f t="shared" si="108"/>
        <v>56284.016906250006</v>
      </c>
      <c r="BZ10" s="40">
        <f t="shared" si="108"/>
        <v>56284.016906250006</v>
      </c>
      <c r="CA10" s="40">
        <f t="shared" si="108"/>
        <v>56284.016906250006</v>
      </c>
      <c r="CB10" s="40">
        <f t="shared" si="108"/>
        <v>56284.016906250006</v>
      </c>
      <c r="CC10" s="40">
        <f t="shared" si="108"/>
        <v>56284.016906250006</v>
      </c>
      <c r="CD10" s="40">
        <f t="shared" si="108"/>
        <v>56284.016906250006</v>
      </c>
      <c r="CE10" s="40">
        <f t="shared" si="108"/>
        <v>56284.016906250006</v>
      </c>
      <c r="CF10" s="40">
        <f t="shared" si="108"/>
        <v>56284.016906250006</v>
      </c>
      <c r="CG10" s="40">
        <f t="shared" ref="CG10:CX10" si="109">CG11*CG12</f>
        <v>56284.016906250006</v>
      </c>
      <c r="CH10" s="40">
        <f t="shared" si="109"/>
        <v>56284.016906250006</v>
      </c>
      <c r="CI10" s="40">
        <f t="shared" si="109"/>
        <v>56284.016906250006</v>
      </c>
      <c r="CJ10" s="40">
        <f t="shared" si="109"/>
        <v>59098.217751562508</v>
      </c>
      <c r="CK10" s="40">
        <f t="shared" si="109"/>
        <v>59098.217751562508</v>
      </c>
      <c r="CL10" s="40">
        <f t="shared" si="109"/>
        <v>59098.217751562508</v>
      </c>
      <c r="CM10" s="40">
        <f t="shared" si="109"/>
        <v>59098.217751562508</v>
      </c>
      <c r="CN10" s="40">
        <f t="shared" si="109"/>
        <v>59098.217751562508</v>
      </c>
      <c r="CO10" s="40">
        <f t="shared" si="109"/>
        <v>59098.217751562508</v>
      </c>
      <c r="CP10" s="40">
        <f t="shared" si="109"/>
        <v>59098.217751562508</v>
      </c>
      <c r="CQ10" s="40">
        <f t="shared" si="109"/>
        <v>59098.217751562508</v>
      </c>
      <c r="CR10" s="40">
        <f t="shared" si="109"/>
        <v>59098.217751562508</v>
      </c>
      <c r="CS10" s="40">
        <f t="shared" si="109"/>
        <v>59098.217751562508</v>
      </c>
      <c r="CT10" s="40">
        <f t="shared" si="109"/>
        <v>59098.217751562508</v>
      </c>
      <c r="CU10" s="40">
        <f t="shared" si="109"/>
        <v>59098.217751562508</v>
      </c>
      <c r="CV10" s="40">
        <f t="shared" si="109"/>
        <v>62053.128639140639</v>
      </c>
      <c r="CW10" s="40">
        <f t="shared" si="109"/>
        <v>62053.128639140639</v>
      </c>
      <c r="CX10" s="40">
        <f t="shared" si="109"/>
        <v>62053.128639140639</v>
      </c>
      <c r="CY10" s="40">
        <f t="shared" ref="CY10:DI10" si="110">CY11*CY12</f>
        <v>62053.128639140639</v>
      </c>
      <c r="CZ10" s="40">
        <f t="shared" si="110"/>
        <v>62053.128639140639</v>
      </c>
      <c r="DA10" s="40">
        <f t="shared" si="110"/>
        <v>62053.128639140639</v>
      </c>
      <c r="DB10" s="40">
        <f t="shared" si="110"/>
        <v>62053.128639140639</v>
      </c>
      <c r="DC10" s="40">
        <f t="shared" si="110"/>
        <v>62053.128639140639</v>
      </c>
      <c r="DD10" s="40">
        <f t="shared" si="110"/>
        <v>62053.128639140639</v>
      </c>
      <c r="DE10" s="40">
        <f t="shared" si="110"/>
        <v>62053.128639140639</v>
      </c>
      <c r="DF10" s="40">
        <f t="shared" si="110"/>
        <v>62053.128639140639</v>
      </c>
      <c r="DG10" s="40">
        <f t="shared" si="110"/>
        <v>62053.128639140639</v>
      </c>
      <c r="DH10" s="40">
        <f t="shared" si="110"/>
        <v>65155.785071097671</v>
      </c>
      <c r="DI10" s="40">
        <f t="shared" si="110"/>
        <v>65155.785071097671</v>
      </c>
      <c r="DJ10" s="40">
        <f t="shared" ref="DJ10:DN10" si="111">DJ11*DJ12</f>
        <v>65155.785071097671</v>
      </c>
      <c r="DK10" s="40">
        <f t="shared" si="111"/>
        <v>65155.785071097671</v>
      </c>
      <c r="DL10" s="40">
        <f t="shared" si="111"/>
        <v>65155.785071097671</v>
      </c>
      <c r="DM10" s="40">
        <f t="shared" si="111"/>
        <v>65155.785071097671</v>
      </c>
      <c r="DN10" s="40">
        <f t="shared" si="111"/>
        <v>65155.785071097671</v>
      </c>
      <c r="DO10" s="40">
        <f t="shared" ref="DO10:DR10" si="112">DO11*DO12</f>
        <v>65155.785071097671</v>
      </c>
      <c r="DP10" s="40">
        <f t="shared" si="112"/>
        <v>65155.785071097671</v>
      </c>
      <c r="DQ10" s="40">
        <f t="shared" si="112"/>
        <v>65155.785071097671</v>
      </c>
      <c r="DR10" s="40">
        <f t="shared" si="112"/>
        <v>65155.785071097671</v>
      </c>
    </row>
    <row r="11" spans="1:122" ht="12.6" customHeight="1" outlineLevel="1">
      <c r="A11" s="41" t="s">
        <v>35</v>
      </c>
      <c r="B11" s="39"/>
      <c r="C11" s="39"/>
      <c r="D11" s="29">
        <v>2</v>
      </c>
      <c r="E11" s="39">
        <f t="shared" ref="E11" si="113">D11</f>
        <v>2</v>
      </c>
      <c r="F11" s="39">
        <f t="shared" ref="F11" si="114">E11</f>
        <v>2</v>
      </c>
      <c r="G11" s="39">
        <f t="shared" ref="G11" si="115">F11</f>
        <v>2</v>
      </c>
      <c r="H11" s="39">
        <f t="shared" ref="H11" si="116">G11</f>
        <v>2</v>
      </c>
      <c r="I11" s="39">
        <f t="shared" ref="I11" si="117">H11</f>
        <v>2</v>
      </c>
      <c r="J11" s="39">
        <f t="shared" ref="J11" si="118">I11</f>
        <v>2</v>
      </c>
      <c r="K11" s="39">
        <f t="shared" ref="K11" si="119">J11</f>
        <v>2</v>
      </c>
      <c r="L11" s="39">
        <f t="shared" ref="L11" si="120">K11</f>
        <v>2</v>
      </c>
      <c r="M11" s="39">
        <f t="shared" ref="M11" si="121">L11</f>
        <v>2</v>
      </c>
      <c r="N11" s="39">
        <f t="shared" ref="N11" si="122">M11</f>
        <v>2</v>
      </c>
      <c r="O11" s="39">
        <f t="shared" ref="O11" si="123">N11</f>
        <v>2</v>
      </c>
      <c r="P11" s="39">
        <f t="shared" ref="P11" si="124">O11</f>
        <v>2</v>
      </c>
      <c r="Q11" s="39">
        <f t="shared" ref="Q11" si="125">P11</f>
        <v>2</v>
      </c>
      <c r="R11" s="39">
        <f t="shared" ref="R11" si="126">Q11</f>
        <v>2</v>
      </c>
      <c r="S11" s="39">
        <f t="shared" ref="S11" si="127">R11</f>
        <v>2</v>
      </c>
      <c r="T11" s="39">
        <f t="shared" ref="T11" si="128">S11</f>
        <v>2</v>
      </c>
      <c r="U11" s="39">
        <f t="shared" ref="U11" si="129">T11</f>
        <v>2</v>
      </c>
      <c r="V11" s="39">
        <f t="shared" ref="V11" si="130">U11</f>
        <v>2</v>
      </c>
      <c r="W11" s="39">
        <f t="shared" ref="W11" si="131">V11</f>
        <v>2</v>
      </c>
      <c r="X11" s="39">
        <f t="shared" ref="X11" si="132">W11</f>
        <v>2</v>
      </c>
      <c r="Y11" s="39">
        <f t="shared" ref="Y11" si="133">X11</f>
        <v>2</v>
      </c>
      <c r="Z11" s="39">
        <f t="shared" ref="Z11" si="134">Y11</f>
        <v>2</v>
      </c>
      <c r="AA11" s="39">
        <f t="shared" ref="AA11" si="135">Z11</f>
        <v>2</v>
      </c>
      <c r="AB11" s="39">
        <f t="shared" ref="AB11" si="136">AA11</f>
        <v>2</v>
      </c>
      <c r="AC11" s="39">
        <f t="shared" ref="AC11" si="137">AB11</f>
        <v>2</v>
      </c>
      <c r="AD11" s="39">
        <f t="shared" ref="AD11" si="138">AC11</f>
        <v>2</v>
      </c>
      <c r="AE11" s="39">
        <f t="shared" ref="AE11" si="139">AD11</f>
        <v>2</v>
      </c>
      <c r="AF11" s="39">
        <f t="shared" ref="AF11" si="140">AE11</f>
        <v>2</v>
      </c>
      <c r="AG11" s="39">
        <f t="shared" ref="AG11" si="141">AF11</f>
        <v>2</v>
      </c>
      <c r="AH11" s="39">
        <f t="shared" ref="AH11" si="142">AG11</f>
        <v>2</v>
      </c>
      <c r="AI11" s="39">
        <f t="shared" ref="AI11" si="143">AH11</f>
        <v>2</v>
      </c>
      <c r="AJ11" s="39">
        <f t="shared" ref="AJ11" si="144">AI11</f>
        <v>2</v>
      </c>
      <c r="AK11" s="39">
        <f t="shared" ref="AK11:AL11" si="145">AJ11</f>
        <v>2</v>
      </c>
      <c r="AL11" s="39">
        <f t="shared" si="145"/>
        <v>2</v>
      </c>
      <c r="AM11" s="39">
        <f t="shared" ref="AM11" si="146">AL11</f>
        <v>2</v>
      </c>
      <c r="AN11" s="39">
        <f t="shared" ref="AN11" si="147">AM11</f>
        <v>2</v>
      </c>
      <c r="AO11" s="39">
        <f t="shared" ref="AO11" si="148">AN11</f>
        <v>2</v>
      </c>
      <c r="AP11" s="39">
        <f t="shared" ref="AP11" si="149">AO11</f>
        <v>2</v>
      </c>
      <c r="AQ11" s="39">
        <f t="shared" ref="AQ11" si="150">AP11</f>
        <v>2</v>
      </c>
      <c r="AR11" s="39">
        <f t="shared" ref="AR11" si="151">AQ11</f>
        <v>2</v>
      </c>
      <c r="AS11" s="39">
        <f t="shared" ref="AS11" si="152">AR11</f>
        <v>2</v>
      </c>
      <c r="AT11" s="39">
        <f t="shared" ref="AT11" si="153">AS11</f>
        <v>2</v>
      </c>
      <c r="AU11" s="39">
        <f t="shared" ref="AU11" si="154">AT11</f>
        <v>2</v>
      </c>
      <c r="AV11" s="39">
        <f t="shared" ref="AV11" si="155">AU11</f>
        <v>2</v>
      </c>
      <c r="AW11" s="39">
        <f t="shared" ref="AW11" si="156">AV11</f>
        <v>2</v>
      </c>
      <c r="AX11" s="39">
        <f t="shared" ref="AX11" si="157">AW11</f>
        <v>2</v>
      </c>
      <c r="AY11" s="39">
        <f t="shared" ref="AY11" si="158">AX11</f>
        <v>2</v>
      </c>
      <c r="AZ11" s="39">
        <f t="shared" ref="AZ11" si="159">AY11</f>
        <v>2</v>
      </c>
      <c r="BA11" s="39">
        <f t="shared" ref="BA11" si="160">AZ11</f>
        <v>2</v>
      </c>
      <c r="BB11" s="39">
        <f t="shared" ref="BB11" si="161">BA11</f>
        <v>2</v>
      </c>
      <c r="BC11" s="39">
        <f t="shared" ref="BC11" si="162">BB11</f>
        <v>2</v>
      </c>
      <c r="BD11" s="39">
        <f t="shared" ref="BD11" si="163">BC11</f>
        <v>2</v>
      </c>
      <c r="BE11" s="39">
        <f t="shared" ref="BE11" si="164">BD11</f>
        <v>2</v>
      </c>
      <c r="BF11" s="39">
        <f t="shared" ref="BF11" si="165">BE11</f>
        <v>2</v>
      </c>
      <c r="BG11" s="39">
        <f t="shared" ref="BG11" si="166">BF11</f>
        <v>2</v>
      </c>
      <c r="BH11" s="39">
        <f t="shared" ref="BH11" si="167">BG11</f>
        <v>2</v>
      </c>
      <c r="BI11" s="39">
        <f t="shared" ref="BI11" si="168">BH11</f>
        <v>2</v>
      </c>
      <c r="BJ11" s="39">
        <f t="shared" ref="BJ11" si="169">BI11</f>
        <v>2</v>
      </c>
      <c r="BK11" s="39">
        <f t="shared" ref="BK11" si="170">BJ11</f>
        <v>2</v>
      </c>
      <c r="BL11" s="39">
        <f t="shared" ref="BL11" si="171">BK11</f>
        <v>2</v>
      </c>
      <c r="BM11" s="39">
        <f t="shared" ref="BM11" si="172">BL11</f>
        <v>2</v>
      </c>
      <c r="BN11" s="39">
        <f t="shared" ref="BN11" si="173">BM11</f>
        <v>2</v>
      </c>
      <c r="BO11" s="39">
        <f t="shared" ref="BO11" si="174">BN11</f>
        <v>2</v>
      </c>
      <c r="BP11" s="39">
        <f t="shared" ref="BP11" si="175">BO11</f>
        <v>2</v>
      </c>
      <c r="BQ11" s="39">
        <f t="shared" ref="BQ11" si="176">BP11</f>
        <v>2</v>
      </c>
      <c r="BR11" s="39">
        <f t="shared" ref="BR11" si="177">BQ11</f>
        <v>2</v>
      </c>
      <c r="BS11" s="39">
        <f t="shared" ref="BS11" si="178">BR11</f>
        <v>2</v>
      </c>
      <c r="BT11" s="39">
        <f t="shared" ref="BT11" si="179">BS11</f>
        <v>2</v>
      </c>
      <c r="BU11" s="39">
        <f t="shared" ref="BU11" si="180">BT11</f>
        <v>2</v>
      </c>
      <c r="BV11" s="39">
        <f t="shared" ref="BV11" si="181">BU11</f>
        <v>2</v>
      </c>
      <c r="BW11" s="39">
        <f t="shared" ref="BW11" si="182">BV11</f>
        <v>2</v>
      </c>
      <c r="BX11" s="39">
        <f t="shared" ref="BX11" si="183">BW11</f>
        <v>2</v>
      </c>
      <c r="BY11" s="39">
        <f t="shared" ref="BY11" si="184">BX11</f>
        <v>2</v>
      </c>
      <c r="BZ11" s="39">
        <f t="shared" ref="BZ11" si="185">BY11</f>
        <v>2</v>
      </c>
      <c r="CA11" s="39">
        <f t="shared" ref="CA11" si="186">BZ11</f>
        <v>2</v>
      </c>
      <c r="CB11" s="39">
        <f t="shared" ref="CB11" si="187">CA11</f>
        <v>2</v>
      </c>
      <c r="CC11" s="39">
        <f t="shared" ref="CC11" si="188">CB11</f>
        <v>2</v>
      </c>
      <c r="CD11" s="39">
        <f t="shared" ref="CD11" si="189">CC11</f>
        <v>2</v>
      </c>
      <c r="CE11" s="39">
        <f t="shared" ref="CE11" si="190">CD11</f>
        <v>2</v>
      </c>
      <c r="CF11" s="39">
        <f t="shared" ref="CF11" si="191">CE11</f>
        <v>2</v>
      </c>
      <c r="CG11" s="39">
        <f t="shared" ref="CG11" si="192">CF11</f>
        <v>2</v>
      </c>
      <c r="CH11" s="39">
        <f t="shared" ref="CH11" si="193">CG11</f>
        <v>2</v>
      </c>
      <c r="CI11" s="39">
        <f t="shared" ref="CI11" si="194">CH11</f>
        <v>2</v>
      </c>
      <c r="CJ11" s="39">
        <f t="shared" ref="CJ11" si="195">CI11</f>
        <v>2</v>
      </c>
      <c r="CK11" s="39">
        <f t="shared" ref="CK11" si="196">CJ11</f>
        <v>2</v>
      </c>
      <c r="CL11" s="39">
        <f t="shared" ref="CL11" si="197">CK11</f>
        <v>2</v>
      </c>
      <c r="CM11" s="39">
        <f t="shared" ref="CM11" si="198">CL11</f>
        <v>2</v>
      </c>
      <c r="CN11" s="39">
        <f t="shared" ref="CN11" si="199">CM11</f>
        <v>2</v>
      </c>
      <c r="CO11" s="39">
        <f t="shared" ref="CO11" si="200">CN11</f>
        <v>2</v>
      </c>
      <c r="CP11" s="39">
        <f t="shared" ref="CP11" si="201">CO11</f>
        <v>2</v>
      </c>
      <c r="CQ11" s="39">
        <f t="shared" ref="CQ11" si="202">CP11</f>
        <v>2</v>
      </c>
      <c r="CR11" s="39">
        <f t="shared" ref="CR11" si="203">CQ11</f>
        <v>2</v>
      </c>
      <c r="CS11" s="39">
        <f t="shared" ref="CS11" si="204">CR11</f>
        <v>2</v>
      </c>
      <c r="CT11" s="39">
        <f t="shared" ref="CT11" si="205">CS11</f>
        <v>2</v>
      </c>
      <c r="CU11" s="39">
        <f t="shared" ref="CU11" si="206">CT11</f>
        <v>2</v>
      </c>
      <c r="CV11" s="39">
        <f t="shared" ref="CV11" si="207">CU11</f>
        <v>2</v>
      </c>
      <c r="CW11" s="39">
        <f t="shared" ref="CW11" si="208">CV11</f>
        <v>2</v>
      </c>
      <c r="CX11" s="39">
        <f t="shared" ref="CX11" si="209">CW11</f>
        <v>2</v>
      </c>
      <c r="CY11" s="39">
        <f t="shared" ref="CY11" si="210">CX11</f>
        <v>2</v>
      </c>
      <c r="CZ11" s="39">
        <f t="shared" ref="CZ11" si="211">CY11</f>
        <v>2</v>
      </c>
      <c r="DA11" s="39">
        <f t="shared" ref="DA11" si="212">CZ11</f>
        <v>2</v>
      </c>
      <c r="DB11" s="39">
        <f t="shared" ref="DB11" si="213">DA11</f>
        <v>2</v>
      </c>
      <c r="DC11" s="39">
        <f t="shared" ref="DC11" si="214">DB11</f>
        <v>2</v>
      </c>
      <c r="DD11" s="39">
        <f t="shared" ref="DD11" si="215">DC11</f>
        <v>2</v>
      </c>
      <c r="DE11" s="39">
        <f t="shared" ref="DE11" si="216">DD11</f>
        <v>2</v>
      </c>
      <c r="DF11" s="39">
        <f t="shared" ref="DF11" si="217">DE11</f>
        <v>2</v>
      </c>
      <c r="DG11" s="39">
        <f t="shared" ref="DG11" si="218">DF11</f>
        <v>2</v>
      </c>
      <c r="DH11" s="39">
        <f t="shared" ref="DH11" si="219">DG11</f>
        <v>2</v>
      </c>
      <c r="DI11" s="39">
        <f t="shared" ref="DI11" si="220">DH11</f>
        <v>2</v>
      </c>
      <c r="DJ11" s="39">
        <f t="shared" ref="DJ11" si="221">DI11</f>
        <v>2</v>
      </c>
      <c r="DK11" s="39">
        <f t="shared" ref="DK11" si="222">DJ11</f>
        <v>2</v>
      </c>
      <c r="DL11" s="39">
        <f t="shared" ref="DL11" si="223">DK11</f>
        <v>2</v>
      </c>
      <c r="DM11" s="39">
        <f t="shared" ref="DM11" si="224">DL11</f>
        <v>2</v>
      </c>
      <c r="DN11" s="39">
        <f t="shared" ref="DN11" si="225">DM11</f>
        <v>2</v>
      </c>
      <c r="DO11" s="39">
        <f t="shared" ref="DO11" si="226">DN11</f>
        <v>2</v>
      </c>
      <c r="DP11" s="39">
        <f t="shared" ref="DP11" si="227">DO11</f>
        <v>2</v>
      </c>
      <c r="DQ11" s="39">
        <f t="shared" ref="DQ11" si="228">DP11</f>
        <v>2</v>
      </c>
      <c r="DR11" s="39">
        <f t="shared" ref="DR11" si="229">DQ11</f>
        <v>2</v>
      </c>
    </row>
    <row r="12" spans="1:122" ht="12.6" customHeight="1" outlineLevel="1">
      <c r="A12" s="41" t="s">
        <v>33</v>
      </c>
      <c r="B12" s="39"/>
      <c r="C12" s="39"/>
      <c r="D12" s="29">
        <v>21000</v>
      </c>
      <c r="E12" s="39">
        <f>D12*(1+$B$5*(MOD(E$3,12)=0))</f>
        <v>21000</v>
      </c>
      <c r="F12" s="39">
        <f t="shared" ref="F12:AL12" si="230">E12*(1+$B$5*(MOD(F$3,12)=0))</f>
        <v>21000</v>
      </c>
      <c r="G12" s="39">
        <f t="shared" si="230"/>
        <v>21000</v>
      </c>
      <c r="H12" s="39">
        <f t="shared" si="230"/>
        <v>21000</v>
      </c>
      <c r="I12" s="39">
        <f t="shared" si="230"/>
        <v>21000</v>
      </c>
      <c r="J12" s="39">
        <f t="shared" si="230"/>
        <v>21000</v>
      </c>
      <c r="K12" s="39">
        <f t="shared" si="230"/>
        <v>21000</v>
      </c>
      <c r="L12" s="39">
        <f t="shared" si="230"/>
        <v>21000</v>
      </c>
      <c r="M12" s="39">
        <f t="shared" si="230"/>
        <v>21000</v>
      </c>
      <c r="N12" s="39">
        <f t="shared" si="230"/>
        <v>21000</v>
      </c>
      <c r="O12" s="39">
        <f t="shared" si="230"/>
        <v>21000</v>
      </c>
      <c r="P12" s="39">
        <f t="shared" si="230"/>
        <v>22050</v>
      </c>
      <c r="Q12" s="39">
        <f t="shared" si="230"/>
        <v>22050</v>
      </c>
      <c r="R12" s="39">
        <f t="shared" si="230"/>
        <v>22050</v>
      </c>
      <c r="S12" s="39">
        <f t="shared" si="230"/>
        <v>22050</v>
      </c>
      <c r="T12" s="39">
        <f t="shared" si="230"/>
        <v>22050</v>
      </c>
      <c r="U12" s="39">
        <f t="shared" si="230"/>
        <v>22050</v>
      </c>
      <c r="V12" s="39">
        <f t="shared" si="230"/>
        <v>22050</v>
      </c>
      <c r="W12" s="39">
        <f t="shared" si="230"/>
        <v>22050</v>
      </c>
      <c r="X12" s="39">
        <f t="shared" si="230"/>
        <v>22050</v>
      </c>
      <c r="Y12" s="39">
        <f t="shared" si="230"/>
        <v>22050</v>
      </c>
      <c r="Z12" s="39">
        <f t="shared" si="230"/>
        <v>22050</v>
      </c>
      <c r="AA12" s="39">
        <f t="shared" si="230"/>
        <v>22050</v>
      </c>
      <c r="AB12" s="39">
        <f t="shared" si="230"/>
        <v>23152.5</v>
      </c>
      <c r="AC12" s="39">
        <f t="shared" si="230"/>
        <v>23152.5</v>
      </c>
      <c r="AD12" s="39">
        <f t="shared" si="230"/>
        <v>23152.5</v>
      </c>
      <c r="AE12" s="39">
        <f t="shared" si="230"/>
        <v>23152.5</v>
      </c>
      <c r="AF12" s="39">
        <f t="shared" si="230"/>
        <v>23152.5</v>
      </c>
      <c r="AG12" s="39">
        <f t="shared" si="230"/>
        <v>23152.5</v>
      </c>
      <c r="AH12" s="39">
        <f t="shared" si="230"/>
        <v>23152.5</v>
      </c>
      <c r="AI12" s="39">
        <f t="shared" si="230"/>
        <v>23152.5</v>
      </c>
      <c r="AJ12" s="39">
        <f t="shared" si="230"/>
        <v>23152.5</v>
      </c>
      <c r="AK12" s="39">
        <f t="shared" si="230"/>
        <v>23152.5</v>
      </c>
      <c r="AL12" s="39">
        <f t="shared" si="230"/>
        <v>23152.5</v>
      </c>
      <c r="AM12" s="39">
        <f t="shared" ref="AM12:CF12" si="231">AL12*(1+$B$5*(MOD(AM$3,12)=0))</f>
        <v>23152.5</v>
      </c>
      <c r="AN12" s="39">
        <f t="shared" si="231"/>
        <v>24310.125</v>
      </c>
      <c r="AO12" s="39">
        <f t="shared" si="231"/>
        <v>24310.125</v>
      </c>
      <c r="AP12" s="39">
        <f t="shared" si="231"/>
        <v>24310.125</v>
      </c>
      <c r="AQ12" s="39">
        <f t="shared" si="231"/>
        <v>24310.125</v>
      </c>
      <c r="AR12" s="39">
        <f t="shared" si="231"/>
        <v>24310.125</v>
      </c>
      <c r="AS12" s="39">
        <f t="shared" si="231"/>
        <v>24310.125</v>
      </c>
      <c r="AT12" s="39">
        <f t="shared" si="231"/>
        <v>24310.125</v>
      </c>
      <c r="AU12" s="39">
        <f t="shared" si="231"/>
        <v>24310.125</v>
      </c>
      <c r="AV12" s="39">
        <f t="shared" si="231"/>
        <v>24310.125</v>
      </c>
      <c r="AW12" s="39">
        <f t="shared" si="231"/>
        <v>24310.125</v>
      </c>
      <c r="AX12" s="39">
        <f t="shared" si="231"/>
        <v>24310.125</v>
      </c>
      <c r="AY12" s="39">
        <f t="shared" si="231"/>
        <v>24310.125</v>
      </c>
      <c r="AZ12" s="39">
        <f t="shared" si="231"/>
        <v>25525.631250000002</v>
      </c>
      <c r="BA12" s="39">
        <f t="shared" si="231"/>
        <v>25525.631250000002</v>
      </c>
      <c r="BB12" s="39">
        <f t="shared" si="231"/>
        <v>25525.631250000002</v>
      </c>
      <c r="BC12" s="39">
        <f t="shared" si="231"/>
        <v>25525.631250000002</v>
      </c>
      <c r="BD12" s="39">
        <f t="shared" si="231"/>
        <v>25525.631250000002</v>
      </c>
      <c r="BE12" s="39">
        <f t="shared" si="231"/>
        <v>25525.631250000002</v>
      </c>
      <c r="BF12" s="39">
        <f t="shared" si="231"/>
        <v>25525.631250000002</v>
      </c>
      <c r="BG12" s="39">
        <f t="shared" si="231"/>
        <v>25525.631250000002</v>
      </c>
      <c r="BH12" s="39">
        <f t="shared" si="231"/>
        <v>25525.631250000002</v>
      </c>
      <c r="BI12" s="39">
        <f t="shared" si="231"/>
        <v>25525.631250000002</v>
      </c>
      <c r="BJ12" s="39">
        <f t="shared" si="231"/>
        <v>25525.631250000002</v>
      </c>
      <c r="BK12" s="39">
        <f t="shared" si="231"/>
        <v>25525.631250000002</v>
      </c>
      <c r="BL12" s="39">
        <f t="shared" si="231"/>
        <v>26801.912812500002</v>
      </c>
      <c r="BM12" s="39">
        <f t="shared" si="231"/>
        <v>26801.912812500002</v>
      </c>
      <c r="BN12" s="39">
        <f t="shared" si="231"/>
        <v>26801.912812500002</v>
      </c>
      <c r="BO12" s="39">
        <f t="shared" si="231"/>
        <v>26801.912812500002</v>
      </c>
      <c r="BP12" s="39">
        <f t="shared" si="231"/>
        <v>26801.912812500002</v>
      </c>
      <c r="BQ12" s="39">
        <f t="shared" si="231"/>
        <v>26801.912812500002</v>
      </c>
      <c r="BR12" s="39">
        <f t="shared" si="231"/>
        <v>26801.912812500002</v>
      </c>
      <c r="BS12" s="39">
        <f t="shared" si="231"/>
        <v>26801.912812500002</v>
      </c>
      <c r="BT12" s="39">
        <f t="shared" si="231"/>
        <v>26801.912812500002</v>
      </c>
      <c r="BU12" s="39">
        <f t="shared" si="231"/>
        <v>26801.912812500002</v>
      </c>
      <c r="BV12" s="39">
        <f t="shared" si="231"/>
        <v>26801.912812500002</v>
      </c>
      <c r="BW12" s="39">
        <f t="shared" si="231"/>
        <v>26801.912812500002</v>
      </c>
      <c r="BX12" s="39">
        <f t="shared" si="231"/>
        <v>28142.008453125003</v>
      </c>
      <c r="BY12" s="39">
        <f t="shared" si="231"/>
        <v>28142.008453125003</v>
      </c>
      <c r="BZ12" s="39">
        <f t="shared" si="231"/>
        <v>28142.008453125003</v>
      </c>
      <c r="CA12" s="39">
        <f t="shared" si="231"/>
        <v>28142.008453125003</v>
      </c>
      <c r="CB12" s="39">
        <f t="shared" si="231"/>
        <v>28142.008453125003</v>
      </c>
      <c r="CC12" s="39">
        <f t="shared" si="231"/>
        <v>28142.008453125003</v>
      </c>
      <c r="CD12" s="39">
        <f t="shared" si="231"/>
        <v>28142.008453125003</v>
      </c>
      <c r="CE12" s="39">
        <f t="shared" si="231"/>
        <v>28142.008453125003</v>
      </c>
      <c r="CF12" s="39">
        <f t="shared" si="231"/>
        <v>28142.008453125003</v>
      </c>
      <c r="CG12" s="39">
        <f t="shared" ref="CG12:CX12" si="232">CF12*(1+$B$5*(MOD(CG$3,12)=0))</f>
        <v>28142.008453125003</v>
      </c>
      <c r="CH12" s="39">
        <f t="shared" si="232"/>
        <v>28142.008453125003</v>
      </c>
      <c r="CI12" s="39">
        <f t="shared" si="232"/>
        <v>28142.008453125003</v>
      </c>
      <c r="CJ12" s="39">
        <f t="shared" si="232"/>
        <v>29549.108875781254</v>
      </c>
      <c r="CK12" s="39">
        <f t="shared" si="232"/>
        <v>29549.108875781254</v>
      </c>
      <c r="CL12" s="39">
        <f t="shared" si="232"/>
        <v>29549.108875781254</v>
      </c>
      <c r="CM12" s="39">
        <f t="shared" si="232"/>
        <v>29549.108875781254</v>
      </c>
      <c r="CN12" s="39">
        <f t="shared" si="232"/>
        <v>29549.108875781254</v>
      </c>
      <c r="CO12" s="39">
        <f t="shared" si="232"/>
        <v>29549.108875781254</v>
      </c>
      <c r="CP12" s="39">
        <f t="shared" si="232"/>
        <v>29549.108875781254</v>
      </c>
      <c r="CQ12" s="39">
        <f t="shared" si="232"/>
        <v>29549.108875781254</v>
      </c>
      <c r="CR12" s="39">
        <f t="shared" si="232"/>
        <v>29549.108875781254</v>
      </c>
      <c r="CS12" s="39">
        <f t="shared" si="232"/>
        <v>29549.108875781254</v>
      </c>
      <c r="CT12" s="39">
        <f t="shared" si="232"/>
        <v>29549.108875781254</v>
      </c>
      <c r="CU12" s="39">
        <f t="shared" si="232"/>
        <v>29549.108875781254</v>
      </c>
      <c r="CV12" s="39">
        <f t="shared" si="232"/>
        <v>31026.56431957032</v>
      </c>
      <c r="CW12" s="39">
        <f t="shared" si="232"/>
        <v>31026.56431957032</v>
      </c>
      <c r="CX12" s="39">
        <f t="shared" si="232"/>
        <v>31026.56431957032</v>
      </c>
      <c r="CY12" s="39">
        <f t="shared" ref="CY12:DI12" si="233">CX12*(1+$B$5*(MOD(CY$3,12)=0))</f>
        <v>31026.56431957032</v>
      </c>
      <c r="CZ12" s="39">
        <f t="shared" si="233"/>
        <v>31026.56431957032</v>
      </c>
      <c r="DA12" s="39">
        <f t="shared" si="233"/>
        <v>31026.56431957032</v>
      </c>
      <c r="DB12" s="39">
        <f t="shared" si="233"/>
        <v>31026.56431957032</v>
      </c>
      <c r="DC12" s="39">
        <f t="shared" si="233"/>
        <v>31026.56431957032</v>
      </c>
      <c r="DD12" s="39">
        <f t="shared" si="233"/>
        <v>31026.56431957032</v>
      </c>
      <c r="DE12" s="39">
        <f t="shared" si="233"/>
        <v>31026.56431957032</v>
      </c>
      <c r="DF12" s="39">
        <f t="shared" si="233"/>
        <v>31026.56431957032</v>
      </c>
      <c r="DG12" s="39">
        <f t="shared" si="233"/>
        <v>31026.56431957032</v>
      </c>
      <c r="DH12" s="39">
        <f t="shared" si="233"/>
        <v>32577.892535548835</v>
      </c>
      <c r="DI12" s="39">
        <f t="shared" si="233"/>
        <v>32577.892535548835</v>
      </c>
      <c r="DJ12" s="39">
        <f t="shared" ref="DJ12:DN12" si="234">DI12*(1+$B$5*(MOD(DJ$3,12)=0))</f>
        <v>32577.892535548835</v>
      </c>
      <c r="DK12" s="39">
        <f t="shared" si="234"/>
        <v>32577.892535548835</v>
      </c>
      <c r="DL12" s="39">
        <f t="shared" si="234"/>
        <v>32577.892535548835</v>
      </c>
      <c r="DM12" s="39">
        <f t="shared" si="234"/>
        <v>32577.892535548835</v>
      </c>
      <c r="DN12" s="39">
        <f t="shared" si="234"/>
        <v>32577.892535548835</v>
      </c>
      <c r="DO12" s="39">
        <f t="shared" ref="DO12:DR12" si="235">DN12*(1+$B$5*(MOD(DO$3,12)=0))</f>
        <v>32577.892535548835</v>
      </c>
      <c r="DP12" s="39">
        <f t="shared" si="235"/>
        <v>32577.892535548835</v>
      </c>
      <c r="DQ12" s="39">
        <f t="shared" si="235"/>
        <v>32577.892535548835</v>
      </c>
      <c r="DR12" s="39">
        <f t="shared" si="235"/>
        <v>32577.892535548835</v>
      </c>
    </row>
    <row r="13" spans="1:122" ht="12.6" customHeight="1" outlineLevel="1">
      <c r="A13" s="38" t="s">
        <v>34</v>
      </c>
      <c r="B13" s="23"/>
      <c r="C13" s="23"/>
      <c r="D13" s="40">
        <f t="shared" ref="D13:Y13" si="236">D14*D15</f>
        <v>40000</v>
      </c>
      <c r="E13" s="40">
        <f t="shared" si="236"/>
        <v>40000</v>
      </c>
      <c r="F13" s="40">
        <f t="shared" si="236"/>
        <v>40000</v>
      </c>
      <c r="G13" s="40">
        <f t="shared" si="236"/>
        <v>40000</v>
      </c>
      <c r="H13" s="40">
        <f t="shared" si="236"/>
        <v>40000</v>
      </c>
      <c r="I13" s="40">
        <f t="shared" si="236"/>
        <v>40000</v>
      </c>
      <c r="J13" s="40">
        <f t="shared" si="236"/>
        <v>40000</v>
      </c>
      <c r="K13" s="40">
        <f t="shared" si="236"/>
        <v>40000</v>
      </c>
      <c r="L13" s="40">
        <f t="shared" si="236"/>
        <v>40000</v>
      </c>
      <c r="M13" s="40">
        <f t="shared" si="236"/>
        <v>40000</v>
      </c>
      <c r="N13" s="40">
        <f t="shared" si="236"/>
        <v>40000</v>
      </c>
      <c r="O13" s="40">
        <f t="shared" si="236"/>
        <v>40000</v>
      </c>
      <c r="P13" s="40">
        <f>P14*P15</f>
        <v>42000</v>
      </c>
      <c r="Q13" s="40">
        <f t="shared" si="236"/>
        <v>42000</v>
      </c>
      <c r="R13" s="40">
        <f t="shared" si="236"/>
        <v>42000</v>
      </c>
      <c r="S13" s="40">
        <f t="shared" si="236"/>
        <v>42000</v>
      </c>
      <c r="T13" s="40">
        <f t="shared" si="236"/>
        <v>42000</v>
      </c>
      <c r="U13" s="40">
        <f t="shared" si="236"/>
        <v>42000</v>
      </c>
      <c r="V13" s="40">
        <f t="shared" si="236"/>
        <v>42000</v>
      </c>
      <c r="W13" s="40">
        <f t="shared" si="236"/>
        <v>42000</v>
      </c>
      <c r="X13" s="40">
        <f t="shared" si="236"/>
        <v>42000</v>
      </c>
      <c r="Y13" s="40">
        <f t="shared" si="236"/>
        <v>42000</v>
      </c>
      <c r="Z13" s="40">
        <f t="shared" ref="Z13:AJ13" si="237">Z14*Z15</f>
        <v>42000</v>
      </c>
      <c r="AA13" s="40">
        <f t="shared" si="237"/>
        <v>42000</v>
      </c>
      <c r="AB13" s="40">
        <f t="shared" si="237"/>
        <v>44100</v>
      </c>
      <c r="AC13" s="40">
        <f t="shared" si="237"/>
        <v>44100</v>
      </c>
      <c r="AD13" s="40">
        <f t="shared" si="237"/>
        <v>44100</v>
      </c>
      <c r="AE13" s="40">
        <f t="shared" si="237"/>
        <v>44100</v>
      </c>
      <c r="AF13" s="40">
        <f t="shared" si="237"/>
        <v>44100</v>
      </c>
      <c r="AG13" s="40">
        <f t="shared" si="237"/>
        <v>44100</v>
      </c>
      <c r="AH13" s="40">
        <f t="shared" si="237"/>
        <v>44100</v>
      </c>
      <c r="AI13" s="40">
        <f t="shared" si="237"/>
        <v>44100</v>
      </c>
      <c r="AJ13" s="40">
        <f t="shared" si="237"/>
        <v>44100</v>
      </c>
      <c r="AK13" s="40">
        <f t="shared" ref="AK13:AL13" si="238">AK14*AK15</f>
        <v>44100</v>
      </c>
      <c r="AL13" s="40">
        <f t="shared" si="238"/>
        <v>44100</v>
      </c>
      <c r="AM13" s="40">
        <f t="shared" ref="AM13:CF13" si="239">AM14*AM15</f>
        <v>44100</v>
      </c>
      <c r="AN13" s="40">
        <f t="shared" si="239"/>
        <v>46305</v>
      </c>
      <c r="AO13" s="40">
        <f t="shared" si="239"/>
        <v>46305</v>
      </c>
      <c r="AP13" s="40">
        <f t="shared" si="239"/>
        <v>46305</v>
      </c>
      <c r="AQ13" s="40">
        <f t="shared" si="239"/>
        <v>46305</v>
      </c>
      <c r="AR13" s="40">
        <f t="shared" si="239"/>
        <v>46305</v>
      </c>
      <c r="AS13" s="40">
        <f t="shared" si="239"/>
        <v>46305</v>
      </c>
      <c r="AT13" s="40">
        <f t="shared" si="239"/>
        <v>46305</v>
      </c>
      <c r="AU13" s="40">
        <f t="shared" si="239"/>
        <v>46305</v>
      </c>
      <c r="AV13" s="40">
        <f t="shared" si="239"/>
        <v>46305</v>
      </c>
      <c r="AW13" s="40">
        <f t="shared" si="239"/>
        <v>46305</v>
      </c>
      <c r="AX13" s="40">
        <f t="shared" si="239"/>
        <v>46305</v>
      </c>
      <c r="AY13" s="40">
        <f t="shared" si="239"/>
        <v>46305</v>
      </c>
      <c r="AZ13" s="40">
        <f t="shared" si="239"/>
        <v>48620.25</v>
      </c>
      <c r="BA13" s="40">
        <f t="shared" si="239"/>
        <v>48620.25</v>
      </c>
      <c r="BB13" s="40">
        <f t="shared" si="239"/>
        <v>48620.25</v>
      </c>
      <c r="BC13" s="40">
        <f t="shared" si="239"/>
        <v>48620.25</v>
      </c>
      <c r="BD13" s="40">
        <f t="shared" si="239"/>
        <v>48620.25</v>
      </c>
      <c r="BE13" s="40">
        <f t="shared" si="239"/>
        <v>48620.25</v>
      </c>
      <c r="BF13" s="40">
        <f t="shared" si="239"/>
        <v>48620.25</v>
      </c>
      <c r="BG13" s="40">
        <f t="shared" si="239"/>
        <v>48620.25</v>
      </c>
      <c r="BH13" s="40">
        <f t="shared" si="239"/>
        <v>48620.25</v>
      </c>
      <c r="BI13" s="40">
        <f t="shared" si="239"/>
        <v>48620.25</v>
      </c>
      <c r="BJ13" s="40">
        <f t="shared" si="239"/>
        <v>48620.25</v>
      </c>
      <c r="BK13" s="40">
        <f t="shared" si="239"/>
        <v>48620.25</v>
      </c>
      <c r="BL13" s="40">
        <f t="shared" si="239"/>
        <v>51051.262500000004</v>
      </c>
      <c r="BM13" s="40">
        <f t="shared" si="239"/>
        <v>51051.262500000004</v>
      </c>
      <c r="BN13" s="40">
        <f t="shared" si="239"/>
        <v>51051.262500000004</v>
      </c>
      <c r="BO13" s="40">
        <f t="shared" si="239"/>
        <v>51051.262500000004</v>
      </c>
      <c r="BP13" s="40">
        <f t="shared" si="239"/>
        <v>51051.262500000004</v>
      </c>
      <c r="BQ13" s="40">
        <f t="shared" si="239"/>
        <v>51051.262500000004</v>
      </c>
      <c r="BR13" s="40">
        <f t="shared" si="239"/>
        <v>51051.262500000004</v>
      </c>
      <c r="BS13" s="40">
        <f t="shared" si="239"/>
        <v>51051.262500000004</v>
      </c>
      <c r="BT13" s="40">
        <f t="shared" si="239"/>
        <v>51051.262500000004</v>
      </c>
      <c r="BU13" s="40">
        <f t="shared" si="239"/>
        <v>51051.262500000004</v>
      </c>
      <c r="BV13" s="40">
        <f t="shared" si="239"/>
        <v>51051.262500000004</v>
      </c>
      <c r="BW13" s="40">
        <f t="shared" si="239"/>
        <v>51051.262500000004</v>
      </c>
      <c r="BX13" s="40">
        <f t="shared" si="239"/>
        <v>53603.825625000005</v>
      </c>
      <c r="BY13" s="40">
        <f t="shared" si="239"/>
        <v>53603.825625000005</v>
      </c>
      <c r="BZ13" s="40">
        <f t="shared" si="239"/>
        <v>53603.825625000005</v>
      </c>
      <c r="CA13" s="40">
        <f t="shared" si="239"/>
        <v>53603.825625000005</v>
      </c>
      <c r="CB13" s="40">
        <f t="shared" si="239"/>
        <v>53603.825625000005</v>
      </c>
      <c r="CC13" s="40">
        <f t="shared" si="239"/>
        <v>53603.825625000005</v>
      </c>
      <c r="CD13" s="40">
        <f t="shared" si="239"/>
        <v>53603.825625000005</v>
      </c>
      <c r="CE13" s="40">
        <f t="shared" si="239"/>
        <v>53603.825625000005</v>
      </c>
      <c r="CF13" s="40">
        <f t="shared" si="239"/>
        <v>53603.825625000005</v>
      </c>
      <c r="CG13" s="40">
        <f t="shared" ref="CG13:CX13" si="240">CG14*CG15</f>
        <v>53603.825625000005</v>
      </c>
      <c r="CH13" s="40">
        <f t="shared" si="240"/>
        <v>53603.825625000005</v>
      </c>
      <c r="CI13" s="40">
        <f t="shared" si="240"/>
        <v>53603.825625000005</v>
      </c>
      <c r="CJ13" s="40">
        <f t="shared" si="240"/>
        <v>56284.016906250006</v>
      </c>
      <c r="CK13" s="40">
        <f t="shared" si="240"/>
        <v>56284.016906250006</v>
      </c>
      <c r="CL13" s="40">
        <f t="shared" si="240"/>
        <v>56284.016906250006</v>
      </c>
      <c r="CM13" s="40">
        <f t="shared" si="240"/>
        <v>56284.016906250006</v>
      </c>
      <c r="CN13" s="40">
        <f t="shared" si="240"/>
        <v>56284.016906250006</v>
      </c>
      <c r="CO13" s="40">
        <f t="shared" si="240"/>
        <v>56284.016906250006</v>
      </c>
      <c r="CP13" s="40">
        <f t="shared" si="240"/>
        <v>56284.016906250006</v>
      </c>
      <c r="CQ13" s="40">
        <f t="shared" si="240"/>
        <v>56284.016906250006</v>
      </c>
      <c r="CR13" s="40">
        <f t="shared" si="240"/>
        <v>56284.016906250006</v>
      </c>
      <c r="CS13" s="40">
        <f t="shared" si="240"/>
        <v>56284.016906250006</v>
      </c>
      <c r="CT13" s="40">
        <f t="shared" si="240"/>
        <v>56284.016906250006</v>
      </c>
      <c r="CU13" s="40">
        <f t="shared" si="240"/>
        <v>56284.016906250006</v>
      </c>
      <c r="CV13" s="40">
        <f t="shared" si="240"/>
        <v>59098.217751562508</v>
      </c>
      <c r="CW13" s="40">
        <f t="shared" si="240"/>
        <v>59098.217751562508</v>
      </c>
      <c r="CX13" s="40">
        <f t="shared" si="240"/>
        <v>59098.217751562508</v>
      </c>
      <c r="CY13" s="40">
        <f t="shared" ref="CY13:DI13" si="241">CY14*CY15</f>
        <v>59098.217751562508</v>
      </c>
      <c r="CZ13" s="40">
        <f t="shared" si="241"/>
        <v>59098.217751562508</v>
      </c>
      <c r="DA13" s="40">
        <f t="shared" si="241"/>
        <v>59098.217751562508</v>
      </c>
      <c r="DB13" s="40">
        <f t="shared" si="241"/>
        <v>59098.217751562508</v>
      </c>
      <c r="DC13" s="40">
        <f t="shared" si="241"/>
        <v>59098.217751562508</v>
      </c>
      <c r="DD13" s="40">
        <f t="shared" si="241"/>
        <v>59098.217751562508</v>
      </c>
      <c r="DE13" s="40">
        <f t="shared" si="241"/>
        <v>59098.217751562508</v>
      </c>
      <c r="DF13" s="40">
        <f t="shared" si="241"/>
        <v>59098.217751562508</v>
      </c>
      <c r="DG13" s="40">
        <f t="shared" si="241"/>
        <v>59098.217751562508</v>
      </c>
      <c r="DH13" s="40">
        <f t="shared" si="241"/>
        <v>62053.128639140639</v>
      </c>
      <c r="DI13" s="40">
        <f t="shared" si="241"/>
        <v>62053.128639140639</v>
      </c>
      <c r="DJ13" s="40">
        <f t="shared" ref="DJ13:DN13" si="242">DJ14*DJ15</f>
        <v>62053.128639140639</v>
      </c>
      <c r="DK13" s="40">
        <f t="shared" si="242"/>
        <v>62053.128639140639</v>
      </c>
      <c r="DL13" s="40">
        <f t="shared" si="242"/>
        <v>62053.128639140639</v>
      </c>
      <c r="DM13" s="40">
        <f t="shared" si="242"/>
        <v>62053.128639140639</v>
      </c>
      <c r="DN13" s="40">
        <f t="shared" si="242"/>
        <v>62053.128639140639</v>
      </c>
      <c r="DO13" s="40">
        <f t="shared" ref="DO13:DR13" si="243">DO14*DO15</f>
        <v>62053.128639140639</v>
      </c>
      <c r="DP13" s="40">
        <f t="shared" si="243"/>
        <v>62053.128639140639</v>
      </c>
      <c r="DQ13" s="40">
        <f t="shared" si="243"/>
        <v>62053.128639140639</v>
      </c>
      <c r="DR13" s="40">
        <f t="shared" si="243"/>
        <v>62053.128639140639</v>
      </c>
    </row>
    <row r="14" spans="1:122" ht="12.6" customHeight="1" outlineLevel="1">
      <c r="A14" s="41" t="s">
        <v>35</v>
      </c>
      <c r="B14" s="39"/>
      <c r="C14" s="39"/>
      <c r="D14" s="29">
        <v>2</v>
      </c>
      <c r="E14" s="39">
        <f t="shared" ref="E14" si="244">D14</f>
        <v>2</v>
      </c>
      <c r="F14" s="39">
        <f t="shared" ref="F14" si="245">E14</f>
        <v>2</v>
      </c>
      <c r="G14" s="39">
        <f t="shared" ref="G14" si="246">F14</f>
        <v>2</v>
      </c>
      <c r="H14" s="39">
        <f t="shared" ref="H14" si="247">G14</f>
        <v>2</v>
      </c>
      <c r="I14" s="39">
        <f t="shared" ref="I14" si="248">H14</f>
        <v>2</v>
      </c>
      <c r="J14" s="39">
        <f t="shared" ref="J14" si="249">I14</f>
        <v>2</v>
      </c>
      <c r="K14" s="39">
        <f t="shared" ref="K14" si="250">J14</f>
        <v>2</v>
      </c>
      <c r="L14" s="39">
        <f t="shared" ref="L14" si="251">K14</f>
        <v>2</v>
      </c>
      <c r="M14" s="39">
        <f t="shared" ref="M14" si="252">L14</f>
        <v>2</v>
      </c>
      <c r="N14" s="39">
        <f t="shared" ref="N14" si="253">M14</f>
        <v>2</v>
      </c>
      <c r="O14" s="39">
        <f t="shared" ref="O14" si="254">N14</f>
        <v>2</v>
      </c>
      <c r="P14" s="39">
        <f t="shared" ref="P14" si="255">O14</f>
        <v>2</v>
      </c>
      <c r="Q14" s="39">
        <f t="shared" ref="Q14" si="256">P14</f>
        <v>2</v>
      </c>
      <c r="R14" s="39">
        <f t="shared" ref="R14" si="257">Q14</f>
        <v>2</v>
      </c>
      <c r="S14" s="39">
        <f t="shared" ref="S14" si="258">R14</f>
        <v>2</v>
      </c>
      <c r="T14" s="39">
        <f t="shared" ref="T14" si="259">S14</f>
        <v>2</v>
      </c>
      <c r="U14" s="39">
        <f t="shared" ref="U14" si="260">T14</f>
        <v>2</v>
      </c>
      <c r="V14" s="39">
        <f t="shared" ref="V14" si="261">U14</f>
        <v>2</v>
      </c>
      <c r="W14" s="39">
        <f t="shared" ref="W14" si="262">V14</f>
        <v>2</v>
      </c>
      <c r="X14" s="39">
        <f t="shared" ref="X14" si="263">W14</f>
        <v>2</v>
      </c>
      <c r="Y14" s="39">
        <f t="shared" ref="Y14" si="264">X14</f>
        <v>2</v>
      </c>
      <c r="Z14" s="39">
        <f t="shared" ref="Z14" si="265">Y14</f>
        <v>2</v>
      </c>
      <c r="AA14" s="39">
        <f t="shared" ref="AA14" si="266">Z14</f>
        <v>2</v>
      </c>
      <c r="AB14" s="39">
        <f t="shared" ref="AB14" si="267">AA14</f>
        <v>2</v>
      </c>
      <c r="AC14" s="39">
        <f t="shared" ref="AC14" si="268">AB14</f>
        <v>2</v>
      </c>
      <c r="AD14" s="39">
        <f t="shared" ref="AD14" si="269">AC14</f>
        <v>2</v>
      </c>
      <c r="AE14" s="39">
        <f t="shared" ref="AE14" si="270">AD14</f>
        <v>2</v>
      </c>
      <c r="AF14" s="39">
        <f t="shared" ref="AF14" si="271">AE14</f>
        <v>2</v>
      </c>
      <c r="AG14" s="39">
        <f t="shared" ref="AG14" si="272">AF14</f>
        <v>2</v>
      </c>
      <c r="AH14" s="39">
        <f t="shared" ref="AH14" si="273">AG14</f>
        <v>2</v>
      </c>
      <c r="AI14" s="39">
        <f t="shared" ref="AI14" si="274">AH14</f>
        <v>2</v>
      </c>
      <c r="AJ14" s="39">
        <f t="shared" ref="AJ14" si="275">AI14</f>
        <v>2</v>
      </c>
      <c r="AK14" s="39">
        <f t="shared" ref="AK14:AL14" si="276">AJ14</f>
        <v>2</v>
      </c>
      <c r="AL14" s="39">
        <f t="shared" si="276"/>
        <v>2</v>
      </c>
      <c r="AM14" s="39">
        <f t="shared" ref="AM14" si="277">AL14</f>
        <v>2</v>
      </c>
      <c r="AN14" s="39">
        <f t="shared" ref="AN14" si="278">AM14</f>
        <v>2</v>
      </c>
      <c r="AO14" s="39">
        <f t="shared" ref="AO14" si="279">AN14</f>
        <v>2</v>
      </c>
      <c r="AP14" s="39">
        <f t="shared" ref="AP14" si="280">AO14</f>
        <v>2</v>
      </c>
      <c r="AQ14" s="39">
        <f t="shared" ref="AQ14" si="281">AP14</f>
        <v>2</v>
      </c>
      <c r="AR14" s="39">
        <f t="shared" ref="AR14" si="282">AQ14</f>
        <v>2</v>
      </c>
      <c r="AS14" s="39">
        <f t="shared" ref="AS14" si="283">AR14</f>
        <v>2</v>
      </c>
      <c r="AT14" s="39">
        <f t="shared" ref="AT14" si="284">AS14</f>
        <v>2</v>
      </c>
      <c r="AU14" s="39">
        <f t="shared" ref="AU14" si="285">AT14</f>
        <v>2</v>
      </c>
      <c r="AV14" s="39">
        <f t="shared" ref="AV14" si="286">AU14</f>
        <v>2</v>
      </c>
      <c r="AW14" s="39">
        <f t="shared" ref="AW14" si="287">AV14</f>
        <v>2</v>
      </c>
      <c r="AX14" s="39">
        <f t="shared" ref="AX14" si="288">AW14</f>
        <v>2</v>
      </c>
      <c r="AY14" s="39">
        <f t="shared" ref="AY14" si="289">AX14</f>
        <v>2</v>
      </c>
      <c r="AZ14" s="39">
        <f t="shared" ref="AZ14" si="290">AY14</f>
        <v>2</v>
      </c>
      <c r="BA14" s="39">
        <f t="shared" ref="BA14" si="291">AZ14</f>
        <v>2</v>
      </c>
      <c r="BB14" s="39">
        <f t="shared" ref="BB14" si="292">BA14</f>
        <v>2</v>
      </c>
      <c r="BC14" s="39">
        <f t="shared" ref="BC14" si="293">BB14</f>
        <v>2</v>
      </c>
      <c r="BD14" s="39">
        <f t="shared" ref="BD14" si="294">BC14</f>
        <v>2</v>
      </c>
      <c r="BE14" s="39">
        <f t="shared" ref="BE14" si="295">BD14</f>
        <v>2</v>
      </c>
      <c r="BF14" s="39">
        <f t="shared" ref="BF14" si="296">BE14</f>
        <v>2</v>
      </c>
      <c r="BG14" s="39">
        <f t="shared" ref="BG14" si="297">BF14</f>
        <v>2</v>
      </c>
      <c r="BH14" s="39">
        <f t="shared" ref="BH14" si="298">BG14</f>
        <v>2</v>
      </c>
      <c r="BI14" s="39">
        <f t="shared" ref="BI14" si="299">BH14</f>
        <v>2</v>
      </c>
      <c r="BJ14" s="39">
        <f t="shared" ref="BJ14" si="300">BI14</f>
        <v>2</v>
      </c>
      <c r="BK14" s="39">
        <f t="shared" ref="BK14" si="301">BJ14</f>
        <v>2</v>
      </c>
      <c r="BL14" s="39">
        <f t="shared" ref="BL14" si="302">BK14</f>
        <v>2</v>
      </c>
      <c r="BM14" s="39">
        <f t="shared" ref="BM14" si="303">BL14</f>
        <v>2</v>
      </c>
      <c r="BN14" s="39">
        <f t="shared" ref="BN14" si="304">BM14</f>
        <v>2</v>
      </c>
      <c r="BO14" s="39">
        <f t="shared" ref="BO14" si="305">BN14</f>
        <v>2</v>
      </c>
      <c r="BP14" s="39">
        <f t="shared" ref="BP14" si="306">BO14</f>
        <v>2</v>
      </c>
      <c r="BQ14" s="39">
        <f t="shared" ref="BQ14" si="307">BP14</f>
        <v>2</v>
      </c>
      <c r="BR14" s="39">
        <f t="shared" ref="BR14" si="308">BQ14</f>
        <v>2</v>
      </c>
      <c r="BS14" s="39">
        <f t="shared" ref="BS14" si="309">BR14</f>
        <v>2</v>
      </c>
      <c r="BT14" s="39">
        <f t="shared" ref="BT14" si="310">BS14</f>
        <v>2</v>
      </c>
      <c r="BU14" s="39">
        <f t="shared" ref="BU14" si="311">BT14</f>
        <v>2</v>
      </c>
      <c r="BV14" s="39">
        <f t="shared" ref="BV14" si="312">BU14</f>
        <v>2</v>
      </c>
      <c r="BW14" s="39">
        <f t="shared" ref="BW14" si="313">BV14</f>
        <v>2</v>
      </c>
      <c r="BX14" s="39">
        <f t="shared" ref="BX14" si="314">BW14</f>
        <v>2</v>
      </c>
      <c r="BY14" s="39">
        <f t="shared" ref="BY14" si="315">BX14</f>
        <v>2</v>
      </c>
      <c r="BZ14" s="39">
        <f t="shared" ref="BZ14" si="316">BY14</f>
        <v>2</v>
      </c>
      <c r="CA14" s="39">
        <f t="shared" ref="CA14" si="317">BZ14</f>
        <v>2</v>
      </c>
      <c r="CB14" s="39">
        <f t="shared" ref="CB14" si="318">CA14</f>
        <v>2</v>
      </c>
      <c r="CC14" s="39">
        <f t="shared" ref="CC14" si="319">CB14</f>
        <v>2</v>
      </c>
      <c r="CD14" s="39">
        <f t="shared" ref="CD14" si="320">CC14</f>
        <v>2</v>
      </c>
      <c r="CE14" s="39">
        <f t="shared" ref="CE14" si="321">CD14</f>
        <v>2</v>
      </c>
      <c r="CF14" s="39">
        <f t="shared" ref="CF14" si="322">CE14</f>
        <v>2</v>
      </c>
      <c r="CG14" s="39">
        <f t="shared" ref="CG14" si="323">CF14</f>
        <v>2</v>
      </c>
      <c r="CH14" s="39">
        <f t="shared" ref="CH14" si="324">CG14</f>
        <v>2</v>
      </c>
      <c r="CI14" s="39">
        <f t="shared" ref="CI14" si="325">CH14</f>
        <v>2</v>
      </c>
      <c r="CJ14" s="39">
        <f t="shared" ref="CJ14" si="326">CI14</f>
        <v>2</v>
      </c>
      <c r="CK14" s="39">
        <f t="shared" ref="CK14" si="327">CJ14</f>
        <v>2</v>
      </c>
      <c r="CL14" s="39">
        <f t="shared" ref="CL14" si="328">CK14</f>
        <v>2</v>
      </c>
      <c r="CM14" s="39">
        <f t="shared" ref="CM14" si="329">CL14</f>
        <v>2</v>
      </c>
      <c r="CN14" s="39">
        <f t="shared" ref="CN14" si="330">CM14</f>
        <v>2</v>
      </c>
      <c r="CO14" s="39">
        <f t="shared" ref="CO14" si="331">CN14</f>
        <v>2</v>
      </c>
      <c r="CP14" s="39">
        <f t="shared" ref="CP14" si="332">CO14</f>
        <v>2</v>
      </c>
      <c r="CQ14" s="39">
        <f t="shared" ref="CQ14" si="333">CP14</f>
        <v>2</v>
      </c>
      <c r="CR14" s="39">
        <f t="shared" ref="CR14" si="334">CQ14</f>
        <v>2</v>
      </c>
      <c r="CS14" s="39">
        <f t="shared" ref="CS14" si="335">CR14</f>
        <v>2</v>
      </c>
      <c r="CT14" s="39">
        <f t="shared" ref="CT14" si="336">CS14</f>
        <v>2</v>
      </c>
      <c r="CU14" s="39">
        <f t="shared" ref="CU14" si="337">CT14</f>
        <v>2</v>
      </c>
      <c r="CV14" s="39">
        <f t="shared" ref="CV14" si="338">CU14</f>
        <v>2</v>
      </c>
      <c r="CW14" s="39">
        <f t="shared" ref="CW14" si="339">CV14</f>
        <v>2</v>
      </c>
      <c r="CX14" s="39">
        <f t="shared" ref="CX14" si="340">CW14</f>
        <v>2</v>
      </c>
      <c r="CY14" s="39">
        <f t="shared" ref="CY14" si="341">CX14</f>
        <v>2</v>
      </c>
      <c r="CZ14" s="39">
        <f t="shared" ref="CZ14" si="342">CY14</f>
        <v>2</v>
      </c>
      <c r="DA14" s="39">
        <f t="shared" ref="DA14" si="343">CZ14</f>
        <v>2</v>
      </c>
      <c r="DB14" s="39">
        <f t="shared" ref="DB14" si="344">DA14</f>
        <v>2</v>
      </c>
      <c r="DC14" s="39">
        <f t="shared" ref="DC14" si="345">DB14</f>
        <v>2</v>
      </c>
      <c r="DD14" s="39">
        <f t="shared" ref="DD14" si="346">DC14</f>
        <v>2</v>
      </c>
      <c r="DE14" s="39">
        <f t="shared" ref="DE14" si="347">DD14</f>
        <v>2</v>
      </c>
      <c r="DF14" s="39">
        <f t="shared" ref="DF14" si="348">DE14</f>
        <v>2</v>
      </c>
      <c r="DG14" s="39">
        <f t="shared" ref="DG14" si="349">DF14</f>
        <v>2</v>
      </c>
      <c r="DH14" s="39">
        <f t="shared" ref="DH14" si="350">DG14</f>
        <v>2</v>
      </c>
      <c r="DI14" s="39">
        <f t="shared" ref="DI14" si="351">DH14</f>
        <v>2</v>
      </c>
      <c r="DJ14" s="39">
        <f t="shared" ref="DJ14" si="352">DI14</f>
        <v>2</v>
      </c>
      <c r="DK14" s="39">
        <f t="shared" ref="DK14" si="353">DJ14</f>
        <v>2</v>
      </c>
      <c r="DL14" s="39">
        <f t="shared" ref="DL14" si="354">DK14</f>
        <v>2</v>
      </c>
      <c r="DM14" s="39">
        <f t="shared" ref="DM14" si="355">DL14</f>
        <v>2</v>
      </c>
      <c r="DN14" s="39">
        <f t="shared" ref="DN14" si="356">DM14</f>
        <v>2</v>
      </c>
      <c r="DO14" s="39">
        <f t="shared" ref="DO14" si="357">DN14</f>
        <v>2</v>
      </c>
      <c r="DP14" s="39">
        <f t="shared" ref="DP14" si="358">DO14</f>
        <v>2</v>
      </c>
      <c r="DQ14" s="39">
        <f t="shared" ref="DQ14" si="359">DP14</f>
        <v>2</v>
      </c>
      <c r="DR14" s="39">
        <f t="shared" ref="DR14" si="360">DQ14</f>
        <v>2</v>
      </c>
    </row>
    <row r="15" spans="1:122" ht="12.6" customHeight="1" outlineLevel="1">
      <c r="A15" s="41" t="s">
        <v>33</v>
      </c>
      <c r="B15" s="39"/>
      <c r="C15" s="39"/>
      <c r="D15" s="29">
        <v>20000</v>
      </c>
      <c r="E15" s="39">
        <f>D15*(1+$B$5*(MOD(E$3,12)=0))</f>
        <v>20000</v>
      </c>
      <c r="F15" s="39">
        <f t="shared" ref="F15:AL15" si="361">E15*(1+$B$5*(MOD(F$3,12)=0))</f>
        <v>20000</v>
      </c>
      <c r="G15" s="39">
        <f t="shared" si="361"/>
        <v>20000</v>
      </c>
      <c r="H15" s="39">
        <f t="shared" si="361"/>
        <v>20000</v>
      </c>
      <c r="I15" s="39">
        <f t="shared" si="361"/>
        <v>20000</v>
      </c>
      <c r="J15" s="39">
        <f t="shared" si="361"/>
        <v>20000</v>
      </c>
      <c r="K15" s="39">
        <f t="shared" si="361"/>
        <v>20000</v>
      </c>
      <c r="L15" s="39">
        <f t="shared" si="361"/>
        <v>20000</v>
      </c>
      <c r="M15" s="39">
        <f t="shared" si="361"/>
        <v>20000</v>
      </c>
      <c r="N15" s="39">
        <f t="shared" si="361"/>
        <v>20000</v>
      </c>
      <c r="O15" s="39">
        <f t="shared" si="361"/>
        <v>20000</v>
      </c>
      <c r="P15" s="39">
        <f t="shared" si="361"/>
        <v>21000</v>
      </c>
      <c r="Q15" s="39">
        <f t="shared" si="361"/>
        <v>21000</v>
      </c>
      <c r="R15" s="39">
        <f t="shared" si="361"/>
        <v>21000</v>
      </c>
      <c r="S15" s="39">
        <f t="shared" si="361"/>
        <v>21000</v>
      </c>
      <c r="T15" s="39">
        <f t="shared" si="361"/>
        <v>21000</v>
      </c>
      <c r="U15" s="39">
        <f t="shared" si="361"/>
        <v>21000</v>
      </c>
      <c r="V15" s="39">
        <f t="shared" si="361"/>
        <v>21000</v>
      </c>
      <c r="W15" s="39">
        <f t="shared" si="361"/>
        <v>21000</v>
      </c>
      <c r="X15" s="39">
        <f t="shared" si="361"/>
        <v>21000</v>
      </c>
      <c r="Y15" s="39">
        <f t="shared" si="361"/>
        <v>21000</v>
      </c>
      <c r="Z15" s="39">
        <f t="shared" si="361"/>
        <v>21000</v>
      </c>
      <c r="AA15" s="39">
        <f t="shared" si="361"/>
        <v>21000</v>
      </c>
      <c r="AB15" s="39">
        <f t="shared" si="361"/>
        <v>22050</v>
      </c>
      <c r="AC15" s="39">
        <f t="shared" si="361"/>
        <v>22050</v>
      </c>
      <c r="AD15" s="39">
        <f t="shared" si="361"/>
        <v>22050</v>
      </c>
      <c r="AE15" s="39">
        <f t="shared" si="361"/>
        <v>22050</v>
      </c>
      <c r="AF15" s="39">
        <f t="shared" si="361"/>
        <v>22050</v>
      </c>
      <c r="AG15" s="39">
        <f t="shared" si="361"/>
        <v>22050</v>
      </c>
      <c r="AH15" s="39">
        <f t="shared" si="361"/>
        <v>22050</v>
      </c>
      <c r="AI15" s="39">
        <f t="shared" si="361"/>
        <v>22050</v>
      </c>
      <c r="AJ15" s="39">
        <f t="shared" si="361"/>
        <v>22050</v>
      </c>
      <c r="AK15" s="39">
        <f t="shared" si="361"/>
        <v>22050</v>
      </c>
      <c r="AL15" s="39">
        <f t="shared" si="361"/>
        <v>22050</v>
      </c>
      <c r="AM15" s="39">
        <f t="shared" ref="AM15:CF15" si="362">AL15*(1+$B$5*(MOD(AM$3,12)=0))</f>
        <v>22050</v>
      </c>
      <c r="AN15" s="39">
        <f t="shared" si="362"/>
        <v>23152.5</v>
      </c>
      <c r="AO15" s="39">
        <f t="shared" si="362"/>
        <v>23152.5</v>
      </c>
      <c r="AP15" s="39">
        <f t="shared" si="362"/>
        <v>23152.5</v>
      </c>
      <c r="AQ15" s="39">
        <f t="shared" si="362"/>
        <v>23152.5</v>
      </c>
      <c r="AR15" s="39">
        <f t="shared" si="362"/>
        <v>23152.5</v>
      </c>
      <c r="AS15" s="39">
        <f t="shared" si="362"/>
        <v>23152.5</v>
      </c>
      <c r="AT15" s="39">
        <f t="shared" si="362"/>
        <v>23152.5</v>
      </c>
      <c r="AU15" s="39">
        <f t="shared" si="362"/>
        <v>23152.5</v>
      </c>
      <c r="AV15" s="39">
        <f t="shared" si="362"/>
        <v>23152.5</v>
      </c>
      <c r="AW15" s="39">
        <f t="shared" si="362"/>
        <v>23152.5</v>
      </c>
      <c r="AX15" s="39">
        <f t="shared" si="362"/>
        <v>23152.5</v>
      </c>
      <c r="AY15" s="39">
        <f t="shared" si="362"/>
        <v>23152.5</v>
      </c>
      <c r="AZ15" s="39">
        <f t="shared" si="362"/>
        <v>24310.125</v>
      </c>
      <c r="BA15" s="39">
        <f t="shared" si="362"/>
        <v>24310.125</v>
      </c>
      <c r="BB15" s="39">
        <f t="shared" si="362"/>
        <v>24310.125</v>
      </c>
      <c r="BC15" s="39">
        <f t="shared" si="362"/>
        <v>24310.125</v>
      </c>
      <c r="BD15" s="39">
        <f t="shared" si="362"/>
        <v>24310.125</v>
      </c>
      <c r="BE15" s="39">
        <f t="shared" si="362"/>
        <v>24310.125</v>
      </c>
      <c r="BF15" s="39">
        <f t="shared" si="362"/>
        <v>24310.125</v>
      </c>
      <c r="BG15" s="39">
        <f t="shared" si="362"/>
        <v>24310.125</v>
      </c>
      <c r="BH15" s="39">
        <f t="shared" si="362"/>
        <v>24310.125</v>
      </c>
      <c r="BI15" s="39">
        <f t="shared" si="362"/>
        <v>24310.125</v>
      </c>
      <c r="BJ15" s="39">
        <f t="shared" si="362"/>
        <v>24310.125</v>
      </c>
      <c r="BK15" s="39">
        <f t="shared" si="362"/>
        <v>24310.125</v>
      </c>
      <c r="BL15" s="39">
        <f t="shared" si="362"/>
        <v>25525.631250000002</v>
      </c>
      <c r="BM15" s="39">
        <f t="shared" si="362"/>
        <v>25525.631250000002</v>
      </c>
      <c r="BN15" s="39">
        <f t="shared" si="362"/>
        <v>25525.631250000002</v>
      </c>
      <c r="BO15" s="39">
        <f t="shared" si="362"/>
        <v>25525.631250000002</v>
      </c>
      <c r="BP15" s="39">
        <f t="shared" si="362"/>
        <v>25525.631250000002</v>
      </c>
      <c r="BQ15" s="39">
        <f t="shared" si="362"/>
        <v>25525.631250000002</v>
      </c>
      <c r="BR15" s="39">
        <f t="shared" si="362"/>
        <v>25525.631250000002</v>
      </c>
      <c r="BS15" s="39">
        <f t="shared" si="362"/>
        <v>25525.631250000002</v>
      </c>
      <c r="BT15" s="39">
        <f t="shared" si="362"/>
        <v>25525.631250000002</v>
      </c>
      <c r="BU15" s="39">
        <f t="shared" si="362"/>
        <v>25525.631250000002</v>
      </c>
      <c r="BV15" s="39">
        <f t="shared" si="362"/>
        <v>25525.631250000002</v>
      </c>
      <c r="BW15" s="39">
        <f t="shared" si="362"/>
        <v>25525.631250000002</v>
      </c>
      <c r="BX15" s="39">
        <f t="shared" si="362"/>
        <v>26801.912812500002</v>
      </c>
      <c r="BY15" s="39">
        <f t="shared" si="362"/>
        <v>26801.912812500002</v>
      </c>
      <c r="BZ15" s="39">
        <f t="shared" si="362"/>
        <v>26801.912812500002</v>
      </c>
      <c r="CA15" s="39">
        <f t="shared" si="362"/>
        <v>26801.912812500002</v>
      </c>
      <c r="CB15" s="39">
        <f t="shared" si="362"/>
        <v>26801.912812500002</v>
      </c>
      <c r="CC15" s="39">
        <f t="shared" si="362"/>
        <v>26801.912812500002</v>
      </c>
      <c r="CD15" s="39">
        <f t="shared" si="362"/>
        <v>26801.912812500002</v>
      </c>
      <c r="CE15" s="39">
        <f t="shared" si="362"/>
        <v>26801.912812500002</v>
      </c>
      <c r="CF15" s="39">
        <f t="shared" si="362"/>
        <v>26801.912812500002</v>
      </c>
      <c r="CG15" s="39">
        <f t="shared" ref="CG15:CX15" si="363">CF15*(1+$B$5*(MOD(CG$3,12)=0))</f>
        <v>26801.912812500002</v>
      </c>
      <c r="CH15" s="39">
        <f t="shared" si="363"/>
        <v>26801.912812500002</v>
      </c>
      <c r="CI15" s="39">
        <f t="shared" si="363"/>
        <v>26801.912812500002</v>
      </c>
      <c r="CJ15" s="39">
        <f t="shared" si="363"/>
        <v>28142.008453125003</v>
      </c>
      <c r="CK15" s="39">
        <f t="shared" si="363"/>
        <v>28142.008453125003</v>
      </c>
      <c r="CL15" s="39">
        <f t="shared" si="363"/>
        <v>28142.008453125003</v>
      </c>
      <c r="CM15" s="39">
        <f t="shared" si="363"/>
        <v>28142.008453125003</v>
      </c>
      <c r="CN15" s="39">
        <f t="shared" si="363"/>
        <v>28142.008453125003</v>
      </c>
      <c r="CO15" s="39">
        <f t="shared" si="363"/>
        <v>28142.008453125003</v>
      </c>
      <c r="CP15" s="39">
        <f t="shared" si="363"/>
        <v>28142.008453125003</v>
      </c>
      <c r="CQ15" s="39">
        <f t="shared" si="363"/>
        <v>28142.008453125003</v>
      </c>
      <c r="CR15" s="39">
        <f t="shared" si="363"/>
        <v>28142.008453125003</v>
      </c>
      <c r="CS15" s="39">
        <f t="shared" si="363"/>
        <v>28142.008453125003</v>
      </c>
      <c r="CT15" s="39">
        <f t="shared" si="363"/>
        <v>28142.008453125003</v>
      </c>
      <c r="CU15" s="39">
        <f t="shared" si="363"/>
        <v>28142.008453125003</v>
      </c>
      <c r="CV15" s="39">
        <f t="shared" si="363"/>
        <v>29549.108875781254</v>
      </c>
      <c r="CW15" s="39">
        <f t="shared" si="363"/>
        <v>29549.108875781254</v>
      </c>
      <c r="CX15" s="39">
        <f t="shared" si="363"/>
        <v>29549.108875781254</v>
      </c>
      <c r="CY15" s="39">
        <f t="shared" ref="CY15:DI15" si="364">CX15*(1+$B$5*(MOD(CY$3,12)=0))</f>
        <v>29549.108875781254</v>
      </c>
      <c r="CZ15" s="39">
        <f t="shared" si="364"/>
        <v>29549.108875781254</v>
      </c>
      <c r="DA15" s="39">
        <f t="shared" si="364"/>
        <v>29549.108875781254</v>
      </c>
      <c r="DB15" s="39">
        <f t="shared" si="364"/>
        <v>29549.108875781254</v>
      </c>
      <c r="DC15" s="39">
        <f t="shared" si="364"/>
        <v>29549.108875781254</v>
      </c>
      <c r="DD15" s="39">
        <f t="shared" si="364"/>
        <v>29549.108875781254</v>
      </c>
      <c r="DE15" s="39">
        <f t="shared" si="364"/>
        <v>29549.108875781254</v>
      </c>
      <c r="DF15" s="39">
        <f t="shared" si="364"/>
        <v>29549.108875781254</v>
      </c>
      <c r="DG15" s="39">
        <f t="shared" si="364"/>
        <v>29549.108875781254</v>
      </c>
      <c r="DH15" s="39">
        <f t="shared" si="364"/>
        <v>31026.56431957032</v>
      </c>
      <c r="DI15" s="39">
        <f t="shared" si="364"/>
        <v>31026.56431957032</v>
      </c>
      <c r="DJ15" s="39">
        <f t="shared" ref="DJ15:DN15" si="365">DI15*(1+$B$5*(MOD(DJ$3,12)=0))</f>
        <v>31026.56431957032</v>
      </c>
      <c r="DK15" s="39">
        <f t="shared" si="365"/>
        <v>31026.56431957032</v>
      </c>
      <c r="DL15" s="39">
        <f t="shared" si="365"/>
        <v>31026.56431957032</v>
      </c>
      <c r="DM15" s="39">
        <f t="shared" si="365"/>
        <v>31026.56431957032</v>
      </c>
      <c r="DN15" s="39">
        <f t="shared" si="365"/>
        <v>31026.56431957032</v>
      </c>
      <c r="DO15" s="39">
        <f t="shared" ref="DO15:DR15" si="366">DN15*(1+$B$5*(MOD(DO$3,12)=0))</f>
        <v>31026.56431957032</v>
      </c>
      <c r="DP15" s="39">
        <f t="shared" si="366"/>
        <v>31026.56431957032</v>
      </c>
      <c r="DQ15" s="39">
        <f t="shared" si="366"/>
        <v>31026.56431957032</v>
      </c>
      <c r="DR15" s="39">
        <f t="shared" si="366"/>
        <v>31026.56431957032</v>
      </c>
    </row>
    <row r="16" spans="1:122" ht="12.6" customHeight="1" outlineLevel="1">
      <c r="A16" s="38" t="s">
        <v>36</v>
      </c>
      <c r="B16" s="23"/>
      <c r="C16" s="23"/>
      <c r="D16" s="40">
        <f t="shared" ref="D16:Y16" si="367">D17*D18</f>
        <v>36000</v>
      </c>
      <c r="E16" s="40">
        <f t="shared" si="367"/>
        <v>36000</v>
      </c>
      <c r="F16" s="40">
        <f t="shared" si="367"/>
        <v>36000</v>
      </c>
      <c r="G16" s="40">
        <f t="shared" si="367"/>
        <v>36000</v>
      </c>
      <c r="H16" s="40">
        <f t="shared" si="367"/>
        <v>36000</v>
      </c>
      <c r="I16" s="40">
        <f t="shared" si="367"/>
        <v>36000</v>
      </c>
      <c r="J16" s="40">
        <f t="shared" si="367"/>
        <v>36000</v>
      </c>
      <c r="K16" s="40">
        <f t="shared" si="367"/>
        <v>36000</v>
      </c>
      <c r="L16" s="40">
        <f>L17*L18</f>
        <v>36000</v>
      </c>
      <c r="M16" s="40">
        <f t="shared" si="367"/>
        <v>36000</v>
      </c>
      <c r="N16" s="40">
        <f t="shared" si="367"/>
        <v>36000</v>
      </c>
      <c r="O16" s="40">
        <f t="shared" si="367"/>
        <v>36000</v>
      </c>
      <c r="P16" s="40">
        <f>P17*P18</f>
        <v>37800</v>
      </c>
      <c r="Q16" s="40">
        <f t="shared" si="367"/>
        <v>37800</v>
      </c>
      <c r="R16" s="40">
        <f t="shared" si="367"/>
        <v>37800</v>
      </c>
      <c r="S16" s="40">
        <f t="shared" si="367"/>
        <v>37800</v>
      </c>
      <c r="T16" s="40">
        <f t="shared" si="367"/>
        <v>37800</v>
      </c>
      <c r="U16" s="40">
        <f t="shared" si="367"/>
        <v>37800</v>
      </c>
      <c r="V16" s="40">
        <f t="shared" si="367"/>
        <v>37800</v>
      </c>
      <c r="W16" s="40">
        <f t="shared" si="367"/>
        <v>37800</v>
      </c>
      <c r="X16" s="40">
        <f t="shared" si="367"/>
        <v>37800</v>
      </c>
      <c r="Y16" s="40">
        <f t="shared" si="367"/>
        <v>37800</v>
      </c>
      <c r="Z16" s="40">
        <f t="shared" ref="Z16:AJ16" si="368">Z17*Z18</f>
        <v>37800</v>
      </c>
      <c r="AA16" s="40">
        <f t="shared" si="368"/>
        <v>37800</v>
      </c>
      <c r="AB16" s="40">
        <f t="shared" si="368"/>
        <v>39690</v>
      </c>
      <c r="AC16" s="40">
        <f t="shared" si="368"/>
        <v>39690</v>
      </c>
      <c r="AD16" s="40">
        <f t="shared" si="368"/>
        <v>39690</v>
      </c>
      <c r="AE16" s="40">
        <f t="shared" si="368"/>
        <v>39690</v>
      </c>
      <c r="AF16" s="40">
        <f t="shared" si="368"/>
        <v>39690</v>
      </c>
      <c r="AG16" s="40">
        <f t="shared" si="368"/>
        <v>39690</v>
      </c>
      <c r="AH16" s="40">
        <f t="shared" si="368"/>
        <v>39690</v>
      </c>
      <c r="AI16" s="40">
        <f t="shared" si="368"/>
        <v>39690</v>
      </c>
      <c r="AJ16" s="40">
        <f t="shared" si="368"/>
        <v>39690</v>
      </c>
      <c r="AK16" s="40">
        <f t="shared" ref="AK16:AL16" si="369">AK17*AK18</f>
        <v>39690</v>
      </c>
      <c r="AL16" s="40">
        <f t="shared" si="369"/>
        <v>39690</v>
      </c>
      <c r="AM16" s="40">
        <f t="shared" ref="AM16:CF16" si="370">AM17*AM18</f>
        <v>39690</v>
      </c>
      <c r="AN16" s="40">
        <f t="shared" si="370"/>
        <v>41674.5</v>
      </c>
      <c r="AO16" s="40">
        <f t="shared" si="370"/>
        <v>41674.5</v>
      </c>
      <c r="AP16" s="40">
        <f t="shared" si="370"/>
        <v>41674.5</v>
      </c>
      <c r="AQ16" s="40">
        <f t="shared" si="370"/>
        <v>41674.5</v>
      </c>
      <c r="AR16" s="40">
        <f t="shared" si="370"/>
        <v>41674.5</v>
      </c>
      <c r="AS16" s="40">
        <f t="shared" si="370"/>
        <v>41674.5</v>
      </c>
      <c r="AT16" s="40">
        <f t="shared" si="370"/>
        <v>41674.5</v>
      </c>
      <c r="AU16" s="40">
        <f t="shared" si="370"/>
        <v>41674.5</v>
      </c>
      <c r="AV16" s="40">
        <f t="shared" si="370"/>
        <v>41674.5</v>
      </c>
      <c r="AW16" s="40">
        <f t="shared" si="370"/>
        <v>41674.5</v>
      </c>
      <c r="AX16" s="40">
        <f t="shared" si="370"/>
        <v>41674.5</v>
      </c>
      <c r="AY16" s="40">
        <f t="shared" si="370"/>
        <v>41674.5</v>
      </c>
      <c r="AZ16" s="40">
        <f t="shared" si="370"/>
        <v>43758.224999999999</v>
      </c>
      <c r="BA16" s="40">
        <f t="shared" si="370"/>
        <v>43758.224999999999</v>
      </c>
      <c r="BB16" s="40">
        <f t="shared" si="370"/>
        <v>43758.224999999999</v>
      </c>
      <c r="BC16" s="40">
        <f t="shared" si="370"/>
        <v>43758.224999999999</v>
      </c>
      <c r="BD16" s="40">
        <f t="shared" si="370"/>
        <v>43758.224999999999</v>
      </c>
      <c r="BE16" s="40">
        <f t="shared" si="370"/>
        <v>43758.224999999999</v>
      </c>
      <c r="BF16" s="40">
        <f t="shared" si="370"/>
        <v>43758.224999999999</v>
      </c>
      <c r="BG16" s="40">
        <f t="shared" si="370"/>
        <v>43758.224999999999</v>
      </c>
      <c r="BH16" s="40">
        <f t="shared" si="370"/>
        <v>43758.224999999999</v>
      </c>
      <c r="BI16" s="40">
        <f t="shared" si="370"/>
        <v>43758.224999999999</v>
      </c>
      <c r="BJ16" s="40">
        <f t="shared" si="370"/>
        <v>43758.224999999999</v>
      </c>
      <c r="BK16" s="40">
        <f t="shared" si="370"/>
        <v>43758.224999999999</v>
      </c>
      <c r="BL16" s="40">
        <f t="shared" si="370"/>
        <v>45946.136250000003</v>
      </c>
      <c r="BM16" s="40">
        <f t="shared" si="370"/>
        <v>45946.136250000003</v>
      </c>
      <c r="BN16" s="40">
        <f t="shared" si="370"/>
        <v>45946.136250000003</v>
      </c>
      <c r="BO16" s="40">
        <f t="shared" si="370"/>
        <v>45946.136250000003</v>
      </c>
      <c r="BP16" s="40">
        <f t="shared" si="370"/>
        <v>45946.136250000003</v>
      </c>
      <c r="BQ16" s="40">
        <f t="shared" si="370"/>
        <v>45946.136250000003</v>
      </c>
      <c r="BR16" s="40">
        <f t="shared" si="370"/>
        <v>45946.136250000003</v>
      </c>
      <c r="BS16" s="40">
        <f t="shared" si="370"/>
        <v>45946.136250000003</v>
      </c>
      <c r="BT16" s="40">
        <f t="shared" si="370"/>
        <v>45946.136250000003</v>
      </c>
      <c r="BU16" s="40">
        <f t="shared" si="370"/>
        <v>45946.136250000003</v>
      </c>
      <c r="BV16" s="40">
        <f t="shared" si="370"/>
        <v>45946.136250000003</v>
      </c>
      <c r="BW16" s="40">
        <f t="shared" si="370"/>
        <v>45946.136250000003</v>
      </c>
      <c r="BX16" s="40">
        <f t="shared" si="370"/>
        <v>48243.443062500002</v>
      </c>
      <c r="BY16" s="40">
        <f t="shared" si="370"/>
        <v>48243.443062500002</v>
      </c>
      <c r="BZ16" s="40">
        <f t="shared" si="370"/>
        <v>48243.443062500002</v>
      </c>
      <c r="CA16" s="40">
        <f t="shared" si="370"/>
        <v>48243.443062500002</v>
      </c>
      <c r="CB16" s="40">
        <f t="shared" si="370"/>
        <v>48243.443062500002</v>
      </c>
      <c r="CC16" s="40">
        <f t="shared" si="370"/>
        <v>48243.443062500002</v>
      </c>
      <c r="CD16" s="40">
        <f t="shared" si="370"/>
        <v>48243.443062500002</v>
      </c>
      <c r="CE16" s="40">
        <f t="shared" si="370"/>
        <v>48243.443062500002</v>
      </c>
      <c r="CF16" s="40">
        <f t="shared" si="370"/>
        <v>48243.443062500002</v>
      </c>
      <c r="CG16" s="40">
        <f t="shared" ref="CG16:CX16" si="371">CG17*CG18</f>
        <v>48243.443062500002</v>
      </c>
      <c r="CH16" s="40">
        <f t="shared" si="371"/>
        <v>48243.443062500002</v>
      </c>
      <c r="CI16" s="40">
        <f t="shared" si="371"/>
        <v>48243.443062500002</v>
      </c>
      <c r="CJ16" s="40">
        <f t="shared" si="371"/>
        <v>50655.615215625003</v>
      </c>
      <c r="CK16" s="40">
        <f t="shared" si="371"/>
        <v>50655.615215625003</v>
      </c>
      <c r="CL16" s="40">
        <f t="shared" si="371"/>
        <v>50655.615215625003</v>
      </c>
      <c r="CM16" s="40">
        <f t="shared" si="371"/>
        <v>50655.615215625003</v>
      </c>
      <c r="CN16" s="40">
        <f t="shared" si="371"/>
        <v>50655.615215625003</v>
      </c>
      <c r="CO16" s="40">
        <f t="shared" si="371"/>
        <v>50655.615215625003</v>
      </c>
      <c r="CP16" s="40">
        <f t="shared" si="371"/>
        <v>50655.615215625003</v>
      </c>
      <c r="CQ16" s="40">
        <f t="shared" si="371"/>
        <v>50655.615215625003</v>
      </c>
      <c r="CR16" s="40">
        <f t="shared" si="371"/>
        <v>50655.615215625003</v>
      </c>
      <c r="CS16" s="40">
        <f t="shared" si="371"/>
        <v>50655.615215625003</v>
      </c>
      <c r="CT16" s="40">
        <f t="shared" si="371"/>
        <v>50655.615215625003</v>
      </c>
      <c r="CU16" s="40">
        <f t="shared" si="371"/>
        <v>50655.615215625003</v>
      </c>
      <c r="CV16" s="40">
        <f t="shared" si="371"/>
        <v>53188.395976406253</v>
      </c>
      <c r="CW16" s="40">
        <f t="shared" si="371"/>
        <v>53188.395976406253</v>
      </c>
      <c r="CX16" s="40">
        <f t="shared" si="371"/>
        <v>53188.395976406253</v>
      </c>
      <c r="CY16" s="40">
        <f t="shared" ref="CY16:DI16" si="372">CY17*CY18</f>
        <v>53188.395976406253</v>
      </c>
      <c r="CZ16" s="40">
        <f t="shared" si="372"/>
        <v>53188.395976406253</v>
      </c>
      <c r="DA16" s="40">
        <f t="shared" si="372"/>
        <v>53188.395976406253</v>
      </c>
      <c r="DB16" s="40">
        <f t="shared" si="372"/>
        <v>53188.395976406253</v>
      </c>
      <c r="DC16" s="40">
        <f t="shared" si="372"/>
        <v>53188.395976406253</v>
      </c>
      <c r="DD16" s="40">
        <f t="shared" si="372"/>
        <v>53188.395976406253</v>
      </c>
      <c r="DE16" s="40">
        <f t="shared" si="372"/>
        <v>53188.395976406253</v>
      </c>
      <c r="DF16" s="40">
        <f t="shared" si="372"/>
        <v>53188.395976406253</v>
      </c>
      <c r="DG16" s="40">
        <f t="shared" si="372"/>
        <v>53188.395976406253</v>
      </c>
      <c r="DH16" s="40">
        <f t="shared" si="372"/>
        <v>55847.815775226569</v>
      </c>
      <c r="DI16" s="40">
        <f t="shared" si="372"/>
        <v>55847.815775226569</v>
      </c>
      <c r="DJ16" s="40">
        <f t="shared" ref="DJ16:DN16" si="373">DJ17*DJ18</f>
        <v>55847.815775226569</v>
      </c>
      <c r="DK16" s="40">
        <f t="shared" si="373"/>
        <v>55847.815775226569</v>
      </c>
      <c r="DL16" s="40">
        <f t="shared" si="373"/>
        <v>55847.815775226569</v>
      </c>
      <c r="DM16" s="40">
        <f t="shared" si="373"/>
        <v>55847.815775226569</v>
      </c>
      <c r="DN16" s="40">
        <f t="shared" si="373"/>
        <v>55847.815775226569</v>
      </c>
      <c r="DO16" s="40">
        <f t="shared" ref="DO16:DR16" si="374">DO17*DO18</f>
        <v>55847.815775226569</v>
      </c>
      <c r="DP16" s="40">
        <f t="shared" si="374"/>
        <v>55847.815775226569</v>
      </c>
      <c r="DQ16" s="40">
        <f t="shared" si="374"/>
        <v>55847.815775226569</v>
      </c>
      <c r="DR16" s="40">
        <f t="shared" si="374"/>
        <v>55847.815775226569</v>
      </c>
    </row>
    <row r="17" spans="1:122" ht="12.6" customHeight="1" outlineLevel="1">
      <c r="A17" s="41" t="s">
        <v>35</v>
      </c>
      <c r="B17" s="39"/>
      <c r="C17" s="39"/>
      <c r="D17" s="29">
        <v>2</v>
      </c>
      <c r="E17" s="39">
        <v>2</v>
      </c>
      <c r="F17" s="39">
        <v>2</v>
      </c>
      <c r="G17" s="39">
        <v>2</v>
      </c>
      <c r="H17" s="39">
        <v>2</v>
      </c>
      <c r="I17" s="39">
        <v>2</v>
      </c>
      <c r="J17" s="39">
        <v>2</v>
      </c>
      <c r="K17" s="39">
        <v>2</v>
      </c>
      <c r="L17" s="39">
        <v>2</v>
      </c>
      <c r="M17" s="39">
        <v>2</v>
      </c>
      <c r="N17" s="39">
        <v>2</v>
      </c>
      <c r="O17" s="39">
        <v>2</v>
      </c>
      <c r="P17" s="39">
        <v>2</v>
      </c>
      <c r="Q17" s="39">
        <v>2</v>
      </c>
      <c r="R17" s="39">
        <v>2</v>
      </c>
      <c r="S17" s="39">
        <v>2</v>
      </c>
      <c r="T17" s="39">
        <v>2</v>
      </c>
      <c r="U17" s="39">
        <v>2</v>
      </c>
      <c r="V17" s="39">
        <v>2</v>
      </c>
      <c r="W17" s="39">
        <v>2</v>
      </c>
      <c r="X17" s="39">
        <v>2</v>
      </c>
      <c r="Y17" s="39">
        <v>2</v>
      </c>
      <c r="Z17" s="39">
        <v>2</v>
      </c>
      <c r="AA17" s="39">
        <v>2</v>
      </c>
      <c r="AB17" s="39">
        <v>2</v>
      </c>
      <c r="AC17" s="39">
        <v>2</v>
      </c>
      <c r="AD17" s="39">
        <v>2</v>
      </c>
      <c r="AE17" s="39">
        <v>2</v>
      </c>
      <c r="AF17" s="39">
        <v>2</v>
      </c>
      <c r="AG17" s="39">
        <v>2</v>
      </c>
      <c r="AH17" s="39">
        <v>2</v>
      </c>
      <c r="AI17" s="39">
        <v>2</v>
      </c>
      <c r="AJ17" s="39">
        <v>2</v>
      </c>
      <c r="AK17" s="39">
        <v>2</v>
      </c>
      <c r="AL17" s="39">
        <v>2</v>
      </c>
      <c r="AM17" s="39">
        <v>2</v>
      </c>
      <c r="AN17" s="39">
        <v>2</v>
      </c>
      <c r="AO17" s="39">
        <v>2</v>
      </c>
      <c r="AP17" s="39">
        <v>2</v>
      </c>
      <c r="AQ17" s="39">
        <v>2</v>
      </c>
      <c r="AR17" s="39">
        <v>2</v>
      </c>
      <c r="AS17" s="39">
        <v>2</v>
      </c>
      <c r="AT17" s="39">
        <v>2</v>
      </c>
      <c r="AU17" s="39">
        <v>2</v>
      </c>
      <c r="AV17" s="39">
        <v>2</v>
      </c>
      <c r="AW17" s="39">
        <v>2</v>
      </c>
      <c r="AX17" s="39">
        <v>2</v>
      </c>
      <c r="AY17" s="39">
        <v>2</v>
      </c>
      <c r="AZ17" s="39">
        <v>2</v>
      </c>
      <c r="BA17" s="39">
        <v>2</v>
      </c>
      <c r="BB17" s="39">
        <v>2</v>
      </c>
      <c r="BC17" s="39">
        <v>2</v>
      </c>
      <c r="BD17" s="39">
        <v>2</v>
      </c>
      <c r="BE17" s="39">
        <v>2</v>
      </c>
      <c r="BF17" s="39">
        <v>2</v>
      </c>
      <c r="BG17" s="39">
        <v>2</v>
      </c>
      <c r="BH17" s="39">
        <v>2</v>
      </c>
      <c r="BI17" s="39">
        <v>2</v>
      </c>
      <c r="BJ17" s="39">
        <v>2</v>
      </c>
      <c r="BK17" s="39">
        <v>2</v>
      </c>
      <c r="BL17" s="39">
        <v>2</v>
      </c>
      <c r="BM17" s="39">
        <v>2</v>
      </c>
      <c r="BN17" s="39">
        <v>2</v>
      </c>
      <c r="BO17" s="39">
        <v>2</v>
      </c>
      <c r="BP17" s="39">
        <v>2</v>
      </c>
      <c r="BQ17" s="39">
        <v>2</v>
      </c>
      <c r="BR17" s="39">
        <v>2</v>
      </c>
      <c r="BS17" s="39">
        <v>2</v>
      </c>
      <c r="BT17" s="39">
        <v>2</v>
      </c>
      <c r="BU17" s="39">
        <v>2</v>
      </c>
      <c r="BV17" s="39">
        <v>2</v>
      </c>
      <c r="BW17" s="39">
        <v>2</v>
      </c>
      <c r="BX17" s="39">
        <v>2</v>
      </c>
      <c r="BY17" s="39">
        <v>2</v>
      </c>
      <c r="BZ17" s="39">
        <v>2</v>
      </c>
      <c r="CA17" s="39">
        <v>2</v>
      </c>
      <c r="CB17" s="39">
        <v>2</v>
      </c>
      <c r="CC17" s="39">
        <v>2</v>
      </c>
      <c r="CD17" s="39">
        <v>2</v>
      </c>
      <c r="CE17" s="39">
        <v>2</v>
      </c>
      <c r="CF17" s="39">
        <v>2</v>
      </c>
      <c r="CG17" s="39">
        <v>2</v>
      </c>
      <c r="CH17" s="39">
        <v>2</v>
      </c>
      <c r="CI17" s="39">
        <v>2</v>
      </c>
      <c r="CJ17" s="39">
        <v>2</v>
      </c>
      <c r="CK17" s="39">
        <v>2</v>
      </c>
      <c r="CL17" s="39">
        <v>2</v>
      </c>
      <c r="CM17" s="39">
        <v>2</v>
      </c>
      <c r="CN17" s="39">
        <v>2</v>
      </c>
      <c r="CO17" s="39">
        <v>2</v>
      </c>
      <c r="CP17" s="39">
        <v>2</v>
      </c>
      <c r="CQ17" s="39">
        <v>2</v>
      </c>
      <c r="CR17" s="39">
        <v>2</v>
      </c>
      <c r="CS17" s="39">
        <v>2</v>
      </c>
      <c r="CT17" s="39">
        <v>2</v>
      </c>
      <c r="CU17" s="39">
        <v>2</v>
      </c>
      <c r="CV17" s="39">
        <v>2</v>
      </c>
      <c r="CW17" s="39">
        <v>2</v>
      </c>
      <c r="CX17" s="39">
        <v>2</v>
      </c>
      <c r="CY17" s="39">
        <v>2</v>
      </c>
      <c r="CZ17" s="39">
        <v>2</v>
      </c>
      <c r="DA17" s="39">
        <v>2</v>
      </c>
      <c r="DB17" s="39">
        <v>2</v>
      </c>
      <c r="DC17" s="39">
        <v>2</v>
      </c>
      <c r="DD17" s="39">
        <v>2</v>
      </c>
      <c r="DE17" s="39">
        <v>2</v>
      </c>
      <c r="DF17" s="39">
        <v>2</v>
      </c>
      <c r="DG17" s="39">
        <v>2</v>
      </c>
      <c r="DH17" s="39">
        <v>2</v>
      </c>
      <c r="DI17" s="39">
        <v>2</v>
      </c>
      <c r="DJ17" s="39">
        <v>2</v>
      </c>
      <c r="DK17" s="39">
        <v>2</v>
      </c>
      <c r="DL17" s="39">
        <v>2</v>
      </c>
      <c r="DM17" s="39">
        <v>2</v>
      </c>
      <c r="DN17" s="39">
        <v>2</v>
      </c>
      <c r="DO17" s="39">
        <v>2</v>
      </c>
      <c r="DP17" s="39">
        <v>2</v>
      </c>
      <c r="DQ17" s="39">
        <v>2</v>
      </c>
      <c r="DR17" s="39">
        <v>2</v>
      </c>
    </row>
    <row r="18" spans="1:122" ht="12.6" customHeight="1" outlineLevel="1">
      <c r="A18" s="41" t="s">
        <v>33</v>
      </c>
      <c r="B18" s="39"/>
      <c r="C18" s="39"/>
      <c r="D18" s="29">
        <v>18000</v>
      </c>
      <c r="E18" s="39">
        <f>D18*(1+$B$5*(MOD(E$3,12)=0))</f>
        <v>18000</v>
      </c>
      <c r="F18" s="39">
        <f t="shared" ref="F18:AL18" si="375">E18*(1+$B$5*(MOD(F$3,12)=0))</f>
        <v>18000</v>
      </c>
      <c r="G18" s="39">
        <f t="shared" si="375"/>
        <v>18000</v>
      </c>
      <c r="H18" s="39">
        <f t="shared" si="375"/>
        <v>18000</v>
      </c>
      <c r="I18" s="39">
        <f t="shared" si="375"/>
        <v>18000</v>
      </c>
      <c r="J18" s="39">
        <f t="shared" si="375"/>
        <v>18000</v>
      </c>
      <c r="K18" s="39">
        <f t="shared" si="375"/>
        <v>18000</v>
      </c>
      <c r="L18" s="39">
        <f t="shared" si="375"/>
        <v>18000</v>
      </c>
      <c r="M18" s="39">
        <f t="shared" si="375"/>
        <v>18000</v>
      </c>
      <c r="N18" s="39">
        <f t="shared" si="375"/>
        <v>18000</v>
      </c>
      <c r="O18" s="39">
        <f t="shared" si="375"/>
        <v>18000</v>
      </c>
      <c r="P18" s="39">
        <f t="shared" si="375"/>
        <v>18900</v>
      </c>
      <c r="Q18" s="39">
        <f t="shared" si="375"/>
        <v>18900</v>
      </c>
      <c r="R18" s="39">
        <f t="shared" si="375"/>
        <v>18900</v>
      </c>
      <c r="S18" s="39">
        <f t="shared" si="375"/>
        <v>18900</v>
      </c>
      <c r="T18" s="39">
        <f t="shared" si="375"/>
        <v>18900</v>
      </c>
      <c r="U18" s="39">
        <f t="shared" si="375"/>
        <v>18900</v>
      </c>
      <c r="V18" s="39">
        <f t="shared" si="375"/>
        <v>18900</v>
      </c>
      <c r="W18" s="39">
        <f t="shared" si="375"/>
        <v>18900</v>
      </c>
      <c r="X18" s="39">
        <f t="shared" si="375"/>
        <v>18900</v>
      </c>
      <c r="Y18" s="39">
        <f t="shared" si="375"/>
        <v>18900</v>
      </c>
      <c r="Z18" s="39">
        <f t="shared" si="375"/>
        <v>18900</v>
      </c>
      <c r="AA18" s="39">
        <f t="shared" si="375"/>
        <v>18900</v>
      </c>
      <c r="AB18" s="39">
        <f t="shared" si="375"/>
        <v>19845</v>
      </c>
      <c r="AC18" s="39">
        <f t="shared" si="375"/>
        <v>19845</v>
      </c>
      <c r="AD18" s="39">
        <f t="shared" si="375"/>
        <v>19845</v>
      </c>
      <c r="AE18" s="39">
        <f t="shared" si="375"/>
        <v>19845</v>
      </c>
      <c r="AF18" s="39">
        <f t="shared" si="375"/>
        <v>19845</v>
      </c>
      <c r="AG18" s="39">
        <f t="shared" si="375"/>
        <v>19845</v>
      </c>
      <c r="AH18" s="39">
        <f t="shared" si="375"/>
        <v>19845</v>
      </c>
      <c r="AI18" s="39">
        <f t="shared" si="375"/>
        <v>19845</v>
      </c>
      <c r="AJ18" s="39">
        <f t="shared" si="375"/>
        <v>19845</v>
      </c>
      <c r="AK18" s="39">
        <f t="shared" si="375"/>
        <v>19845</v>
      </c>
      <c r="AL18" s="39">
        <f t="shared" si="375"/>
        <v>19845</v>
      </c>
      <c r="AM18" s="39">
        <f t="shared" ref="AM18:CF18" si="376">AL18*(1+$B$5*(MOD(AM$3,12)=0))</f>
        <v>19845</v>
      </c>
      <c r="AN18" s="39">
        <f t="shared" si="376"/>
        <v>20837.25</v>
      </c>
      <c r="AO18" s="39">
        <f t="shared" si="376"/>
        <v>20837.25</v>
      </c>
      <c r="AP18" s="39">
        <f t="shared" si="376"/>
        <v>20837.25</v>
      </c>
      <c r="AQ18" s="39">
        <f t="shared" si="376"/>
        <v>20837.25</v>
      </c>
      <c r="AR18" s="39">
        <f t="shared" si="376"/>
        <v>20837.25</v>
      </c>
      <c r="AS18" s="39">
        <f t="shared" si="376"/>
        <v>20837.25</v>
      </c>
      <c r="AT18" s="39">
        <f t="shared" si="376"/>
        <v>20837.25</v>
      </c>
      <c r="AU18" s="39">
        <f t="shared" si="376"/>
        <v>20837.25</v>
      </c>
      <c r="AV18" s="39">
        <f t="shared" si="376"/>
        <v>20837.25</v>
      </c>
      <c r="AW18" s="39">
        <f t="shared" si="376"/>
        <v>20837.25</v>
      </c>
      <c r="AX18" s="39">
        <f t="shared" si="376"/>
        <v>20837.25</v>
      </c>
      <c r="AY18" s="39">
        <f t="shared" si="376"/>
        <v>20837.25</v>
      </c>
      <c r="AZ18" s="39">
        <f t="shared" si="376"/>
        <v>21879.112499999999</v>
      </c>
      <c r="BA18" s="39">
        <f t="shared" si="376"/>
        <v>21879.112499999999</v>
      </c>
      <c r="BB18" s="39">
        <f t="shared" si="376"/>
        <v>21879.112499999999</v>
      </c>
      <c r="BC18" s="39">
        <f t="shared" si="376"/>
        <v>21879.112499999999</v>
      </c>
      <c r="BD18" s="39">
        <f t="shared" si="376"/>
        <v>21879.112499999999</v>
      </c>
      <c r="BE18" s="39">
        <f t="shared" si="376"/>
        <v>21879.112499999999</v>
      </c>
      <c r="BF18" s="39">
        <f t="shared" si="376"/>
        <v>21879.112499999999</v>
      </c>
      <c r="BG18" s="39">
        <f t="shared" si="376"/>
        <v>21879.112499999999</v>
      </c>
      <c r="BH18" s="39">
        <f t="shared" si="376"/>
        <v>21879.112499999999</v>
      </c>
      <c r="BI18" s="39">
        <f t="shared" si="376"/>
        <v>21879.112499999999</v>
      </c>
      <c r="BJ18" s="39">
        <f t="shared" si="376"/>
        <v>21879.112499999999</v>
      </c>
      <c r="BK18" s="39">
        <f t="shared" si="376"/>
        <v>21879.112499999999</v>
      </c>
      <c r="BL18" s="39">
        <f t="shared" si="376"/>
        <v>22973.068125000002</v>
      </c>
      <c r="BM18" s="39">
        <f t="shared" si="376"/>
        <v>22973.068125000002</v>
      </c>
      <c r="BN18" s="39">
        <f t="shared" si="376"/>
        <v>22973.068125000002</v>
      </c>
      <c r="BO18" s="39">
        <f t="shared" si="376"/>
        <v>22973.068125000002</v>
      </c>
      <c r="BP18" s="39">
        <f t="shared" si="376"/>
        <v>22973.068125000002</v>
      </c>
      <c r="BQ18" s="39">
        <f t="shared" si="376"/>
        <v>22973.068125000002</v>
      </c>
      <c r="BR18" s="39">
        <f t="shared" si="376"/>
        <v>22973.068125000002</v>
      </c>
      <c r="BS18" s="39">
        <f t="shared" si="376"/>
        <v>22973.068125000002</v>
      </c>
      <c r="BT18" s="39">
        <f t="shared" si="376"/>
        <v>22973.068125000002</v>
      </c>
      <c r="BU18" s="39">
        <f t="shared" si="376"/>
        <v>22973.068125000002</v>
      </c>
      <c r="BV18" s="39">
        <f t="shared" si="376"/>
        <v>22973.068125000002</v>
      </c>
      <c r="BW18" s="39">
        <f t="shared" si="376"/>
        <v>22973.068125000002</v>
      </c>
      <c r="BX18" s="39">
        <f t="shared" si="376"/>
        <v>24121.721531250001</v>
      </c>
      <c r="BY18" s="39">
        <f t="shared" si="376"/>
        <v>24121.721531250001</v>
      </c>
      <c r="BZ18" s="39">
        <f t="shared" si="376"/>
        <v>24121.721531250001</v>
      </c>
      <c r="CA18" s="39">
        <f t="shared" si="376"/>
        <v>24121.721531250001</v>
      </c>
      <c r="CB18" s="39">
        <f t="shared" si="376"/>
        <v>24121.721531250001</v>
      </c>
      <c r="CC18" s="39">
        <f t="shared" si="376"/>
        <v>24121.721531250001</v>
      </c>
      <c r="CD18" s="39">
        <f t="shared" si="376"/>
        <v>24121.721531250001</v>
      </c>
      <c r="CE18" s="39">
        <f t="shared" si="376"/>
        <v>24121.721531250001</v>
      </c>
      <c r="CF18" s="39">
        <f t="shared" si="376"/>
        <v>24121.721531250001</v>
      </c>
      <c r="CG18" s="39">
        <f t="shared" ref="CG18:CX18" si="377">CF18*(1+$B$5*(MOD(CG$3,12)=0))</f>
        <v>24121.721531250001</v>
      </c>
      <c r="CH18" s="39">
        <f t="shared" si="377"/>
        <v>24121.721531250001</v>
      </c>
      <c r="CI18" s="39">
        <f t="shared" si="377"/>
        <v>24121.721531250001</v>
      </c>
      <c r="CJ18" s="39">
        <f t="shared" si="377"/>
        <v>25327.807607812501</v>
      </c>
      <c r="CK18" s="39">
        <f t="shared" si="377"/>
        <v>25327.807607812501</v>
      </c>
      <c r="CL18" s="39">
        <f t="shared" si="377"/>
        <v>25327.807607812501</v>
      </c>
      <c r="CM18" s="39">
        <f t="shared" si="377"/>
        <v>25327.807607812501</v>
      </c>
      <c r="CN18" s="39">
        <f t="shared" si="377"/>
        <v>25327.807607812501</v>
      </c>
      <c r="CO18" s="39">
        <f t="shared" si="377"/>
        <v>25327.807607812501</v>
      </c>
      <c r="CP18" s="39">
        <f t="shared" si="377"/>
        <v>25327.807607812501</v>
      </c>
      <c r="CQ18" s="39">
        <f t="shared" si="377"/>
        <v>25327.807607812501</v>
      </c>
      <c r="CR18" s="39">
        <f t="shared" si="377"/>
        <v>25327.807607812501</v>
      </c>
      <c r="CS18" s="39">
        <f t="shared" si="377"/>
        <v>25327.807607812501</v>
      </c>
      <c r="CT18" s="39">
        <f t="shared" si="377"/>
        <v>25327.807607812501</v>
      </c>
      <c r="CU18" s="39">
        <f t="shared" si="377"/>
        <v>25327.807607812501</v>
      </c>
      <c r="CV18" s="39">
        <f t="shared" si="377"/>
        <v>26594.197988203126</v>
      </c>
      <c r="CW18" s="39">
        <f t="shared" si="377"/>
        <v>26594.197988203126</v>
      </c>
      <c r="CX18" s="39">
        <f t="shared" si="377"/>
        <v>26594.197988203126</v>
      </c>
      <c r="CY18" s="39">
        <f t="shared" ref="CY18:DI18" si="378">CX18*(1+$B$5*(MOD(CY$3,12)=0))</f>
        <v>26594.197988203126</v>
      </c>
      <c r="CZ18" s="39">
        <f t="shared" si="378"/>
        <v>26594.197988203126</v>
      </c>
      <c r="DA18" s="39">
        <f t="shared" si="378"/>
        <v>26594.197988203126</v>
      </c>
      <c r="DB18" s="39">
        <f t="shared" si="378"/>
        <v>26594.197988203126</v>
      </c>
      <c r="DC18" s="39">
        <f t="shared" si="378"/>
        <v>26594.197988203126</v>
      </c>
      <c r="DD18" s="39">
        <f t="shared" si="378"/>
        <v>26594.197988203126</v>
      </c>
      <c r="DE18" s="39">
        <f t="shared" si="378"/>
        <v>26594.197988203126</v>
      </c>
      <c r="DF18" s="39">
        <f t="shared" si="378"/>
        <v>26594.197988203126</v>
      </c>
      <c r="DG18" s="39">
        <f t="shared" si="378"/>
        <v>26594.197988203126</v>
      </c>
      <c r="DH18" s="39">
        <f t="shared" si="378"/>
        <v>27923.907887613284</v>
      </c>
      <c r="DI18" s="39">
        <f t="shared" si="378"/>
        <v>27923.907887613284</v>
      </c>
      <c r="DJ18" s="39">
        <f t="shared" ref="DJ18:DN18" si="379">DI18*(1+$B$5*(MOD(DJ$3,12)=0))</f>
        <v>27923.907887613284</v>
      </c>
      <c r="DK18" s="39">
        <f t="shared" si="379"/>
        <v>27923.907887613284</v>
      </c>
      <c r="DL18" s="39">
        <f t="shared" si="379"/>
        <v>27923.907887613284</v>
      </c>
      <c r="DM18" s="39">
        <f t="shared" si="379"/>
        <v>27923.907887613284</v>
      </c>
      <c r="DN18" s="39">
        <f t="shared" si="379"/>
        <v>27923.907887613284</v>
      </c>
      <c r="DO18" s="39">
        <f t="shared" ref="DO18:DR18" si="380">DN18*(1+$B$5*(MOD(DO$3,12)=0))</f>
        <v>27923.907887613284</v>
      </c>
      <c r="DP18" s="39">
        <f t="shared" si="380"/>
        <v>27923.907887613284</v>
      </c>
      <c r="DQ18" s="39">
        <f t="shared" si="380"/>
        <v>27923.907887613284</v>
      </c>
      <c r="DR18" s="39">
        <f t="shared" si="380"/>
        <v>27923.907887613284</v>
      </c>
    </row>
    <row r="19" spans="1:122" ht="12.6" customHeight="1" outlineLevel="1">
      <c r="A19" s="38" t="s">
        <v>37</v>
      </c>
      <c r="B19" s="23"/>
      <c r="C19" s="23"/>
      <c r="D19" s="40">
        <f t="shared" ref="D19:Y19" si="381">D20*D21</f>
        <v>42000</v>
      </c>
      <c r="E19" s="40">
        <f t="shared" si="381"/>
        <v>42000</v>
      </c>
      <c r="F19" s="40">
        <f t="shared" si="381"/>
        <v>42000</v>
      </c>
      <c r="G19" s="40">
        <f t="shared" si="381"/>
        <v>42000</v>
      </c>
      <c r="H19" s="40">
        <f t="shared" si="381"/>
        <v>42000</v>
      </c>
      <c r="I19" s="40">
        <f t="shared" si="381"/>
        <v>42000</v>
      </c>
      <c r="J19" s="40">
        <f t="shared" si="381"/>
        <v>42000</v>
      </c>
      <c r="K19" s="40">
        <f t="shared" si="381"/>
        <v>42000</v>
      </c>
      <c r="L19" s="40">
        <f t="shared" si="381"/>
        <v>42000</v>
      </c>
      <c r="M19" s="40">
        <f t="shared" si="381"/>
        <v>42000</v>
      </c>
      <c r="N19" s="40">
        <f t="shared" si="381"/>
        <v>42000</v>
      </c>
      <c r="O19" s="40">
        <f t="shared" si="381"/>
        <v>42000</v>
      </c>
      <c r="P19" s="40">
        <f t="shared" si="381"/>
        <v>44100</v>
      </c>
      <c r="Q19" s="40">
        <f t="shared" si="381"/>
        <v>44100</v>
      </c>
      <c r="R19" s="40">
        <f t="shared" si="381"/>
        <v>44100</v>
      </c>
      <c r="S19" s="40">
        <f t="shared" si="381"/>
        <v>44100</v>
      </c>
      <c r="T19" s="40">
        <f t="shared" si="381"/>
        <v>44100</v>
      </c>
      <c r="U19" s="40">
        <f t="shared" si="381"/>
        <v>44100</v>
      </c>
      <c r="V19" s="40">
        <f t="shared" si="381"/>
        <v>44100</v>
      </c>
      <c r="W19" s="40">
        <f t="shared" si="381"/>
        <v>44100</v>
      </c>
      <c r="X19" s="40">
        <f t="shared" si="381"/>
        <v>44100</v>
      </c>
      <c r="Y19" s="40">
        <f t="shared" si="381"/>
        <v>44100</v>
      </c>
      <c r="Z19" s="40">
        <f t="shared" ref="Z19:AJ19" si="382">Z20*Z21</f>
        <v>44100</v>
      </c>
      <c r="AA19" s="40">
        <f t="shared" si="382"/>
        <v>44100</v>
      </c>
      <c r="AB19" s="40">
        <f t="shared" si="382"/>
        <v>46305</v>
      </c>
      <c r="AC19" s="40">
        <f t="shared" si="382"/>
        <v>46305</v>
      </c>
      <c r="AD19" s="40">
        <f t="shared" si="382"/>
        <v>46305</v>
      </c>
      <c r="AE19" s="40">
        <f t="shared" si="382"/>
        <v>46305</v>
      </c>
      <c r="AF19" s="40">
        <f t="shared" si="382"/>
        <v>46305</v>
      </c>
      <c r="AG19" s="40">
        <f t="shared" si="382"/>
        <v>46305</v>
      </c>
      <c r="AH19" s="40">
        <f t="shared" si="382"/>
        <v>46305</v>
      </c>
      <c r="AI19" s="40">
        <f t="shared" si="382"/>
        <v>46305</v>
      </c>
      <c r="AJ19" s="40">
        <f t="shared" si="382"/>
        <v>46305</v>
      </c>
      <c r="AK19" s="40">
        <f t="shared" ref="AK19:AL19" si="383">AK20*AK21</f>
        <v>46305</v>
      </c>
      <c r="AL19" s="40">
        <f t="shared" si="383"/>
        <v>46305</v>
      </c>
      <c r="AM19" s="40">
        <f t="shared" ref="AM19:CF19" si="384">AM20*AM21</f>
        <v>46305</v>
      </c>
      <c r="AN19" s="40">
        <f t="shared" si="384"/>
        <v>48620.25</v>
      </c>
      <c r="AO19" s="40">
        <f t="shared" si="384"/>
        <v>48620.25</v>
      </c>
      <c r="AP19" s="40">
        <f t="shared" si="384"/>
        <v>48620.25</v>
      </c>
      <c r="AQ19" s="40">
        <f t="shared" si="384"/>
        <v>48620.25</v>
      </c>
      <c r="AR19" s="40">
        <f t="shared" si="384"/>
        <v>48620.25</v>
      </c>
      <c r="AS19" s="40">
        <f t="shared" si="384"/>
        <v>48620.25</v>
      </c>
      <c r="AT19" s="40">
        <f t="shared" si="384"/>
        <v>48620.25</v>
      </c>
      <c r="AU19" s="40">
        <f t="shared" si="384"/>
        <v>48620.25</v>
      </c>
      <c r="AV19" s="40">
        <f t="shared" si="384"/>
        <v>48620.25</v>
      </c>
      <c r="AW19" s="40">
        <f t="shared" si="384"/>
        <v>48620.25</v>
      </c>
      <c r="AX19" s="40">
        <f t="shared" si="384"/>
        <v>48620.25</v>
      </c>
      <c r="AY19" s="40">
        <f t="shared" si="384"/>
        <v>48620.25</v>
      </c>
      <c r="AZ19" s="40">
        <f t="shared" si="384"/>
        <v>51051.262500000004</v>
      </c>
      <c r="BA19" s="40">
        <f t="shared" si="384"/>
        <v>51051.262500000004</v>
      </c>
      <c r="BB19" s="40">
        <f t="shared" si="384"/>
        <v>51051.262500000004</v>
      </c>
      <c r="BC19" s="40">
        <f t="shared" si="384"/>
        <v>51051.262500000004</v>
      </c>
      <c r="BD19" s="40">
        <f t="shared" si="384"/>
        <v>51051.262500000004</v>
      </c>
      <c r="BE19" s="40">
        <f t="shared" si="384"/>
        <v>51051.262500000004</v>
      </c>
      <c r="BF19" s="40">
        <f t="shared" si="384"/>
        <v>51051.262500000004</v>
      </c>
      <c r="BG19" s="40">
        <f t="shared" si="384"/>
        <v>51051.262500000004</v>
      </c>
      <c r="BH19" s="40">
        <f t="shared" si="384"/>
        <v>51051.262500000004</v>
      </c>
      <c r="BI19" s="40">
        <f t="shared" si="384"/>
        <v>51051.262500000004</v>
      </c>
      <c r="BJ19" s="40">
        <f t="shared" si="384"/>
        <v>51051.262500000004</v>
      </c>
      <c r="BK19" s="40">
        <f t="shared" si="384"/>
        <v>51051.262500000004</v>
      </c>
      <c r="BL19" s="40">
        <f t="shared" si="384"/>
        <v>53603.825625000012</v>
      </c>
      <c r="BM19" s="40">
        <f t="shared" si="384"/>
        <v>53603.825625000012</v>
      </c>
      <c r="BN19" s="40">
        <f t="shared" si="384"/>
        <v>53603.825625000012</v>
      </c>
      <c r="BO19" s="40">
        <f t="shared" si="384"/>
        <v>53603.825625000012</v>
      </c>
      <c r="BP19" s="40">
        <f t="shared" si="384"/>
        <v>53603.825625000012</v>
      </c>
      <c r="BQ19" s="40">
        <f t="shared" si="384"/>
        <v>53603.825625000012</v>
      </c>
      <c r="BR19" s="40">
        <f t="shared" si="384"/>
        <v>53603.825625000012</v>
      </c>
      <c r="BS19" s="40">
        <f t="shared" si="384"/>
        <v>53603.825625000012</v>
      </c>
      <c r="BT19" s="40">
        <f t="shared" si="384"/>
        <v>53603.825625000012</v>
      </c>
      <c r="BU19" s="40">
        <f t="shared" si="384"/>
        <v>53603.825625000012</v>
      </c>
      <c r="BV19" s="40">
        <f t="shared" si="384"/>
        <v>53603.825625000012</v>
      </c>
      <c r="BW19" s="40">
        <f t="shared" si="384"/>
        <v>53603.825625000012</v>
      </c>
      <c r="BX19" s="40">
        <f t="shared" si="384"/>
        <v>56284.016906250021</v>
      </c>
      <c r="BY19" s="40">
        <f t="shared" si="384"/>
        <v>56284.016906250021</v>
      </c>
      <c r="BZ19" s="40">
        <f t="shared" si="384"/>
        <v>56284.016906250021</v>
      </c>
      <c r="CA19" s="40">
        <f t="shared" si="384"/>
        <v>56284.016906250021</v>
      </c>
      <c r="CB19" s="40">
        <f t="shared" si="384"/>
        <v>56284.016906250021</v>
      </c>
      <c r="CC19" s="40">
        <f t="shared" si="384"/>
        <v>56284.016906250021</v>
      </c>
      <c r="CD19" s="40">
        <f t="shared" si="384"/>
        <v>56284.016906250021</v>
      </c>
      <c r="CE19" s="40">
        <f t="shared" si="384"/>
        <v>56284.016906250021</v>
      </c>
      <c r="CF19" s="40">
        <f t="shared" si="384"/>
        <v>56284.016906250021</v>
      </c>
      <c r="CG19" s="40">
        <f t="shared" ref="CG19:CX19" si="385">CG20*CG21</f>
        <v>56284.016906250021</v>
      </c>
      <c r="CH19" s="40">
        <f t="shared" si="385"/>
        <v>56284.016906250021</v>
      </c>
      <c r="CI19" s="40">
        <f t="shared" si="385"/>
        <v>56284.016906250021</v>
      </c>
      <c r="CJ19" s="40">
        <f t="shared" si="385"/>
        <v>59098.217751562515</v>
      </c>
      <c r="CK19" s="40">
        <f t="shared" si="385"/>
        <v>59098.217751562515</v>
      </c>
      <c r="CL19" s="40">
        <f t="shared" si="385"/>
        <v>59098.217751562515</v>
      </c>
      <c r="CM19" s="40">
        <f t="shared" si="385"/>
        <v>59098.217751562515</v>
      </c>
      <c r="CN19" s="40">
        <f t="shared" si="385"/>
        <v>59098.217751562515</v>
      </c>
      <c r="CO19" s="40">
        <f t="shared" si="385"/>
        <v>59098.217751562515</v>
      </c>
      <c r="CP19" s="40">
        <f t="shared" si="385"/>
        <v>59098.217751562515</v>
      </c>
      <c r="CQ19" s="40">
        <f t="shared" si="385"/>
        <v>59098.217751562515</v>
      </c>
      <c r="CR19" s="40">
        <f t="shared" si="385"/>
        <v>59098.217751562515</v>
      </c>
      <c r="CS19" s="40">
        <f t="shared" si="385"/>
        <v>59098.217751562515</v>
      </c>
      <c r="CT19" s="40">
        <f t="shared" si="385"/>
        <v>59098.217751562515</v>
      </c>
      <c r="CU19" s="40">
        <f t="shared" si="385"/>
        <v>59098.217751562515</v>
      </c>
      <c r="CV19" s="40">
        <f t="shared" si="385"/>
        <v>62053.128639140647</v>
      </c>
      <c r="CW19" s="40">
        <f t="shared" si="385"/>
        <v>62053.128639140647</v>
      </c>
      <c r="CX19" s="40">
        <f t="shared" si="385"/>
        <v>62053.128639140647</v>
      </c>
      <c r="CY19" s="40">
        <f t="shared" ref="CY19:DI19" si="386">CY20*CY21</f>
        <v>62053.128639140647</v>
      </c>
      <c r="CZ19" s="40">
        <f t="shared" si="386"/>
        <v>62053.128639140647</v>
      </c>
      <c r="DA19" s="40">
        <f t="shared" si="386"/>
        <v>62053.128639140647</v>
      </c>
      <c r="DB19" s="40">
        <f t="shared" si="386"/>
        <v>62053.128639140647</v>
      </c>
      <c r="DC19" s="40">
        <f t="shared" si="386"/>
        <v>62053.128639140647</v>
      </c>
      <c r="DD19" s="40">
        <f t="shared" si="386"/>
        <v>62053.128639140647</v>
      </c>
      <c r="DE19" s="40">
        <f t="shared" si="386"/>
        <v>62053.128639140647</v>
      </c>
      <c r="DF19" s="40">
        <f t="shared" si="386"/>
        <v>62053.128639140647</v>
      </c>
      <c r="DG19" s="40">
        <f t="shared" si="386"/>
        <v>62053.128639140647</v>
      </c>
      <c r="DH19" s="40">
        <f t="shared" si="386"/>
        <v>65155.785071097685</v>
      </c>
      <c r="DI19" s="40">
        <f t="shared" si="386"/>
        <v>65155.785071097685</v>
      </c>
      <c r="DJ19" s="40">
        <f t="shared" ref="DJ19:DN19" si="387">DJ20*DJ21</f>
        <v>65155.785071097685</v>
      </c>
      <c r="DK19" s="40">
        <f t="shared" si="387"/>
        <v>65155.785071097685</v>
      </c>
      <c r="DL19" s="40">
        <f t="shared" si="387"/>
        <v>65155.785071097685</v>
      </c>
      <c r="DM19" s="40">
        <f t="shared" si="387"/>
        <v>65155.785071097685</v>
      </c>
      <c r="DN19" s="40">
        <f t="shared" si="387"/>
        <v>65155.785071097685</v>
      </c>
      <c r="DO19" s="40">
        <f t="shared" ref="DO19:DR19" si="388">DO20*DO21</f>
        <v>65155.785071097685</v>
      </c>
      <c r="DP19" s="40">
        <f t="shared" si="388"/>
        <v>65155.785071097685</v>
      </c>
      <c r="DQ19" s="40">
        <f t="shared" si="388"/>
        <v>65155.785071097685</v>
      </c>
      <c r="DR19" s="40">
        <f t="shared" si="388"/>
        <v>65155.785071097685</v>
      </c>
    </row>
    <row r="20" spans="1:122" ht="12.6" customHeight="1" outlineLevel="1">
      <c r="A20" s="41" t="s">
        <v>35</v>
      </c>
      <c r="B20" s="39"/>
      <c r="C20" s="39"/>
      <c r="D20" s="29">
        <v>3</v>
      </c>
      <c r="E20" s="39">
        <f t="shared" ref="E20" si="389">D20</f>
        <v>3</v>
      </c>
      <c r="F20" s="39">
        <f t="shared" ref="F20" si="390">E20</f>
        <v>3</v>
      </c>
      <c r="G20" s="39">
        <f t="shared" ref="G20" si="391">F20</f>
        <v>3</v>
      </c>
      <c r="H20" s="39">
        <f t="shared" ref="H20" si="392">G20</f>
        <v>3</v>
      </c>
      <c r="I20" s="39">
        <f t="shared" ref="I20" si="393">H20</f>
        <v>3</v>
      </c>
      <c r="J20" s="39">
        <f t="shared" ref="J20" si="394">I20</f>
        <v>3</v>
      </c>
      <c r="K20" s="39">
        <f t="shared" ref="K20" si="395">J20</f>
        <v>3</v>
      </c>
      <c r="L20" s="39">
        <f t="shared" ref="L20" si="396">K20</f>
        <v>3</v>
      </c>
      <c r="M20" s="39">
        <f t="shared" ref="M20" si="397">L20</f>
        <v>3</v>
      </c>
      <c r="N20" s="39">
        <f t="shared" ref="N20" si="398">M20</f>
        <v>3</v>
      </c>
      <c r="O20" s="39">
        <f t="shared" ref="O20" si="399">N20</f>
        <v>3</v>
      </c>
      <c r="P20" s="39">
        <f t="shared" ref="P20" si="400">O20</f>
        <v>3</v>
      </c>
      <c r="Q20" s="39">
        <f t="shared" ref="Q20" si="401">P20</f>
        <v>3</v>
      </c>
      <c r="R20" s="39">
        <f t="shared" ref="R20" si="402">Q20</f>
        <v>3</v>
      </c>
      <c r="S20" s="39">
        <f t="shared" ref="S20" si="403">R20</f>
        <v>3</v>
      </c>
      <c r="T20" s="39">
        <f t="shared" ref="T20" si="404">S20</f>
        <v>3</v>
      </c>
      <c r="U20" s="39">
        <f t="shared" ref="U20" si="405">T20</f>
        <v>3</v>
      </c>
      <c r="V20" s="39">
        <f t="shared" ref="V20" si="406">U20</f>
        <v>3</v>
      </c>
      <c r="W20" s="39">
        <f t="shared" ref="W20" si="407">V20</f>
        <v>3</v>
      </c>
      <c r="X20" s="39">
        <f t="shared" ref="X20" si="408">W20</f>
        <v>3</v>
      </c>
      <c r="Y20" s="39">
        <f t="shared" ref="Y20" si="409">X20</f>
        <v>3</v>
      </c>
      <c r="Z20" s="39">
        <f t="shared" ref="Z20" si="410">Y20</f>
        <v>3</v>
      </c>
      <c r="AA20" s="39">
        <f t="shared" ref="AA20" si="411">Z20</f>
        <v>3</v>
      </c>
      <c r="AB20" s="39">
        <f t="shared" ref="AB20" si="412">AA20</f>
        <v>3</v>
      </c>
      <c r="AC20" s="39">
        <f t="shared" ref="AC20" si="413">AB20</f>
        <v>3</v>
      </c>
      <c r="AD20" s="39">
        <f t="shared" ref="AD20" si="414">AC20</f>
        <v>3</v>
      </c>
      <c r="AE20" s="39">
        <f t="shared" ref="AE20" si="415">AD20</f>
        <v>3</v>
      </c>
      <c r="AF20" s="39">
        <f t="shared" ref="AF20" si="416">AE20</f>
        <v>3</v>
      </c>
      <c r="AG20" s="39">
        <f t="shared" ref="AG20" si="417">AF20</f>
        <v>3</v>
      </c>
      <c r="AH20" s="39">
        <f t="shared" ref="AH20" si="418">AG20</f>
        <v>3</v>
      </c>
      <c r="AI20" s="39">
        <f t="shared" ref="AI20" si="419">AH20</f>
        <v>3</v>
      </c>
      <c r="AJ20" s="39">
        <f t="shared" ref="AJ20" si="420">AI20</f>
        <v>3</v>
      </c>
      <c r="AK20" s="39">
        <f t="shared" ref="AK20:AL20" si="421">AJ20</f>
        <v>3</v>
      </c>
      <c r="AL20" s="39">
        <f t="shared" si="421"/>
        <v>3</v>
      </c>
      <c r="AM20" s="39">
        <f t="shared" ref="AM20" si="422">AL20</f>
        <v>3</v>
      </c>
      <c r="AN20" s="39">
        <f t="shared" ref="AN20" si="423">AM20</f>
        <v>3</v>
      </c>
      <c r="AO20" s="39">
        <f t="shared" ref="AO20" si="424">AN20</f>
        <v>3</v>
      </c>
      <c r="AP20" s="39">
        <f t="shared" ref="AP20" si="425">AO20</f>
        <v>3</v>
      </c>
      <c r="AQ20" s="39">
        <f t="shared" ref="AQ20" si="426">AP20</f>
        <v>3</v>
      </c>
      <c r="AR20" s="39">
        <f t="shared" ref="AR20" si="427">AQ20</f>
        <v>3</v>
      </c>
      <c r="AS20" s="39">
        <f t="shared" ref="AS20" si="428">AR20</f>
        <v>3</v>
      </c>
      <c r="AT20" s="39">
        <f t="shared" ref="AT20" si="429">AS20</f>
        <v>3</v>
      </c>
      <c r="AU20" s="39">
        <f t="shared" ref="AU20" si="430">AT20</f>
        <v>3</v>
      </c>
      <c r="AV20" s="39">
        <f t="shared" ref="AV20" si="431">AU20</f>
        <v>3</v>
      </c>
      <c r="AW20" s="39">
        <f t="shared" ref="AW20" si="432">AV20</f>
        <v>3</v>
      </c>
      <c r="AX20" s="39">
        <f t="shared" ref="AX20" si="433">AW20</f>
        <v>3</v>
      </c>
      <c r="AY20" s="39">
        <f t="shared" ref="AY20" si="434">AX20</f>
        <v>3</v>
      </c>
      <c r="AZ20" s="39">
        <f t="shared" ref="AZ20" si="435">AY20</f>
        <v>3</v>
      </c>
      <c r="BA20" s="39">
        <f t="shared" ref="BA20" si="436">AZ20</f>
        <v>3</v>
      </c>
      <c r="BB20" s="39">
        <f t="shared" ref="BB20" si="437">BA20</f>
        <v>3</v>
      </c>
      <c r="BC20" s="39">
        <f t="shared" ref="BC20" si="438">BB20</f>
        <v>3</v>
      </c>
      <c r="BD20" s="39">
        <f t="shared" ref="BD20" si="439">BC20</f>
        <v>3</v>
      </c>
      <c r="BE20" s="39">
        <f t="shared" ref="BE20" si="440">BD20</f>
        <v>3</v>
      </c>
      <c r="BF20" s="39">
        <f t="shared" ref="BF20" si="441">BE20</f>
        <v>3</v>
      </c>
      <c r="BG20" s="39">
        <f t="shared" ref="BG20" si="442">BF20</f>
        <v>3</v>
      </c>
      <c r="BH20" s="39">
        <f t="shared" ref="BH20" si="443">BG20</f>
        <v>3</v>
      </c>
      <c r="BI20" s="39">
        <f t="shared" ref="BI20" si="444">BH20</f>
        <v>3</v>
      </c>
      <c r="BJ20" s="39">
        <f t="shared" ref="BJ20" si="445">BI20</f>
        <v>3</v>
      </c>
      <c r="BK20" s="39">
        <f t="shared" ref="BK20" si="446">BJ20</f>
        <v>3</v>
      </c>
      <c r="BL20" s="39">
        <f t="shared" ref="BL20" si="447">BK20</f>
        <v>3</v>
      </c>
      <c r="BM20" s="39">
        <f t="shared" ref="BM20" si="448">BL20</f>
        <v>3</v>
      </c>
      <c r="BN20" s="39">
        <f t="shared" ref="BN20" si="449">BM20</f>
        <v>3</v>
      </c>
      <c r="BO20" s="39">
        <f t="shared" ref="BO20" si="450">BN20</f>
        <v>3</v>
      </c>
      <c r="BP20" s="39">
        <f t="shared" ref="BP20" si="451">BO20</f>
        <v>3</v>
      </c>
      <c r="BQ20" s="39">
        <f t="shared" ref="BQ20" si="452">BP20</f>
        <v>3</v>
      </c>
      <c r="BR20" s="39">
        <f t="shared" ref="BR20" si="453">BQ20</f>
        <v>3</v>
      </c>
      <c r="BS20" s="39">
        <f t="shared" ref="BS20" si="454">BR20</f>
        <v>3</v>
      </c>
      <c r="BT20" s="39">
        <f t="shared" ref="BT20" si="455">BS20</f>
        <v>3</v>
      </c>
      <c r="BU20" s="39">
        <f t="shared" ref="BU20" si="456">BT20</f>
        <v>3</v>
      </c>
      <c r="BV20" s="39">
        <f t="shared" ref="BV20" si="457">BU20</f>
        <v>3</v>
      </c>
      <c r="BW20" s="39">
        <f t="shared" ref="BW20" si="458">BV20</f>
        <v>3</v>
      </c>
      <c r="BX20" s="39">
        <f t="shared" ref="BX20" si="459">BW20</f>
        <v>3</v>
      </c>
      <c r="BY20" s="39">
        <f t="shared" ref="BY20" si="460">BX20</f>
        <v>3</v>
      </c>
      <c r="BZ20" s="39">
        <f t="shared" ref="BZ20" si="461">BY20</f>
        <v>3</v>
      </c>
      <c r="CA20" s="39">
        <f t="shared" ref="CA20" si="462">BZ20</f>
        <v>3</v>
      </c>
      <c r="CB20" s="39">
        <f t="shared" ref="CB20" si="463">CA20</f>
        <v>3</v>
      </c>
      <c r="CC20" s="39">
        <f t="shared" ref="CC20" si="464">CB20</f>
        <v>3</v>
      </c>
      <c r="CD20" s="39">
        <f t="shared" ref="CD20" si="465">CC20</f>
        <v>3</v>
      </c>
      <c r="CE20" s="39">
        <f t="shared" ref="CE20" si="466">CD20</f>
        <v>3</v>
      </c>
      <c r="CF20" s="39">
        <f t="shared" ref="CF20" si="467">CE20</f>
        <v>3</v>
      </c>
      <c r="CG20" s="39">
        <f t="shared" ref="CG20" si="468">CF20</f>
        <v>3</v>
      </c>
      <c r="CH20" s="39">
        <f t="shared" ref="CH20" si="469">CG20</f>
        <v>3</v>
      </c>
      <c r="CI20" s="39">
        <f t="shared" ref="CI20" si="470">CH20</f>
        <v>3</v>
      </c>
      <c r="CJ20" s="39">
        <f t="shared" ref="CJ20" si="471">CI20</f>
        <v>3</v>
      </c>
      <c r="CK20" s="39">
        <f t="shared" ref="CK20" si="472">CJ20</f>
        <v>3</v>
      </c>
      <c r="CL20" s="39">
        <f t="shared" ref="CL20" si="473">CK20</f>
        <v>3</v>
      </c>
      <c r="CM20" s="39">
        <f t="shared" ref="CM20" si="474">CL20</f>
        <v>3</v>
      </c>
      <c r="CN20" s="39">
        <f t="shared" ref="CN20" si="475">CM20</f>
        <v>3</v>
      </c>
      <c r="CO20" s="39">
        <f t="shared" ref="CO20" si="476">CN20</f>
        <v>3</v>
      </c>
      <c r="CP20" s="39">
        <f t="shared" ref="CP20" si="477">CO20</f>
        <v>3</v>
      </c>
      <c r="CQ20" s="39">
        <f t="shared" ref="CQ20" si="478">CP20</f>
        <v>3</v>
      </c>
      <c r="CR20" s="39">
        <f t="shared" ref="CR20" si="479">CQ20</f>
        <v>3</v>
      </c>
      <c r="CS20" s="39">
        <f t="shared" ref="CS20" si="480">CR20</f>
        <v>3</v>
      </c>
      <c r="CT20" s="39">
        <f t="shared" ref="CT20" si="481">CS20</f>
        <v>3</v>
      </c>
      <c r="CU20" s="39">
        <f t="shared" ref="CU20" si="482">CT20</f>
        <v>3</v>
      </c>
      <c r="CV20" s="39">
        <f t="shared" ref="CV20" si="483">CU20</f>
        <v>3</v>
      </c>
      <c r="CW20" s="39">
        <f t="shared" ref="CW20" si="484">CV20</f>
        <v>3</v>
      </c>
      <c r="CX20" s="39">
        <f t="shared" ref="CX20" si="485">CW20</f>
        <v>3</v>
      </c>
      <c r="CY20" s="39">
        <f t="shared" ref="CY20" si="486">CX20</f>
        <v>3</v>
      </c>
      <c r="CZ20" s="39">
        <f t="shared" ref="CZ20" si="487">CY20</f>
        <v>3</v>
      </c>
      <c r="DA20" s="39">
        <f t="shared" ref="DA20" si="488">CZ20</f>
        <v>3</v>
      </c>
      <c r="DB20" s="39">
        <f t="shared" ref="DB20" si="489">DA20</f>
        <v>3</v>
      </c>
      <c r="DC20" s="39">
        <f t="shared" ref="DC20" si="490">DB20</f>
        <v>3</v>
      </c>
      <c r="DD20" s="39">
        <f t="shared" ref="DD20" si="491">DC20</f>
        <v>3</v>
      </c>
      <c r="DE20" s="39">
        <f t="shared" ref="DE20" si="492">DD20</f>
        <v>3</v>
      </c>
      <c r="DF20" s="39">
        <f t="shared" ref="DF20" si="493">DE20</f>
        <v>3</v>
      </c>
      <c r="DG20" s="39">
        <f t="shared" ref="DG20" si="494">DF20</f>
        <v>3</v>
      </c>
      <c r="DH20" s="39">
        <f t="shared" ref="DH20" si="495">DG20</f>
        <v>3</v>
      </c>
      <c r="DI20" s="39">
        <f t="shared" ref="DI20" si="496">DH20</f>
        <v>3</v>
      </c>
      <c r="DJ20" s="39">
        <f t="shared" ref="DJ20" si="497">DI20</f>
        <v>3</v>
      </c>
      <c r="DK20" s="39">
        <f t="shared" ref="DK20" si="498">DJ20</f>
        <v>3</v>
      </c>
      <c r="DL20" s="39">
        <f t="shared" ref="DL20" si="499">DK20</f>
        <v>3</v>
      </c>
      <c r="DM20" s="39">
        <f t="shared" ref="DM20" si="500">DL20</f>
        <v>3</v>
      </c>
      <c r="DN20" s="39">
        <f t="shared" ref="DN20" si="501">DM20</f>
        <v>3</v>
      </c>
      <c r="DO20" s="39">
        <f t="shared" ref="DO20" si="502">DN20</f>
        <v>3</v>
      </c>
      <c r="DP20" s="39">
        <f t="shared" ref="DP20" si="503">DO20</f>
        <v>3</v>
      </c>
      <c r="DQ20" s="39">
        <f t="shared" ref="DQ20" si="504">DP20</f>
        <v>3</v>
      </c>
      <c r="DR20" s="39">
        <f t="shared" ref="DR20" si="505">DQ20</f>
        <v>3</v>
      </c>
    </row>
    <row r="21" spans="1:122" ht="12.6" customHeight="1" outlineLevel="1">
      <c r="A21" s="41" t="s">
        <v>33</v>
      </c>
      <c r="B21" s="39"/>
      <c r="C21" s="39"/>
      <c r="D21" s="29">
        <v>14000</v>
      </c>
      <c r="E21" s="39">
        <f>D21*(1+$B$5*(MOD(E$3,12)=0))</f>
        <v>14000</v>
      </c>
      <c r="F21" s="39">
        <f t="shared" ref="F21:AL21" si="506">E21*(1+$B$5*(MOD(F$3,12)=0))</f>
        <v>14000</v>
      </c>
      <c r="G21" s="39">
        <f t="shared" si="506"/>
        <v>14000</v>
      </c>
      <c r="H21" s="39">
        <f t="shared" si="506"/>
        <v>14000</v>
      </c>
      <c r="I21" s="39">
        <f t="shared" si="506"/>
        <v>14000</v>
      </c>
      <c r="J21" s="39">
        <f t="shared" si="506"/>
        <v>14000</v>
      </c>
      <c r="K21" s="39">
        <f t="shared" si="506"/>
        <v>14000</v>
      </c>
      <c r="L21" s="39">
        <f t="shared" si="506"/>
        <v>14000</v>
      </c>
      <c r="M21" s="39">
        <f t="shared" si="506"/>
        <v>14000</v>
      </c>
      <c r="N21" s="39">
        <f t="shared" si="506"/>
        <v>14000</v>
      </c>
      <c r="O21" s="39">
        <f t="shared" si="506"/>
        <v>14000</v>
      </c>
      <c r="P21" s="39">
        <f t="shared" si="506"/>
        <v>14700</v>
      </c>
      <c r="Q21" s="39">
        <f t="shared" si="506"/>
        <v>14700</v>
      </c>
      <c r="R21" s="39">
        <f t="shared" si="506"/>
        <v>14700</v>
      </c>
      <c r="S21" s="39">
        <f t="shared" si="506"/>
        <v>14700</v>
      </c>
      <c r="T21" s="39">
        <f t="shared" si="506"/>
        <v>14700</v>
      </c>
      <c r="U21" s="39">
        <f t="shared" si="506"/>
        <v>14700</v>
      </c>
      <c r="V21" s="39">
        <f t="shared" si="506"/>
        <v>14700</v>
      </c>
      <c r="W21" s="39">
        <f t="shared" si="506"/>
        <v>14700</v>
      </c>
      <c r="X21" s="39">
        <f t="shared" si="506"/>
        <v>14700</v>
      </c>
      <c r="Y21" s="39">
        <f t="shared" si="506"/>
        <v>14700</v>
      </c>
      <c r="Z21" s="39">
        <f t="shared" si="506"/>
        <v>14700</v>
      </c>
      <c r="AA21" s="39">
        <f t="shared" si="506"/>
        <v>14700</v>
      </c>
      <c r="AB21" s="39">
        <f t="shared" si="506"/>
        <v>15435</v>
      </c>
      <c r="AC21" s="39">
        <f t="shared" si="506"/>
        <v>15435</v>
      </c>
      <c r="AD21" s="39">
        <f t="shared" si="506"/>
        <v>15435</v>
      </c>
      <c r="AE21" s="39">
        <f t="shared" si="506"/>
        <v>15435</v>
      </c>
      <c r="AF21" s="39">
        <f t="shared" si="506"/>
        <v>15435</v>
      </c>
      <c r="AG21" s="39">
        <f t="shared" si="506"/>
        <v>15435</v>
      </c>
      <c r="AH21" s="39">
        <f t="shared" si="506"/>
        <v>15435</v>
      </c>
      <c r="AI21" s="39">
        <f t="shared" si="506"/>
        <v>15435</v>
      </c>
      <c r="AJ21" s="39">
        <f t="shared" si="506"/>
        <v>15435</v>
      </c>
      <c r="AK21" s="39">
        <f t="shared" si="506"/>
        <v>15435</v>
      </c>
      <c r="AL21" s="39">
        <f t="shared" si="506"/>
        <v>15435</v>
      </c>
      <c r="AM21" s="39">
        <f t="shared" ref="AM21:CF21" si="507">AL21*(1+$B$5*(MOD(AM$3,12)=0))</f>
        <v>15435</v>
      </c>
      <c r="AN21" s="39">
        <f t="shared" si="507"/>
        <v>16206.75</v>
      </c>
      <c r="AO21" s="39">
        <f t="shared" si="507"/>
        <v>16206.75</v>
      </c>
      <c r="AP21" s="39">
        <f t="shared" si="507"/>
        <v>16206.75</v>
      </c>
      <c r="AQ21" s="39">
        <f t="shared" si="507"/>
        <v>16206.75</v>
      </c>
      <c r="AR21" s="39">
        <f t="shared" si="507"/>
        <v>16206.75</v>
      </c>
      <c r="AS21" s="39">
        <f t="shared" si="507"/>
        <v>16206.75</v>
      </c>
      <c r="AT21" s="39">
        <f t="shared" si="507"/>
        <v>16206.75</v>
      </c>
      <c r="AU21" s="39">
        <f t="shared" si="507"/>
        <v>16206.75</v>
      </c>
      <c r="AV21" s="39">
        <f t="shared" si="507"/>
        <v>16206.75</v>
      </c>
      <c r="AW21" s="39">
        <f t="shared" si="507"/>
        <v>16206.75</v>
      </c>
      <c r="AX21" s="39">
        <f t="shared" si="507"/>
        <v>16206.75</v>
      </c>
      <c r="AY21" s="39">
        <f t="shared" si="507"/>
        <v>16206.75</v>
      </c>
      <c r="AZ21" s="39">
        <f t="shared" si="507"/>
        <v>17017.087500000001</v>
      </c>
      <c r="BA21" s="39">
        <f t="shared" si="507"/>
        <v>17017.087500000001</v>
      </c>
      <c r="BB21" s="39">
        <f t="shared" si="507"/>
        <v>17017.087500000001</v>
      </c>
      <c r="BC21" s="39">
        <f t="shared" si="507"/>
        <v>17017.087500000001</v>
      </c>
      <c r="BD21" s="39">
        <f t="shared" si="507"/>
        <v>17017.087500000001</v>
      </c>
      <c r="BE21" s="39">
        <f t="shared" si="507"/>
        <v>17017.087500000001</v>
      </c>
      <c r="BF21" s="39">
        <f t="shared" si="507"/>
        <v>17017.087500000001</v>
      </c>
      <c r="BG21" s="39">
        <f t="shared" si="507"/>
        <v>17017.087500000001</v>
      </c>
      <c r="BH21" s="39">
        <f t="shared" si="507"/>
        <v>17017.087500000001</v>
      </c>
      <c r="BI21" s="39">
        <f t="shared" si="507"/>
        <v>17017.087500000001</v>
      </c>
      <c r="BJ21" s="39">
        <f t="shared" si="507"/>
        <v>17017.087500000001</v>
      </c>
      <c r="BK21" s="39">
        <f t="shared" si="507"/>
        <v>17017.087500000001</v>
      </c>
      <c r="BL21" s="39">
        <f t="shared" si="507"/>
        <v>17867.941875000004</v>
      </c>
      <c r="BM21" s="39">
        <f t="shared" si="507"/>
        <v>17867.941875000004</v>
      </c>
      <c r="BN21" s="39">
        <f t="shared" si="507"/>
        <v>17867.941875000004</v>
      </c>
      <c r="BO21" s="39">
        <f t="shared" si="507"/>
        <v>17867.941875000004</v>
      </c>
      <c r="BP21" s="39">
        <f t="shared" si="507"/>
        <v>17867.941875000004</v>
      </c>
      <c r="BQ21" s="39">
        <f t="shared" si="507"/>
        <v>17867.941875000004</v>
      </c>
      <c r="BR21" s="39">
        <f t="shared" si="507"/>
        <v>17867.941875000004</v>
      </c>
      <c r="BS21" s="39">
        <f t="shared" si="507"/>
        <v>17867.941875000004</v>
      </c>
      <c r="BT21" s="39">
        <f t="shared" si="507"/>
        <v>17867.941875000004</v>
      </c>
      <c r="BU21" s="39">
        <f t="shared" si="507"/>
        <v>17867.941875000004</v>
      </c>
      <c r="BV21" s="39">
        <f t="shared" si="507"/>
        <v>17867.941875000004</v>
      </c>
      <c r="BW21" s="39">
        <f t="shared" si="507"/>
        <v>17867.941875000004</v>
      </c>
      <c r="BX21" s="39">
        <f t="shared" si="507"/>
        <v>18761.338968750006</v>
      </c>
      <c r="BY21" s="39">
        <f t="shared" si="507"/>
        <v>18761.338968750006</v>
      </c>
      <c r="BZ21" s="39">
        <f t="shared" si="507"/>
        <v>18761.338968750006</v>
      </c>
      <c r="CA21" s="39">
        <f t="shared" si="507"/>
        <v>18761.338968750006</v>
      </c>
      <c r="CB21" s="39">
        <f t="shared" si="507"/>
        <v>18761.338968750006</v>
      </c>
      <c r="CC21" s="39">
        <f t="shared" si="507"/>
        <v>18761.338968750006</v>
      </c>
      <c r="CD21" s="39">
        <f t="shared" si="507"/>
        <v>18761.338968750006</v>
      </c>
      <c r="CE21" s="39">
        <f t="shared" si="507"/>
        <v>18761.338968750006</v>
      </c>
      <c r="CF21" s="39">
        <f t="shared" si="507"/>
        <v>18761.338968750006</v>
      </c>
      <c r="CG21" s="39">
        <f t="shared" ref="CG21:CX21" si="508">CF21*(1+$B$5*(MOD(CG$3,12)=0))</f>
        <v>18761.338968750006</v>
      </c>
      <c r="CH21" s="39">
        <f t="shared" si="508"/>
        <v>18761.338968750006</v>
      </c>
      <c r="CI21" s="39">
        <f t="shared" si="508"/>
        <v>18761.338968750006</v>
      </c>
      <c r="CJ21" s="39">
        <f t="shared" si="508"/>
        <v>19699.405917187505</v>
      </c>
      <c r="CK21" s="39">
        <f t="shared" si="508"/>
        <v>19699.405917187505</v>
      </c>
      <c r="CL21" s="39">
        <f t="shared" si="508"/>
        <v>19699.405917187505</v>
      </c>
      <c r="CM21" s="39">
        <f t="shared" si="508"/>
        <v>19699.405917187505</v>
      </c>
      <c r="CN21" s="39">
        <f t="shared" si="508"/>
        <v>19699.405917187505</v>
      </c>
      <c r="CO21" s="39">
        <f t="shared" si="508"/>
        <v>19699.405917187505</v>
      </c>
      <c r="CP21" s="39">
        <f t="shared" si="508"/>
        <v>19699.405917187505</v>
      </c>
      <c r="CQ21" s="39">
        <f t="shared" si="508"/>
        <v>19699.405917187505</v>
      </c>
      <c r="CR21" s="39">
        <f t="shared" si="508"/>
        <v>19699.405917187505</v>
      </c>
      <c r="CS21" s="39">
        <f t="shared" si="508"/>
        <v>19699.405917187505</v>
      </c>
      <c r="CT21" s="39">
        <f t="shared" si="508"/>
        <v>19699.405917187505</v>
      </c>
      <c r="CU21" s="39">
        <f t="shared" si="508"/>
        <v>19699.405917187505</v>
      </c>
      <c r="CV21" s="39">
        <f t="shared" si="508"/>
        <v>20684.376213046882</v>
      </c>
      <c r="CW21" s="39">
        <f t="shared" si="508"/>
        <v>20684.376213046882</v>
      </c>
      <c r="CX21" s="39">
        <f t="shared" si="508"/>
        <v>20684.376213046882</v>
      </c>
      <c r="CY21" s="39">
        <f t="shared" ref="CY21:DI21" si="509">CX21*(1+$B$5*(MOD(CY$3,12)=0))</f>
        <v>20684.376213046882</v>
      </c>
      <c r="CZ21" s="39">
        <f t="shared" si="509"/>
        <v>20684.376213046882</v>
      </c>
      <c r="DA21" s="39">
        <f t="shared" si="509"/>
        <v>20684.376213046882</v>
      </c>
      <c r="DB21" s="39">
        <f t="shared" si="509"/>
        <v>20684.376213046882</v>
      </c>
      <c r="DC21" s="39">
        <f t="shared" si="509"/>
        <v>20684.376213046882</v>
      </c>
      <c r="DD21" s="39">
        <f t="shared" si="509"/>
        <v>20684.376213046882</v>
      </c>
      <c r="DE21" s="39">
        <f t="shared" si="509"/>
        <v>20684.376213046882</v>
      </c>
      <c r="DF21" s="39">
        <f t="shared" si="509"/>
        <v>20684.376213046882</v>
      </c>
      <c r="DG21" s="39">
        <f t="shared" si="509"/>
        <v>20684.376213046882</v>
      </c>
      <c r="DH21" s="39">
        <f t="shared" si="509"/>
        <v>21718.595023699228</v>
      </c>
      <c r="DI21" s="39">
        <f t="shared" si="509"/>
        <v>21718.595023699228</v>
      </c>
      <c r="DJ21" s="39">
        <f t="shared" ref="DJ21:DN21" si="510">DI21*(1+$B$5*(MOD(DJ$3,12)=0))</f>
        <v>21718.595023699228</v>
      </c>
      <c r="DK21" s="39">
        <f t="shared" si="510"/>
        <v>21718.595023699228</v>
      </c>
      <c r="DL21" s="39">
        <f t="shared" si="510"/>
        <v>21718.595023699228</v>
      </c>
      <c r="DM21" s="39">
        <f t="shared" si="510"/>
        <v>21718.595023699228</v>
      </c>
      <c r="DN21" s="39">
        <f t="shared" si="510"/>
        <v>21718.595023699228</v>
      </c>
      <c r="DO21" s="39">
        <f t="shared" ref="DO21:DR21" si="511">DN21*(1+$B$5*(MOD(DO$3,12)=0))</f>
        <v>21718.595023699228</v>
      </c>
      <c r="DP21" s="39">
        <f t="shared" si="511"/>
        <v>21718.595023699228</v>
      </c>
      <c r="DQ21" s="39">
        <f t="shared" si="511"/>
        <v>21718.595023699228</v>
      </c>
      <c r="DR21" s="39">
        <f t="shared" si="511"/>
        <v>21718.595023699228</v>
      </c>
    </row>
    <row r="22" spans="1:122" ht="12.6" customHeight="1" outlineLevel="1">
      <c r="A22" s="38" t="s">
        <v>38</v>
      </c>
      <c r="B22" s="23"/>
      <c r="C22" s="23"/>
      <c r="D22" s="40">
        <f t="shared" ref="D22:Y22" si="512">D23*D24</f>
        <v>3000</v>
      </c>
      <c r="E22" s="40">
        <f t="shared" si="512"/>
        <v>3000</v>
      </c>
      <c r="F22" s="40">
        <f t="shared" si="512"/>
        <v>3000</v>
      </c>
      <c r="G22" s="40">
        <f t="shared" si="512"/>
        <v>3000</v>
      </c>
      <c r="H22" s="40">
        <f t="shared" si="512"/>
        <v>3000</v>
      </c>
      <c r="I22" s="40">
        <f t="shared" si="512"/>
        <v>3000</v>
      </c>
      <c r="J22" s="40">
        <f t="shared" si="512"/>
        <v>3000</v>
      </c>
      <c r="K22" s="40">
        <f t="shared" si="512"/>
        <v>3000</v>
      </c>
      <c r="L22" s="40">
        <f t="shared" si="512"/>
        <v>3000</v>
      </c>
      <c r="M22" s="40">
        <f t="shared" si="512"/>
        <v>3000</v>
      </c>
      <c r="N22" s="40">
        <f t="shared" si="512"/>
        <v>3000</v>
      </c>
      <c r="O22" s="40">
        <f t="shared" si="512"/>
        <v>3000</v>
      </c>
      <c r="P22" s="40">
        <f t="shared" si="512"/>
        <v>3150</v>
      </c>
      <c r="Q22" s="40">
        <f t="shared" si="512"/>
        <v>3150</v>
      </c>
      <c r="R22" s="40">
        <f t="shared" si="512"/>
        <v>3150</v>
      </c>
      <c r="S22" s="40">
        <f t="shared" si="512"/>
        <v>3150</v>
      </c>
      <c r="T22" s="40">
        <f t="shared" si="512"/>
        <v>3150</v>
      </c>
      <c r="U22" s="40">
        <f t="shared" si="512"/>
        <v>3150</v>
      </c>
      <c r="V22" s="40">
        <f t="shared" si="512"/>
        <v>3150</v>
      </c>
      <c r="W22" s="40">
        <f t="shared" si="512"/>
        <v>3150</v>
      </c>
      <c r="X22" s="40">
        <f t="shared" si="512"/>
        <v>3150</v>
      </c>
      <c r="Y22" s="40">
        <f t="shared" si="512"/>
        <v>3150</v>
      </c>
      <c r="Z22" s="40">
        <f t="shared" ref="Z22:AJ22" si="513">Z23*Z24</f>
        <v>3150</v>
      </c>
      <c r="AA22" s="40">
        <f t="shared" si="513"/>
        <v>3150</v>
      </c>
      <c r="AB22" s="40">
        <f t="shared" si="513"/>
        <v>3307.5</v>
      </c>
      <c r="AC22" s="40">
        <f t="shared" si="513"/>
        <v>3307.5</v>
      </c>
      <c r="AD22" s="40">
        <f t="shared" si="513"/>
        <v>3307.5</v>
      </c>
      <c r="AE22" s="40">
        <f t="shared" si="513"/>
        <v>3307.5</v>
      </c>
      <c r="AF22" s="40">
        <f t="shared" si="513"/>
        <v>3307.5</v>
      </c>
      <c r="AG22" s="40">
        <f t="shared" si="513"/>
        <v>3307.5</v>
      </c>
      <c r="AH22" s="40">
        <f t="shared" si="513"/>
        <v>3307.5</v>
      </c>
      <c r="AI22" s="40">
        <f t="shared" si="513"/>
        <v>3307.5</v>
      </c>
      <c r="AJ22" s="40">
        <f t="shared" si="513"/>
        <v>3307.5</v>
      </c>
      <c r="AK22" s="40">
        <f t="shared" ref="AK22:AL22" si="514">AK23*AK24</f>
        <v>3307.5</v>
      </c>
      <c r="AL22" s="40">
        <f t="shared" si="514"/>
        <v>3307.5</v>
      </c>
      <c r="AM22" s="40">
        <f t="shared" ref="AM22:CF22" si="515">AM23*AM24</f>
        <v>3307.5</v>
      </c>
      <c r="AN22" s="40">
        <f t="shared" si="515"/>
        <v>3472.875</v>
      </c>
      <c r="AO22" s="40">
        <f t="shared" si="515"/>
        <v>3472.875</v>
      </c>
      <c r="AP22" s="40">
        <f t="shared" si="515"/>
        <v>3472.875</v>
      </c>
      <c r="AQ22" s="40">
        <f t="shared" si="515"/>
        <v>3472.875</v>
      </c>
      <c r="AR22" s="40">
        <f t="shared" si="515"/>
        <v>3472.875</v>
      </c>
      <c r="AS22" s="40">
        <f t="shared" si="515"/>
        <v>3472.875</v>
      </c>
      <c r="AT22" s="40">
        <f t="shared" si="515"/>
        <v>3472.875</v>
      </c>
      <c r="AU22" s="40">
        <f t="shared" si="515"/>
        <v>3472.875</v>
      </c>
      <c r="AV22" s="40">
        <f t="shared" si="515"/>
        <v>3472.875</v>
      </c>
      <c r="AW22" s="40">
        <f t="shared" si="515"/>
        <v>3472.875</v>
      </c>
      <c r="AX22" s="40">
        <f t="shared" si="515"/>
        <v>3472.875</v>
      </c>
      <c r="AY22" s="40">
        <f t="shared" si="515"/>
        <v>3472.875</v>
      </c>
      <c r="AZ22" s="40">
        <f t="shared" si="515"/>
        <v>3646.5187500000002</v>
      </c>
      <c r="BA22" s="40">
        <f t="shared" si="515"/>
        <v>3646.5187500000002</v>
      </c>
      <c r="BB22" s="40">
        <f t="shared" si="515"/>
        <v>3646.5187500000002</v>
      </c>
      <c r="BC22" s="40">
        <f t="shared" si="515"/>
        <v>3646.5187500000002</v>
      </c>
      <c r="BD22" s="40">
        <f t="shared" si="515"/>
        <v>3646.5187500000002</v>
      </c>
      <c r="BE22" s="40">
        <f t="shared" si="515"/>
        <v>3646.5187500000002</v>
      </c>
      <c r="BF22" s="40">
        <f t="shared" si="515"/>
        <v>3646.5187500000002</v>
      </c>
      <c r="BG22" s="40">
        <f t="shared" si="515"/>
        <v>3646.5187500000002</v>
      </c>
      <c r="BH22" s="40">
        <f t="shared" si="515"/>
        <v>3646.5187500000002</v>
      </c>
      <c r="BI22" s="40">
        <f t="shared" si="515"/>
        <v>3646.5187500000002</v>
      </c>
      <c r="BJ22" s="40">
        <f t="shared" si="515"/>
        <v>3646.5187500000002</v>
      </c>
      <c r="BK22" s="40">
        <f t="shared" si="515"/>
        <v>3646.5187500000002</v>
      </c>
      <c r="BL22" s="40">
        <f t="shared" si="515"/>
        <v>3828.8446875000009</v>
      </c>
      <c r="BM22" s="40">
        <f t="shared" si="515"/>
        <v>3828.8446875000009</v>
      </c>
      <c r="BN22" s="40">
        <f t="shared" si="515"/>
        <v>3828.8446875000009</v>
      </c>
      <c r="BO22" s="40">
        <f t="shared" si="515"/>
        <v>3828.8446875000009</v>
      </c>
      <c r="BP22" s="40">
        <f t="shared" si="515"/>
        <v>3828.8446875000009</v>
      </c>
      <c r="BQ22" s="40">
        <f t="shared" si="515"/>
        <v>3828.8446875000009</v>
      </c>
      <c r="BR22" s="40">
        <f t="shared" si="515"/>
        <v>3828.8446875000009</v>
      </c>
      <c r="BS22" s="40">
        <f t="shared" si="515"/>
        <v>3828.8446875000009</v>
      </c>
      <c r="BT22" s="40">
        <f t="shared" si="515"/>
        <v>3828.8446875000009</v>
      </c>
      <c r="BU22" s="40">
        <f t="shared" si="515"/>
        <v>3828.8446875000009</v>
      </c>
      <c r="BV22" s="40">
        <f t="shared" si="515"/>
        <v>3828.8446875000009</v>
      </c>
      <c r="BW22" s="40">
        <f t="shared" si="515"/>
        <v>3828.8446875000009</v>
      </c>
      <c r="BX22" s="40">
        <f t="shared" si="515"/>
        <v>4020.2869218750011</v>
      </c>
      <c r="BY22" s="40">
        <f t="shared" si="515"/>
        <v>4020.2869218750011</v>
      </c>
      <c r="BZ22" s="40">
        <f t="shared" si="515"/>
        <v>4020.2869218750011</v>
      </c>
      <c r="CA22" s="40">
        <f t="shared" si="515"/>
        <v>4020.2869218750011</v>
      </c>
      <c r="CB22" s="40">
        <f t="shared" si="515"/>
        <v>4020.2869218750011</v>
      </c>
      <c r="CC22" s="40">
        <f t="shared" si="515"/>
        <v>4020.2869218750011</v>
      </c>
      <c r="CD22" s="40">
        <f t="shared" si="515"/>
        <v>4020.2869218750011</v>
      </c>
      <c r="CE22" s="40">
        <f t="shared" si="515"/>
        <v>4020.2869218750011</v>
      </c>
      <c r="CF22" s="40">
        <f t="shared" si="515"/>
        <v>4020.2869218750011</v>
      </c>
      <c r="CG22" s="40">
        <f t="shared" ref="CG22:CX22" si="516">CG23*CG24</f>
        <v>4020.2869218750011</v>
      </c>
      <c r="CH22" s="40">
        <f t="shared" si="516"/>
        <v>4020.2869218750011</v>
      </c>
      <c r="CI22" s="40">
        <f t="shared" si="516"/>
        <v>4020.2869218750011</v>
      </c>
      <c r="CJ22" s="40">
        <f t="shared" si="516"/>
        <v>4221.3012679687508</v>
      </c>
      <c r="CK22" s="40">
        <f t="shared" si="516"/>
        <v>4221.3012679687508</v>
      </c>
      <c r="CL22" s="40">
        <f t="shared" si="516"/>
        <v>4221.3012679687508</v>
      </c>
      <c r="CM22" s="40">
        <f t="shared" si="516"/>
        <v>4221.3012679687508</v>
      </c>
      <c r="CN22" s="40">
        <f t="shared" si="516"/>
        <v>4221.3012679687508</v>
      </c>
      <c r="CO22" s="40">
        <f t="shared" si="516"/>
        <v>4221.3012679687508</v>
      </c>
      <c r="CP22" s="40">
        <f t="shared" si="516"/>
        <v>4221.3012679687508</v>
      </c>
      <c r="CQ22" s="40">
        <f t="shared" si="516"/>
        <v>4221.3012679687508</v>
      </c>
      <c r="CR22" s="40">
        <f t="shared" si="516"/>
        <v>4221.3012679687508</v>
      </c>
      <c r="CS22" s="40">
        <f t="shared" si="516"/>
        <v>4221.3012679687508</v>
      </c>
      <c r="CT22" s="40">
        <f t="shared" si="516"/>
        <v>4221.3012679687508</v>
      </c>
      <c r="CU22" s="40">
        <f t="shared" si="516"/>
        <v>4221.3012679687508</v>
      </c>
      <c r="CV22" s="40">
        <f t="shared" si="516"/>
        <v>4432.3663313671896</v>
      </c>
      <c r="CW22" s="40">
        <f t="shared" si="516"/>
        <v>4432.3663313671896</v>
      </c>
      <c r="CX22" s="40">
        <f t="shared" si="516"/>
        <v>4432.3663313671896</v>
      </c>
      <c r="CY22" s="40">
        <f t="shared" ref="CY22:DI22" si="517">CY23*CY24</f>
        <v>4432.3663313671896</v>
      </c>
      <c r="CZ22" s="40">
        <f t="shared" si="517"/>
        <v>4432.3663313671896</v>
      </c>
      <c r="DA22" s="40">
        <f t="shared" si="517"/>
        <v>4432.3663313671896</v>
      </c>
      <c r="DB22" s="40">
        <f t="shared" si="517"/>
        <v>4432.3663313671896</v>
      </c>
      <c r="DC22" s="40">
        <f t="shared" si="517"/>
        <v>4432.3663313671896</v>
      </c>
      <c r="DD22" s="40">
        <f t="shared" si="517"/>
        <v>4432.3663313671896</v>
      </c>
      <c r="DE22" s="40">
        <f t="shared" si="517"/>
        <v>4432.3663313671896</v>
      </c>
      <c r="DF22" s="40">
        <f t="shared" si="517"/>
        <v>4432.3663313671896</v>
      </c>
      <c r="DG22" s="40">
        <f t="shared" si="517"/>
        <v>4432.3663313671896</v>
      </c>
      <c r="DH22" s="40">
        <f t="shared" si="517"/>
        <v>4653.9846479355492</v>
      </c>
      <c r="DI22" s="40">
        <f t="shared" si="517"/>
        <v>4653.9846479355492</v>
      </c>
      <c r="DJ22" s="40">
        <f t="shared" ref="DJ22:DN22" si="518">DJ23*DJ24</f>
        <v>4653.9846479355492</v>
      </c>
      <c r="DK22" s="40">
        <f t="shared" si="518"/>
        <v>4653.9846479355492</v>
      </c>
      <c r="DL22" s="40">
        <f t="shared" si="518"/>
        <v>4653.9846479355492</v>
      </c>
      <c r="DM22" s="40">
        <f t="shared" si="518"/>
        <v>4653.9846479355492</v>
      </c>
      <c r="DN22" s="40">
        <f t="shared" si="518"/>
        <v>4653.9846479355492</v>
      </c>
      <c r="DO22" s="40">
        <f t="shared" ref="DO22:DR22" si="519">DO23*DO24</f>
        <v>4653.9846479355492</v>
      </c>
      <c r="DP22" s="40">
        <f t="shared" si="519"/>
        <v>4653.9846479355492</v>
      </c>
      <c r="DQ22" s="40">
        <f t="shared" si="519"/>
        <v>4653.9846479355492</v>
      </c>
      <c r="DR22" s="40">
        <f t="shared" si="519"/>
        <v>4653.9846479355492</v>
      </c>
    </row>
    <row r="23" spans="1:122" ht="12.6" customHeight="1" outlineLevel="1">
      <c r="A23" s="41" t="s">
        <v>39</v>
      </c>
      <c r="B23" s="39"/>
      <c r="C23" s="39"/>
      <c r="D23" s="29">
        <v>3</v>
      </c>
      <c r="E23" s="39">
        <v>3</v>
      </c>
      <c r="F23" s="39">
        <v>3</v>
      </c>
      <c r="G23" s="39">
        <v>3</v>
      </c>
      <c r="H23" s="39">
        <v>3</v>
      </c>
      <c r="I23" s="39">
        <v>3</v>
      </c>
      <c r="J23" s="39">
        <v>3</v>
      </c>
      <c r="K23" s="39">
        <v>3</v>
      </c>
      <c r="L23" s="39">
        <v>3</v>
      </c>
      <c r="M23" s="39">
        <v>3</v>
      </c>
      <c r="N23" s="39">
        <v>3</v>
      </c>
      <c r="O23" s="39">
        <v>3</v>
      </c>
      <c r="P23" s="39">
        <v>3</v>
      </c>
      <c r="Q23" s="39">
        <v>3</v>
      </c>
      <c r="R23" s="39">
        <v>3</v>
      </c>
      <c r="S23" s="39">
        <v>3</v>
      </c>
      <c r="T23" s="39">
        <v>3</v>
      </c>
      <c r="U23" s="39">
        <v>3</v>
      </c>
      <c r="V23" s="39">
        <v>3</v>
      </c>
      <c r="W23" s="39">
        <v>3</v>
      </c>
      <c r="X23" s="39">
        <v>3</v>
      </c>
      <c r="Y23" s="39">
        <v>3</v>
      </c>
      <c r="Z23" s="39">
        <v>3</v>
      </c>
      <c r="AA23" s="39">
        <v>3</v>
      </c>
      <c r="AB23" s="39">
        <v>3</v>
      </c>
      <c r="AC23" s="39">
        <v>3</v>
      </c>
      <c r="AD23" s="39">
        <v>3</v>
      </c>
      <c r="AE23" s="39">
        <v>3</v>
      </c>
      <c r="AF23" s="39">
        <v>3</v>
      </c>
      <c r="AG23" s="39">
        <v>3</v>
      </c>
      <c r="AH23" s="39">
        <v>3</v>
      </c>
      <c r="AI23" s="39">
        <v>3</v>
      </c>
      <c r="AJ23" s="39">
        <v>3</v>
      </c>
      <c r="AK23" s="39">
        <v>3</v>
      </c>
      <c r="AL23" s="39">
        <v>3</v>
      </c>
      <c r="AM23" s="39">
        <v>3</v>
      </c>
      <c r="AN23" s="39">
        <v>3</v>
      </c>
      <c r="AO23" s="39">
        <v>3</v>
      </c>
      <c r="AP23" s="39">
        <v>3</v>
      </c>
      <c r="AQ23" s="39">
        <v>3</v>
      </c>
      <c r="AR23" s="39">
        <v>3</v>
      </c>
      <c r="AS23" s="39">
        <v>3</v>
      </c>
      <c r="AT23" s="39">
        <v>3</v>
      </c>
      <c r="AU23" s="39">
        <v>3</v>
      </c>
      <c r="AV23" s="39">
        <v>3</v>
      </c>
      <c r="AW23" s="39">
        <v>3</v>
      </c>
      <c r="AX23" s="39">
        <v>3</v>
      </c>
      <c r="AY23" s="39">
        <v>3</v>
      </c>
      <c r="AZ23" s="39">
        <v>3</v>
      </c>
      <c r="BA23" s="39">
        <v>3</v>
      </c>
      <c r="BB23" s="39">
        <v>3</v>
      </c>
      <c r="BC23" s="39">
        <v>3</v>
      </c>
      <c r="BD23" s="39">
        <v>3</v>
      </c>
      <c r="BE23" s="39">
        <v>3</v>
      </c>
      <c r="BF23" s="39">
        <v>3</v>
      </c>
      <c r="BG23" s="39">
        <v>3</v>
      </c>
      <c r="BH23" s="39">
        <v>3</v>
      </c>
      <c r="BI23" s="39">
        <v>3</v>
      </c>
      <c r="BJ23" s="39">
        <v>3</v>
      </c>
      <c r="BK23" s="39">
        <v>3</v>
      </c>
      <c r="BL23" s="39">
        <v>3</v>
      </c>
      <c r="BM23" s="39">
        <v>3</v>
      </c>
      <c r="BN23" s="39">
        <v>3</v>
      </c>
      <c r="BO23" s="39">
        <v>3</v>
      </c>
      <c r="BP23" s="39">
        <v>3</v>
      </c>
      <c r="BQ23" s="39">
        <v>3</v>
      </c>
      <c r="BR23" s="39">
        <v>3</v>
      </c>
      <c r="BS23" s="39">
        <v>3</v>
      </c>
      <c r="BT23" s="39">
        <v>3</v>
      </c>
      <c r="BU23" s="39">
        <v>3</v>
      </c>
      <c r="BV23" s="39">
        <v>3</v>
      </c>
      <c r="BW23" s="39">
        <v>3</v>
      </c>
      <c r="BX23" s="39">
        <v>3</v>
      </c>
      <c r="BY23" s="39">
        <v>3</v>
      </c>
      <c r="BZ23" s="39">
        <v>3</v>
      </c>
      <c r="CA23" s="39">
        <v>3</v>
      </c>
      <c r="CB23" s="39">
        <v>3</v>
      </c>
      <c r="CC23" s="39">
        <v>3</v>
      </c>
      <c r="CD23" s="39">
        <v>3</v>
      </c>
      <c r="CE23" s="39">
        <v>3</v>
      </c>
      <c r="CF23" s="39">
        <v>3</v>
      </c>
      <c r="CG23" s="39">
        <v>3</v>
      </c>
      <c r="CH23" s="39">
        <v>3</v>
      </c>
      <c r="CI23" s="39">
        <v>3</v>
      </c>
      <c r="CJ23" s="39">
        <v>3</v>
      </c>
      <c r="CK23" s="39">
        <v>3</v>
      </c>
      <c r="CL23" s="39">
        <v>3</v>
      </c>
      <c r="CM23" s="39">
        <v>3</v>
      </c>
      <c r="CN23" s="39">
        <v>3</v>
      </c>
      <c r="CO23" s="39">
        <v>3</v>
      </c>
      <c r="CP23" s="39">
        <v>3</v>
      </c>
      <c r="CQ23" s="39">
        <v>3</v>
      </c>
      <c r="CR23" s="39">
        <v>3</v>
      </c>
      <c r="CS23" s="39">
        <v>3</v>
      </c>
      <c r="CT23" s="39">
        <v>3</v>
      </c>
      <c r="CU23" s="39">
        <v>3</v>
      </c>
      <c r="CV23" s="39">
        <v>3</v>
      </c>
      <c r="CW23" s="39">
        <v>3</v>
      </c>
      <c r="CX23" s="39">
        <v>3</v>
      </c>
      <c r="CY23" s="39">
        <v>3</v>
      </c>
      <c r="CZ23" s="39">
        <v>3</v>
      </c>
      <c r="DA23" s="39">
        <v>3</v>
      </c>
      <c r="DB23" s="39">
        <v>3</v>
      </c>
      <c r="DC23" s="39">
        <v>3</v>
      </c>
      <c r="DD23" s="39">
        <v>3</v>
      </c>
      <c r="DE23" s="39">
        <v>3</v>
      </c>
      <c r="DF23" s="39">
        <v>3</v>
      </c>
      <c r="DG23" s="39">
        <v>3</v>
      </c>
      <c r="DH23" s="39">
        <v>3</v>
      </c>
      <c r="DI23" s="39">
        <v>3</v>
      </c>
      <c r="DJ23" s="39">
        <v>3</v>
      </c>
      <c r="DK23" s="39">
        <v>3</v>
      </c>
      <c r="DL23" s="39">
        <v>3</v>
      </c>
      <c r="DM23" s="39">
        <v>3</v>
      </c>
      <c r="DN23" s="39">
        <v>3</v>
      </c>
      <c r="DO23" s="39">
        <v>3</v>
      </c>
      <c r="DP23" s="39">
        <v>3</v>
      </c>
      <c r="DQ23" s="39">
        <v>3</v>
      </c>
      <c r="DR23" s="39">
        <v>3</v>
      </c>
    </row>
    <row r="24" spans="1:122" ht="12.6" customHeight="1" outlineLevel="1">
      <c r="A24" s="41" t="s">
        <v>40</v>
      </c>
      <c r="B24" s="39"/>
      <c r="C24" s="39"/>
      <c r="D24" s="29">
        <v>1000</v>
      </c>
      <c r="E24" s="39">
        <f>D24*(1+$B$5*(MOD(E$3,12)=0))</f>
        <v>1000</v>
      </c>
      <c r="F24" s="39">
        <f t="shared" ref="F24:AL24" si="520">E24*(1+$B$5*(MOD(F$3,12)=0))</f>
        <v>1000</v>
      </c>
      <c r="G24" s="39">
        <f t="shared" si="520"/>
        <v>1000</v>
      </c>
      <c r="H24" s="39">
        <f t="shared" si="520"/>
        <v>1000</v>
      </c>
      <c r="I24" s="39">
        <f t="shared" si="520"/>
        <v>1000</v>
      </c>
      <c r="J24" s="39">
        <f t="shared" si="520"/>
        <v>1000</v>
      </c>
      <c r="K24" s="39">
        <f t="shared" si="520"/>
        <v>1000</v>
      </c>
      <c r="L24" s="39">
        <f t="shared" si="520"/>
        <v>1000</v>
      </c>
      <c r="M24" s="39">
        <f t="shared" si="520"/>
        <v>1000</v>
      </c>
      <c r="N24" s="39">
        <f t="shared" si="520"/>
        <v>1000</v>
      </c>
      <c r="O24" s="39">
        <f t="shared" si="520"/>
        <v>1000</v>
      </c>
      <c r="P24" s="39">
        <f t="shared" si="520"/>
        <v>1050</v>
      </c>
      <c r="Q24" s="39">
        <f t="shared" si="520"/>
        <v>1050</v>
      </c>
      <c r="R24" s="39">
        <f t="shared" si="520"/>
        <v>1050</v>
      </c>
      <c r="S24" s="39">
        <f t="shared" si="520"/>
        <v>1050</v>
      </c>
      <c r="T24" s="39">
        <f t="shared" si="520"/>
        <v>1050</v>
      </c>
      <c r="U24" s="39">
        <f t="shared" si="520"/>
        <v>1050</v>
      </c>
      <c r="V24" s="39">
        <f t="shared" si="520"/>
        <v>1050</v>
      </c>
      <c r="W24" s="39">
        <f t="shared" si="520"/>
        <v>1050</v>
      </c>
      <c r="X24" s="39">
        <f t="shared" si="520"/>
        <v>1050</v>
      </c>
      <c r="Y24" s="39">
        <f t="shared" si="520"/>
        <v>1050</v>
      </c>
      <c r="Z24" s="39">
        <f t="shared" si="520"/>
        <v>1050</v>
      </c>
      <c r="AA24" s="39">
        <f t="shared" si="520"/>
        <v>1050</v>
      </c>
      <c r="AB24" s="39">
        <f t="shared" si="520"/>
        <v>1102.5</v>
      </c>
      <c r="AC24" s="39">
        <f t="shared" si="520"/>
        <v>1102.5</v>
      </c>
      <c r="AD24" s="39">
        <f t="shared" si="520"/>
        <v>1102.5</v>
      </c>
      <c r="AE24" s="39">
        <f t="shared" si="520"/>
        <v>1102.5</v>
      </c>
      <c r="AF24" s="39">
        <f t="shared" si="520"/>
        <v>1102.5</v>
      </c>
      <c r="AG24" s="39">
        <f t="shared" si="520"/>
        <v>1102.5</v>
      </c>
      <c r="AH24" s="39">
        <f t="shared" si="520"/>
        <v>1102.5</v>
      </c>
      <c r="AI24" s="39">
        <f t="shared" si="520"/>
        <v>1102.5</v>
      </c>
      <c r="AJ24" s="39">
        <f t="shared" si="520"/>
        <v>1102.5</v>
      </c>
      <c r="AK24" s="39">
        <f t="shared" si="520"/>
        <v>1102.5</v>
      </c>
      <c r="AL24" s="39">
        <f t="shared" si="520"/>
        <v>1102.5</v>
      </c>
      <c r="AM24" s="39">
        <f t="shared" ref="AM24:CF24" si="521">AL24*(1+$B$5*(MOD(AM$3,12)=0))</f>
        <v>1102.5</v>
      </c>
      <c r="AN24" s="39">
        <f t="shared" si="521"/>
        <v>1157.625</v>
      </c>
      <c r="AO24" s="39">
        <f t="shared" si="521"/>
        <v>1157.625</v>
      </c>
      <c r="AP24" s="39">
        <f t="shared" si="521"/>
        <v>1157.625</v>
      </c>
      <c r="AQ24" s="39">
        <f t="shared" si="521"/>
        <v>1157.625</v>
      </c>
      <c r="AR24" s="39">
        <f t="shared" si="521"/>
        <v>1157.625</v>
      </c>
      <c r="AS24" s="39">
        <f t="shared" si="521"/>
        <v>1157.625</v>
      </c>
      <c r="AT24" s="39">
        <f t="shared" si="521"/>
        <v>1157.625</v>
      </c>
      <c r="AU24" s="39">
        <f t="shared" si="521"/>
        <v>1157.625</v>
      </c>
      <c r="AV24" s="39">
        <f t="shared" si="521"/>
        <v>1157.625</v>
      </c>
      <c r="AW24" s="39">
        <f t="shared" si="521"/>
        <v>1157.625</v>
      </c>
      <c r="AX24" s="39">
        <f t="shared" si="521"/>
        <v>1157.625</v>
      </c>
      <c r="AY24" s="39">
        <f t="shared" si="521"/>
        <v>1157.625</v>
      </c>
      <c r="AZ24" s="39">
        <f t="shared" si="521"/>
        <v>1215.5062500000001</v>
      </c>
      <c r="BA24" s="39">
        <f t="shared" si="521"/>
        <v>1215.5062500000001</v>
      </c>
      <c r="BB24" s="39">
        <f t="shared" si="521"/>
        <v>1215.5062500000001</v>
      </c>
      <c r="BC24" s="39">
        <f t="shared" si="521"/>
        <v>1215.5062500000001</v>
      </c>
      <c r="BD24" s="39">
        <f t="shared" si="521"/>
        <v>1215.5062500000001</v>
      </c>
      <c r="BE24" s="39">
        <f t="shared" si="521"/>
        <v>1215.5062500000001</v>
      </c>
      <c r="BF24" s="39">
        <f t="shared" si="521"/>
        <v>1215.5062500000001</v>
      </c>
      <c r="BG24" s="39">
        <f t="shared" si="521"/>
        <v>1215.5062500000001</v>
      </c>
      <c r="BH24" s="39">
        <f t="shared" si="521"/>
        <v>1215.5062500000001</v>
      </c>
      <c r="BI24" s="39">
        <f t="shared" si="521"/>
        <v>1215.5062500000001</v>
      </c>
      <c r="BJ24" s="39">
        <f t="shared" si="521"/>
        <v>1215.5062500000001</v>
      </c>
      <c r="BK24" s="39">
        <f t="shared" si="521"/>
        <v>1215.5062500000001</v>
      </c>
      <c r="BL24" s="39">
        <f t="shared" si="521"/>
        <v>1276.2815625000003</v>
      </c>
      <c r="BM24" s="39">
        <f t="shared" si="521"/>
        <v>1276.2815625000003</v>
      </c>
      <c r="BN24" s="39">
        <f t="shared" si="521"/>
        <v>1276.2815625000003</v>
      </c>
      <c r="BO24" s="39">
        <f t="shared" si="521"/>
        <v>1276.2815625000003</v>
      </c>
      <c r="BP24" s="39">
        <f t="shared" si="521"/>
        <v>1276.2815625000003</v>
      </c>
      <c r="BQ24" s="39">
        <f t="shared" si="521"/>
        <v>1276.2815625000003</v>
      </c>
      <c r="BR24" s="39">
        <f t="shared" si="521"/>
        <v>1276.2815625000003</v>
      </c>
      <c r="BS24" s="39">
        <f t="shared" si="521"/>
        <v>1276.2815625000003</v>
      </c>
      <c r="BT24" s="39">
        <f t="shared" si="521"/>
        <v>1276.2815625000003</v>
      </c>
      <c r="BU24" s="39">
        <f t="shared" si="521"/>
        <v>1276.2815625000003</v>
      </c>
      <c r="BV24" s="39">
        <f t="shared" si="521"/>
        <v>1276.2815625000003</v>
      </c>
      <c r="BW24" s="39">
        <f t="shared" si="521"/>
        <v>1276.2815625000003</v>
      </c>
      <c r="BX24" s="39">
        <f t="shared" si="521"/>
        <v>1340.0956406250004</v>
      </c>
      <c r="BY24" s="39">
        <f t="shared" si="521"/>
        <v>1340.0956406250004</v>
      </c>
      <c r="BZ24" s="39">
        <f t="shared" si="521"/>
        <v>1340.0956406250004</v>
      </c>
      <c r="CA24" s="39">
        <f t="shared" si="521"/>
        <v>1340.0956406250004</v>
      </c>
      <c r="CB24" s="39">
        <f t="shared" si="521"/>
        <v>1340.0956406250004</v>
      </c>
      <c r="CC24" s="39">
        <f t="shared" si="521"/>
        <v>1340.0956406250004</v>
      </c>
      <c r="CD24" s="39">
        <f t="shared" si="521"/>
        <v>1340.0956406250004</v>
      </c>
      <c r="CE24" s="39">
        <f t="shared" si="521"/>
        <v>1340.0956406250004</v>
      </c>
      <c r="CF24" s="39">
        <f t="shared" si="521"/>
        <v>1340.0956406250004</v>
      </c>
      <c r="CG24" s="39">
        <f t="shared" ref="CG24:CX24" si="522">CF24*(1+$B$5*(MOD(CG$3,12)=0))</f>
        <v>1340.0956406250004</v>
      </c>
      <c r="CH24" s="39">
        <f t="shared" si="522"/>
        <v>1340.0956406250004</v>
      </c>
      <c r="CI24" s="39">
        <f t="shared" si="522"/>
        <v>1340.0956406250004</v>
      </c>
      <c r="CJ24" s="39">
        <f t="shared" si="522"/>
        <v>1407.1004226562504</v>
      </c>
      <c r="CK24" s="39">
        <f t="shared" si="522"/>
        <v>1407.1004226562504</v>
      </c>
      <c r="CL24" s="39">
        <f t="shared" si="522"/>
        <v>1407.1004226562504</v>
      </c>
      <c r="CM24" s="39">
        <f t="shared" si="522"/>
        <v>1407.1004226562504</v>
      </c>
      <c r="CN24" s="39">
        <f t="shared" si="522"/>
        <v>1407.1004226562504</v>
      </c>
      <c r="CO24" s="39">
        <f t="shared" si="522"/>
        <v>1407.1004226562504</v>
      </c>
      <c r="CP24" s="39">
        <f t="shared" si="522"/>
        <v>1407.1004226562504</v>
      </c>
      <c r="CQ24" s="39">
        <f t="shared" si="522"/>
        <v>1407.1004226562504</v>
      </c>
      <c r="CR24" s="39">
        <f t="shared" si="522"/>
        <v>1407.1004226562504</v>
      </c>
      <c r="CS24" s="39">
        <f t="shared" si="522"/>
        <v>1407.1004226562504</v>
      </c>
      <c r="CT24" s="39">
        <f t="shared" si="522"/>
        <v>1407.1004226562504</v>
      </c>
      <c r="CU24" s="39">
        <f t="shared" si="522"/>
        <v>1407.1004226562504</v>
      </c>
      <c r="CV24" s="39">
        <f t="shared" si="522"/>
        <v>1477.4554437890631</v>
      </c>
      <c r="CW24" s="39">
        <f t="shared" si="522"/>
        <v>1477.4554437890631</v>
      </c>
      <c r="CX24" s="39">
        <f t="shared" si="522"/>
        <v>1477.4554437890631</v>
      </c>
      <c r="CY24" s="39">
        <f t="shared" ref="CY24:DI24" si="523">CX24*(1+$B$5*(MOD(CY$3,12)=0))</f>
        <v>1477.4554437890631</v>
      </c>
      <c r="CZ24" s="39">
        <f t="shared" si="523"/>
        <v>1477.4554437890631</v>
      </c>
      <c r="DA24" s="39">
        <f t="shared" si="523"/>
        <v>1477.4554437890631</v>
      </c>
      <c r="DB24" s="39">
        <f t="shared" si="523"/>
        <v>1477.4554437890631</v>
      </c>
      <c r="DC24" s="39">
        <f t="shared" si="523"/>
        <v>1477.4554437890631</v>
      </c>
      <c r="DD24" s="39">
        <f t="shared" si="523"/>
        <v>1477.4554437890631</v>
      </c>
      <c r="DE24" s="39">
        <f t="shared" si="523"/>
        <v>1477.4554437890631</v>
      </c>
      <c r="DF24" s="39">
        <f t="shared" si="523"/>
        <v>1477.4554437890631</v>
      </c>
      <c r="DG24" s="39">
        <f t="shared" si="523"/>
        <v>1477.4554437890631</v>
      </c>
      <c r="DH24" s="39">
        <f t="shared" si="523"/>
        <v>1551.3282159785163</v>
      </c>
      <c r="DI24" s="39">
        <f t="shared" si="523"/>
        <v>1551.3282159785163</v>
      </c>
      <c r="DJ24" s="39">
        <f t="shared" ref="DJ24:DN24" si="524">DI24*(1+$B$5*(MOD(DJ$3,12)=0))</f>
        <v>1551.3282159785163</v>
      </c>
      <c r="DK24" s="39">
        <f t="shared" si="524"/>
        <v>1551.3282159785163</v>
      </c>
      <c r="DL24" s="39">
        <f t="shared" si="524"/>
        <v>1551.3282159785163</v>
      </c>
      <c r="DM24" s="39">
        <f t="shared" si="524"/>
        <v>1551.3282159785163</v>
      </c>
      <c r="DN24" s="39">
        <f t="shared" si="524"/>
        <v>1551.3282159785163</v>
      </c>
      <c r="DO24" s="39">
        <f t="shared" ref="DO24:DR24" si="525">DN24*(1+$B$5*(MOD(DO$3,12)=0))</f>
        <v>1551.3282159785163</v>
      </c>
      <c r="DP24" s="39">
        <f t="shared" si="525"/>
        <v>1551.3282159785163</v>
      </c>
      <c r="DQ24" s="39">
        <f t="shared" si="525"/>
        <v>1551.3282159785163</v>
      </c>
      <c r="DR24" s="39">
        <f t="shared" si="525"/>
        <v>1551.3282159785163</v>
      </c>
    </row>
    <row r="25" spans="1:122" ht="12.6" customHeight="1" outlineLevel="1">
      <c r="A25" s="38" t="s">
        <v>74</v>
      </c>
      <c r="B25" s="23"/>
      <c r="C25" s="23"/>
      <c r="D25" s="40">
        <f>(D7+D10+D13+D16+D19+D22)*10%</f>
        <v>25800</v>
      </c>
      <c r="E25" s="40">
        <f t="shared" ref="E25:AL25" si="526">(E7+E10+E13+E16+E19+E22)*10%</f>
        <v>25800</v>
      </c>
      <c r="F25" s="40">
        <f t="shared" si="526"/>
        <v>25800</v>
      </c>
      <c r="G25" s="40">
        <f t="shared" si="526"/>
        <v>25800</v>
      </c>
      <c r="H25" s="40">
        <f t="shared" si="526"/>
        <v>25800</v>
      </c>
      <c r="I25" s="40">
        <f t="shared" si="526"/>
        <v>25800</v>
      </c>
      <c r="J25" s="40">
        <f t="shared" si="526"/>
        <v>25800</v>
      </c>
      <c r="K25" s="40">
        <f t="shared" si="526"/>
        <v>25800</v>
      </c>
      <c r="L25" s="40">
        <f t="shared" si="526"/>
        <v>25800</v>
      </c>
      <c r="M25" s="40">
        <f t="shared" si="526"/>
        <v>25800</v>
      </c>
      <c r="N25" s="40">
        <f t="shared" si="526"/>
        <v>25800</v>
      </c>
      <c r="O25" s="40">
        <f t="shared" si="526"/>
        <v>25800</v>
      </c>
      <c r="P25" s="40">
        <f t="shared" si="526"/>
        <v>27090</v>
      </c>
      <c r="Q25" s="40">
        <f t="shared" si="526"/>
        <v>27090</v>
      </c>
      <c r="R25" s="40">
        <f t="shared" si="526"/>
        <v>27090</v>
      </c>
      <c r="S25" s="40">
        <f t="shared" si="526"/>
        <v>27090</v>
      </c>
      <c r="T25" s="40">
        <f t="shared" si="526"/>
        <v>27090</v>
      </c>
      <c r="U25" s="40">
        <f t="shared" si="526"/>
        <v>27090</v>
      </c>
      <c r="V25" s="40">
        <f t="shared" si="526"/>
        <v>27090</v>
      </c>
      <c r="W25" s="40">
        <f t="shared" si="526"/>
        <v>27090</v>
      </c>
      <c r="X25" s="40">
        <f t="shared" si="526"/>
        <v>27090</v>
      </c>
      <c r="Y25" s="40">
        <f t="shared" si="526"/>
        <v>27090</v>
      </c>
      <c r="Z25" s="40">
        <f t="shared" si="526"/>
        <v>27090</v>
      </c>
      <c r="AA25" s="40">
        <f t="shared" si="526"/>
        <v>27090</v>
      </c>
      <c r="AB25" s="40">
        <f t="shared" si="526"/>
        <v>28444.5</v>
      </c>
      <c r="AC25" s="40">
        <f t="shared" si="526"/>
        <v>28444.5</v>
      </c>
      <c r="AD25" s="40">
        <f t="shared" si="526"/>
        <v>28444.5</v>
      </c>
      <c r="AE25" s="40">
        <f t="shared" si="526"/>
        <v>28444.5</v>
      </c>
      <c r="AF25" s="40">
        <f t="shared" si="526"/>
        <v>28444.5</v>
      </c>
      <c r="AG25" s="40">
        <f t="shared" si="526"/>
        <v>28444.5</v>
      </c>
      <c r="AH25" s="40">
        <f t="shared" si="526"/>
        <v>28444.5</v>
      </c>
      <c r="AI25" s="40">
        <f t="shared" si="526"/>
        <v>28444.5</v>
      </c>
      <c r="AJ25" s="40">
        <f t="shared" si="526"/>
        <v>28444.5</v>
      </c>
      <c r="AK25" s="40">
        <f t="shared" si="526"/>
        <v>28444.5</v>
      </c>
      <c r="AL25" s="40">
        <f t="shared" si="526"/>
        <v>28444.5</v>
      </c>
      <c r="AM25" s="40">
        <f t="shared" ref="AM25:CF25" si="527">(AM7+AM10+AM13+AM16+AM19+AM22)*10%</f>
        <v>28444.5</v>
      </c>
      <c r="AN25" s="40">
        <f t="shared" si="527"/>
        <v>29866.725000000002</v>
      </c>
      <c r="AO25" s="40">
        <f t="shared" si="527"/>
        <v>29866.725000000002</v>
      </c>
      <c r="AP25" s="40">
        <f t="shared" si="527"/>
        <v>29866.725000000002</v>
      </c>
      <c r="AQ25" s="40">
        <f t="shared" si="527"/>
        <v>29866.725000000002</v>
      </c>
      <c r="AR25" s="40">
        <f t="shared" si="527"/>
        <v>29866.725000000002</v>
      </c>
      <c r="AS25" s="40">
        <f t="shared" si="527"/>
        <v>29866.725000000002</v>
      </c>
      <c r="AT25" s="40">
        <f t="shared" si="527"/>
        <v>29866.725000000002</v>
      </c>
      <c r="AU25" s="40">
        <f t="shared" si="527"/>
        <v>29866.725000000002</v>
      </c>
      <c r="AV25" s="40">
        <f t="shared" si="527"/>
        <v>29866.725000000002</v>
      </c>
      <c r="AW25" s="40">
        <f t="shared" si="527"/>
        <v>29866.725000000002</v>
      </c>
      <c r="AX25" s="40">
        <f t="shared" si="527"/>
        <v>29866.725000000002</v>
      </c>
      <c r="AY25" s="40">
        <f t="shared" si="527"/>
        <v>29866.725000000002</v>
      </c>
      <c r="AZ25" s="40">
        <f t="shared" si="527"/>
        <v>31360.061249999999</v>
      </c>
      <c r="BA25" s="40">
        <f t="shared" si="527"/>
        <v>31360.061249999999</v>
      </c>
      <c r="BB25" s="40">
        <f t="shared" si="527"/>
        <v>31360.061249999999</v>
      </c>
      <c r="BC25" s="40">
        <f t="shared" si="527"/>
        <v>31360.061249999999</v>
      </c>
      <c r="BD25" s="40">
        <f t="shared" si="527"/>
        <v>31360.061249999999</v>
      </c>
      <c r="BE25" s="40">
        <f t="shared" si="527"/>
        <v>31360.061249999999</v>
      </c>
      <c r="BF25" s="40">
        <f t="shared" si="527"/>
        <v>31360.061249999999</v>
      </c>
      <c r="BG25" s="40">
        <f t="shared" si="527"/>
        <v>31360.061249999999</v>
      </c>
      <c r="BH25" s="40">
        <f t="shared" si="527"/>
        <v>31360.061249999999</v>
      </c>
      <c r="BI25" s="40">
        <f t="shared" si="527"/>
        <v>31360.061249999999</v>
      </c>
      <c r="BJ25" s="40">
        <f t="shared" si="527"/>
        <v>31360.061249999999</v>
      </c>
      <c r="BK25" s="40">
        <f t="shared" si="527"/>
        <v>31360.061249999999</v>
      </c>
      <c r="BL25" s="40">
        <f t="shared" si="527"/>
        <v>32928.064312499999</v>
      </c>
      <c r="BM25" s="40">
        <f t="shared" si="527"/>
        <v>32928.064312499999</v>
      </c>
      <c r="BN25" s="40">
        <f t="shared" si="527"/>
        <v>32928.064312499999</v>
      </c>
      <c r="BO25" s="40">
        <f t="shared" si="527"/>
        <v>32928.064312499999</v>
      </c>
      <c r="BP25" s="40">
        <f t="shared" si="527"/>
        <v>32928.064312499999</v>
      </c>
      <c r="BQ25" s="40">
        <f t="shared" si="527"/>
        <v>32928.064312499999</v>
      </c>
      <c r="BR25" s="40">
        <f t="shared" si="527"/>
        <v>32928.064312499999</v>
      </c>
      <c r="BS25" s="40">
        <f t="shared" si="527"/>
        <v>32928.064312499999</v>
      </c>
      <c r="BT25" s="40">
        <f t="shared" si="527"/>
        <v>32928.064312499999</v>
      </c>
      <c r="BU25" s="40">
        <f t="shared" si="527"/>
        <v>32928.064312499999</v>
      </c>
      <c r="BV25" s="40">
        <f t="shared" si="527"/>
        <v>32928.064312499999</v>
      </c>
      <c r="BW25" s="40">
        <f t="shared" si="527"/>
        <v>32928.064312499999</v>
      </c>
      <c r="BX25" s="40">
        <f t="shared" si="527"/>
        <v>34574.467528125009</v>
      </c>
      <c r="BY25" s="40">
        <f t="shared" si="527"/>
        <v>34574.467528125009</v>
      </c>
      <c r="BZ25" s="40">
        <f t="shared" si="527"/>
        <v>34574.467528125009</v>
      </c>
      <c r="CA25" s="40">
        <f t="shared" si="527"/>
        <v>34574.467528125009</v>
      </c>
      <c r="CB25" s="40">
        <f t="shared" si="527"/>
        <v>34574.467528125009</v>
      </c>
      <c r="CC25" s="40">
        <f t="shared" si="527"/>
        <v>34574.467528125009</v>
      </c>
      <c r="CD25" s="40">
        <f t="shared" si="527"/>
        <v>34574.467528125009</v>
      </c>
      <c r="CE25" s="40">
        <f t="shared" si="527"/>
        <v>34574.467528125009</v>
      </c>
      <c r="CF25" s="40">
        <f t="shared" si="527"/>
        <v>34574.467528125009</v>
      </c>
      <c r="CG25" s="40">
        <f t="shared" ref="CG25:CX25" si="528">(CG7+CG10+CG13+CG16+CG19+CG22)*10%</f>
        <v>34574.467528125009</v>
      </c>
      <c r="CH25" s="40">
        <f t="shared" si="528"/>
        <v>34574.467528125009</v>
      </c>
      <c r="CI25" s="40">
        <f t="shared" si="528"/>
        <v>34574.467528125009</v>
      </c>
      <c r="CJ25" s="40">
        <f t="shared" si="528"/>
        <v>36303.19090453125</v>
      </c>
      <c r="CK25" s="40">
        <f t="shared" si="528"/>
        <v>36303.19090453125</v>
      </c>
      <c r="CL25" s="40">
        <f t="shared" si="528"/>
        <v>36303.19090453125</v>
      </c>
      <c r="CM25" s="40">
        <f t="shared" si="528"/>
        <v>36303.19090453125</v>
      </c>
      <c r="CN25" s="40">
        <f t="shared" si="528"/>
        <v>36303.19090453125</v>
      </c>
      <c r="CO25" s="40">
        <f t="shared" si="528"/>
        <v>36303.19090453125</v>
      </c>
      <c r="CP25" s="40">
        <f t="shared" si="528"/>
        <v>36303.19090453125</v>
      </c>
      <c r="CQ25" s="40">
        <f t="shared" si="528"/>
        <v>36303.19090453125</v>
      </c>
      <c r="CR25" s="40">
        <f t="shared" si="528"/>
        <v>36303.19090453125</v>
      </c>
      <c r="CS25" s="40">
        <f t="shared" si="528"/>
        <v>36303.19090453125</v>
      </c>
      <c r="CT25" s="40">
        <f t="shared" si="528"/>
        <v>36303.19090453125</v>
      </c>
      <c r="CU25" s="40">
        <f t="shared" si="528"/>
        <v>36303.19090453125</v>
      </c>
      <c r="CV25" s="40">
        <f t="shared" si="528"/>
        <v>38118.350449757818</v>
      </c>
      <c r="CW25" s="40">
        <f t="shared" si="528"/>
        <v>38118.350449757818</v>
      </c>
      <c r="CX25" s="40">
        <f t="shared" si="528"/>
        <v>38118.350449757818</v>
      </c>
      <c r="CY25" s="40">
        <f t="shared" ref="CY25:DI25" si="529">(CY7+CY10+CY13+CY16+CY19+CY22)*10%</f>
        <v>38118.350449757818</v>
      </c>
      <c r="CZ25" s="40">
        <f t="shared" si="529"/>
        <v>38118.350449757818</v>
      </c>
      <c r="DA25" s="40">
        <f t="shared" si="529"/>
        <v>38118.350449757818</v>
      </c>
      <c r="DB25" s="40">
        <f t="shared" si="529"/>
        <v>38118.350449757818</v>
      </c>
      <c r="DC25" s="40">
        <f t="shared" si="529"/>
        <v>38118.350449757818</v>
      </c>
      <c r="DD25" s="40">
        <f t="shared" si="529"/>
        <v>38118.350449757818</v>
      </c>
      <c r="DE25" s="40">
        <f t="shared" si="529"/>
        <v>38118.350449757818</v>
      </c>
      <c r="DF25" s="40">
        <f t="shared" si="529"/>
        <v>38118.350449757818</v>
      </c>
      <c r="DG25" s="40">
        <f t="shared" si="529"/>
        <v>38118.350449757818</v>
      </c>
      <c r="DH25" s="40">
        <f t="shared" si="529"/>
        <v>40024.267972245718</v>
      </c>
      <c r="DI25" s="40">
        <f t="shared" si="529"/>
        <v>40024.267972245718</v>
      </c>
      <c r="DJ25" s="40">
        <f t="shared" ref="DJ25:DN25" si="530">(DJ7+DJ10+DJ13+DJ16+DJ19+DJ22)*10%</f>
        <v>40024.267972245718</v>
      </c>
      <c r="DK25" s="40">
        <f t="shared" si="530"/>
        <v>40024.267972245718</v>
      </c>
      <c r="DL25" s="40">
        <f t="shared" si="530"/>
        <v>40024.267972245718</v>
      </c>
      <c r="DM25" s="40">
        <f t="shared" si="530"/>
        <v>40024.267972245718</v>
      </c>
      <c r="DN25" s="40">
        <f t="shared" si="530"/>
        <v>40024.267972245718</v>
      </c>
      <c r="DO25" s="40">
        <f t="shared" ref="DO25:DR25" si="531">(DO7+DO10+DO13+DO16+DO19+DO22)*10%</f>
        <v>40024.267972245718</v>
      </c>
      <c r="DP25" s="40">
        <f t="shared" si="531"/>
        <v>40024.267972245718</v>
      </c>
      <c r="DQ25" s="40">
        <f t="shared" si="531"/>
        <v>40024.267972245718</v>
      </c>
      <c r="DR25" s="40">
        <f t="shared" si="531"/>
        <v>40024.267972245718</v>
      </c>
    </row>
    <row r="26" spans="1:122" ht="12.6" customHeight="1">
      <c r="A26" s="30" t="s">
        <v>45</v>
      </c>
      <c r="B26" s="39"/>
      <c r="C26" s="39"/>
      <c r="D26" s="40">
        <f>D7+D10+D13+D16+D19+D22+D25</f>
        <v>283800</v>
      </c>
      <c r="E26" s="40">
        <f t="shared" ref="E26:AL26" si="532">E7+E10+E13+E16+E19+E22+E25</f>
        <v>283800</v>
      </c>
      <c r="F26" s="40">
        <f t="shared" si="532"/>
        <v>283800</v>
      </c>
      <c r="G26" s="40">
        <f t="shared" si="532"/>
        <v>283800</v>
      </c>
      <c r="H26" s="40">
        <f t="shared" si="532"/>
        <v>283800</v>
      </c>
      <c r="I26" s="40">
        <f t="shared" si="532"/>
        <v>283800</v>
      </c>
      <c r="J26" s="40">
        <f t="shared" si="532"/>
        <v>283800</v>
      </c>
      <c r="K26" s="40">
        <f t="shared" si="532"/>
        <v>283800</v>
      </c>
      <c r="L26" s="40">
        <f t="shared" si="532"/>
        <v>283800</v>
      </c>
      <c r="M26" s="40">
        <f t="shared" si="532"/>
        <v>283800</v>
      </c>
      <c r="N26" s="40">
        <f t="shared" si="532"/>
        <v>283800</v>
      </c>
      <c r="O26" s="40">
        <f t="shared" si="532"/>
        <v>283800</v>
      </c>
      <c r="P26" s="40">
        <f t="shared" si="532"/>
        <v>297990</v>
      </c>
      <c r="Q26" s="40">
        <f t="shared" si="532"/>
        <v>297990</v>
      </c>
      <c r="R26" s="40">
        <f t="shared" si="532"/>
        <v>297990</v>
      </c>
      <c r="S26" s="40">
        <f t="shared" si="532"/>
        <v>297990</v>
      </c>
      <c r="T26" s="40">
        <f t="shared" si="532"/>
        <v>297990</v>
      </c>
      <c r="U26" s="40">
        <f t="shared" si="532"/>
        <v>297990</v>
      </c>
      <c r="V26" s="40">
        <f t="shared" si="532"/>
        <v>297990</v>
      </c>
      <c r="W26" s="40">
        <f t="shared" si="532"/>
        <v>297990</v>
      </c>
      <c r="X26" s="40">
        <f t="shared" si="532"/>
        <v>297990</v>
      </c>
      <c r="Y26" s="40">
        <f t="shared" si="532"/>
        <v>297990</v>
      </c>
      <c r="Z26" s="40">
        <f t="shared" si="532"/>
        <v>297990</v>
      </c>
      <c r="AA26" s="40">
        <f t="shared" si="532"/>
        <v>297990</v>
      </c>
      <c r="AB26" s="40">
        <f t="shared" si="532"/>
        <v>312889.5</v>
      </c>
      <c r="AC26" s="40">
        <f t="shared" si="532"/>
        <v>312889.5</v>
      </c>
      <c r="AD26" s="40">
        <f t="shared" si="532"/>
        <v>312889.5</v>
      </c>
      <c r="AE26" s="40">
        <f t="shared" si="532"/>
        <v>312889.5</v>
      </c>
      <c r="AF26" s="40">
        <f t="shared" si="532"/>
        <v>312889.5</v>
      </c>
      <c r="AG26" s="40">
        <f t="shared" si="532"/>
        <v>312889.5</v>
      </c>
      <c r="AH26" s="40">
        <f t="shared" si="532"/>
        <v>312889.5</v>
      </c>
      <c r="AI26" s="40">
        <f t="shared" si="532"/>
        <v>312889.5</v>
      </c>
      <c r="AJ26" s="40">
        <f t="shared" si="532"/>
        <v>312889.5</v>
      </c>
      <c r="AK26" s="40">
        <f t="shared" si="532"/>
        <v>312889.5</v>
      </c>
      <c r="AL26" s="40">
        <f t="shared" si="532"/>
        <v>312889.5</v>
      </c>
      <c r="AM26" s="40">
        <f t="shared" ref="AM26" si="533">AM7+AM10+AM13+AM16+AM19+AM22+AM25</f>
        <v>312889.5</v>
      </c>
      <c r="AN26" s="40">
        <f t="shared" ref="AN26" si="534">AN7+AN10+AN13+AN16+AN19+AN22+AN25</f>
        <v>328533.97499999998</v>
      </c>
      <c r="AO26" s="40">
        <f t="shared" ref="AO26" si="535">AO7+AO10+AO13+AO16+AO19+AO22+AO25</f>
        <v>328533.97499999998</v>
      </c>
      <c r="AP26" s="40">
        <f t="shared" ref="AP26" si="536">AP7+AP10+AP13+AP16+AP19+AP22+AP25</f>
        <v>328533.97499999998</v>
      </c>
      <c r="AQ26" s="40">
        <f t="shared" ref="AQ26" si="537">AQ7+AQ10+AQ13+AQ16+AQ19+AQ22+AQ25</f>
        <v>328533.97499999998</v>
      </c>
      <c r="AR26" s="40">
        <f t="shared" ref="AR26" si="538">AR7+AR10+AR13+AR16+AR19+AR22+AR25</f>
        <v>328533.97499999998</v>
      </c>
      <c r="AS26" s="40">
        <f t="shared" ref="AS26" si="539">AS7+AS10+AS13+AS16+AS19+AS22+AS25</f>
        <v>328533.97499999998</v>
      </c>
      <c r="AT26" s="40">
        <f t="shared" ref="AT26" si="540">AT7+AT10+AT13+AT16+AT19+AT22+AT25</f>
        <v>328533.97499999998</v>
      </c>
      <c r="AU26" s="40">
        <f t="shared" ref="AU26" si="541">AU7+AU10+AU13+AU16+AU19+AU22+AU25</f>
        <v>328533.97499999998</v>
      </c>
      <c r="AV26" s="40">
        <f t="shared" ref="AV26" si="542">AV7+AV10+AV13+AV16+AV19+AV22+AV25</f>
        <v>328533.97499999998</v>
      </c>
      <c r="AW26" s="40">
        <f t="shared" ref="AW26" si="543">AW7+AW10+AW13+AW16+AW19+AW22+AW25</f>
        <v>328533.97499999998</v>
      </c>
      <c r="AX26" s="40">
        <f t="shared" ref="AX26" si="544">AX7+AX10+AX13+AX16+AX19+AX22+AX25</f>
        <v>328533.97499999998</v>
      </c>
      <c r="AY26" s="40">
        <f t="shared" ref="AY26" si="545">AY7+AY10+AY13+AY16+AY19+AY22+AY25</f>
        <v>328533.97499999998</v>
      </c>
      <c r="AZ26" s="40">
        <f t="shared" ref="AZ26" si="546">AZ7+AZ10+AZ13+AZ16+AZ19+AZ22+AZ25</f>
        <v>344960.67374999996</v>
      </c>
      <c r="BA26" s="40">
        <f t="shared" ref="BA26" si="547">BA7+BA10+BA13+BA16+BA19+BA22+BA25</f>
        <v>344960.67374999996</v>
      </c>
      <c r="BB26" s="40">
        <f t="shared" ref="BB26" si="548">BB7+BB10+BB13+BB16+BB19+BB22+BB25</f>
        <v>344960.67374999996</v>
      </c>
      <c r="BC26" s="40">
        <f t="shared" ref="BC26" si="549">BC7+BC10+BC13+BC16+BC19+BC22+BC25</f>
        <v>344960.67374999996</v>
      </c>
      <c r="BD26" s="40">
        <f t="shared" ref="BD26" si="550">BD7+BD10+BD13+BD16+BD19+BD22+BD25</f>
        <v>344960.67374999996</v>
      </c>
      <c r="BE26" s="40">
        <f t="shared" ref="BE26" si="551">BE7+BE10+BE13+BE16+BE19+BE22+BE25</f>
        <v>344960.67374999996</v>
      </c>
      <c r="BF26" s="40">
        <f t="shared" ref="BF26" si="552">BF7+BF10+BF13+BF16+BF19+BF22+BF25</f>
        <v>344960.67374999996</v>
      </c>
      <c r="BG26" s="40">
        <f t="shared" ref="BG26" si="553">BG7+BG10+BG13+BG16+BG19+BG22+BG25</f>
        <v>344960.67374999996</v>
      </c>
      <c r="BH26" s="40">
        <f t="shared" ref="BH26" si="554">BH7+BH10+BH13+BH16+BH19+BH22+BH25</f>
        <v>344960.67374999996</v>
      </c>
      <c r="BI26" s="40">
        <f t="shared" ref="BI26" si="555">BI7+BI10+BI13+BI16+BI19+BI22+BI25</f>
        <v>344960.67374999996</v>
      </c>
      <c r="BJ26" s="40">
        <f t="shared" ref="BJ26" si="556">BJ7+BJ10+BJ13+BJ16+BJ19+BJ22+BJ25</f>
        <v>344960.67374999996</v>
      </c>
      <c r="BK26" s="40">
        <f t="shared" ref="BK26" si="557">BK7+BK10+BK13+BK16+BK19+BK22+BK25</f>
        <v>344960.67374999996</v>
      </c>
      <c r="BL26" s="40">
        <f t="shared" ref="BL26" si="558">BL7+BL10+BL13+BL16+BL19+BL22+BL25</f>
        <v>362208.70743750001</v>
      </c>
      <c r="BM26" s="40">
        <f t="shared" ref="BM26" si="559">BM7+BM10+BM13+BM16+BM19+BM22+BM25</f>
        <v>362208.70743750001</v>
      </c>
      <c r="BN26" s="40">
        <f t="shared" ref="BN26" si="560">BN7+BN10+BN13+BN16+BN19+BN22+BN25</f>
        <v>362208.70743750001</v>
      </c>
      <c r="BO26" s="40">
        <f t="shared" ref="BO26" si="561">BO7+BO10+BO13+BO16+BO19+BO22+BO25</f>
        <v>362208.70743750001</v>
      </c>
      <c r="BP26" s="40">
        <f t="shared" ref="BP26" si="562">BP7+BP10+BP13+BP16+BP19+BP22+BP25</f>
        <v>362208.70743750001</v>
      </c>
      <c r="BQ26" s="40">
        <f t="shared" ref="BQ26" si="563">BQ7+BQ10+BQ13+BQ16+BQ19+BQ22+BQ25</f>
        <v>362208.70743750001</v>
      </c>
      <c r="BR26" s="40">
        <f t="shared" ref="BR26" si="564">BR7+BR10+BR13+BR16+BR19+BR22+BR25</f>
        <v>362208.70743750001</v>
      </c>
      <c r="BS26" s="40">
        <f t="shared" ref="BS26" si="565">BS7+BS10+BS13+BS16+BS19+BS22+BS25</f>
        <v>362208.70743750001</v>
      </c>
      <c r="BT26" s="40">
        <f t="shared" ref="BT26" si="566">BT7+BT10+BT13+BT16+BT19+BT22+BT25</f>
        <v>362208.70743750001</v>
      </c>
      <c r="BU26" s="40">
        <f t="shared" ref="BU26" si="567">BU7+BU10+BU13+BU16+BU19+BU22+BU25</f>
        <v>362208.70743750001</v>
      </c>
      <c r="BV26" s="40">
        <f t="shared" ref="BV26" si="568">BV7+BV10+BV13+BV16+BV19+BV22+BV25</f>
        <v>362208.70743750001</v>
      </c>
      <c r="BW26" s="40">
        <f t="shared" ref="BW26" si="569">BW7+BW10+BW13+BW16+BW19+BW22+BW25</f>
        <v>362208.70743750001</v>
      </c>
      <c r="BX26" s="40">
        <f t="shared" ref="BX26" si="570">BX7+BX10+BX13+BX16+BX19+BX22+BX25</f>
        <v>380319.14280937507</v>
      </c>
      <c r="BY26" s="40">
        <f t="shared" ref="BY26" si="571">BY7+BY10+BY13+BY16+BY19+BY22+BY25</f>
        <v>380319.14280937507</v>
      </c>
      <c r="BZ26" s="40">
        <f t="shared" ref="BZ26" si="572">BZ7+BZ10+BZ13+BZ16+BZ19+BZ22+BZ25</f>
        <v>380319.14280937507</v>
      </c>
      <c r="CA26" s="40">
        <f t="shared" ref="CA26" si="573">CA7+CA10+CA13+CA16+CA19+CA22+CA25</f>
        <v>380319.14280937507</v>
      </c>
      <c r="CB26" s="40">
        <f t="shared" ref="CB26" si="574">CB7+CB10+CB13+CB16+CB19+CB22+CB25</f>
        <v>380319.14280937507</v>
      </c>
      <c r="CC26" s="40">
        <f t="shared" ref="CC26" si="575">CC7+CC10+CC13+CC16+CC19+CC22+CC25</f>
        <v>380319.14280937507</v>
      </c>
      <c r="CD26" s="40">
        <f t="shared" ref="CD26" si="576">CD7+CD10+CD13+CD16+CD19+CD22+CD25</f>
        <v>380319.14280937507</v>
      </c>
      <c r="CE26" s="40">
        <f t="shared" ref="CE26" si="577">CE7+CE10+CE13+CE16+CE19+CE22+CE25</f>
        <v>380319.14280937507</v>
      </c>
      <c r="CF26" s="40">
        <f t="shared" ref="CF26" si="578">CF7+CF10+CF13+CF16+CF19+CF22+CF25</f>
        <v>380319.14280937507</v>
      </c>
      <c r="CG26" s="40">
        <f t="shared" ref="CG26" si="579">CG7+CG10+CG13+CG16+CG19+CG22+CG25</f>
        <v>380319.14280937507</v>
      </c>
      <c r="CH26" s="40">
        <f t="shared" ref="CH26" si="580">CH7+CH10+CH13+CH16+CH19+CH22+CH25</f>
        <v>380319.14280937507</v>
      </c>
      <c r="CI26" s="40">
        <f t="shared" ref="CI26" si="581">CI7+CI10+CI13+CI16+CI19+CI22+CI25</f>
        <v>380319.14280937507</v>
      </c>
      <c r="CJ26" s="40">
        <f t="shared" ref="CJ26" si="582">CJ7+CJ10+CJ13+CJ16+CJ19+CJ22+CJ25</f>
        <v>399335.09994984372</v>
      </c>
      <c r="CK26" s="40">
        <f t="shared" ref="CK26" si="583">CK7+CK10+CK13+CK16+CK19+CK22+CK25</f>
        <v>399335.09994984372</v>
      </c>
      <c r="CL26" s="40">
        <f t="shared" ref="CL26" si="584">CL7+CL10+CL13+CL16+CL19+CL22+CL25</f>
        <v>399335.09994984372</v>
      </c>
      <c r="CM26" s="40">
        <f t="shared" ref="CM26" si="585">CM7+CM10+CM13+CM16+CM19+CM22+CM25</f>
        <v>399335.09994984372</v>
      </c>
      <c r="CN26" s="40">
        <f t="shared" ref="CN26" si="586">CN7+CN10+CN13+CN16+CN19+CN22+CN25</f>
        <v>399335.09994984372</v>
      </c>
      <c r="CO26" s="40">
        <f t="shared" ref="CO26" si="587">CO7+CO10+CO13+CO16+CO19+CO22+CO25</f>
        <v>399335.09994984372</v>
      </c>
      <c r="CP26" s="40">
        <f t="shared" ref="CP26" si="588">CP7+CP10+CP13+CP16+CP19+CP22+CP25</f>
        <v>399335.09994984372</v>
      </c>
      <c r="CQ26" s="40">
        <f t="shared" ref="CQ26" si="589">CQ7+CQ10+CQ13+CQ16+CQ19+CQ22+CQ25</f>
        <v>399335.09994984372</v>
      </c>
      <c r="CR26" s="40">
        <f t="shared" ref="CR26" si="590">CR7+CR10+CR13+CR16+CR19+CR22+CR25</f>
        <v>399335.09994984372</v>
      </c>
      <c r="CS26" s="40">
        <f t="shared" ref="CS26" si="591">CS7+CS10+CS13+CS16+CS19+CS22+CS25</f>
        <v>399335.09994984372</v>
      </c>
      <c r="CT26" s="40">
        <f t="shared" ref="CT26" si="592">CT7+CT10+CT13+CT16+CT19+CT22+CT25</f>
        <v>399335.09994984372</v>
      </c>
      <c r="CU26" s="40">
        <f t="shared" ref="CU26" si="593">CU7+CU10+CU13+CU16+CU19+CU22+CU25</f>
        <v>399335.09994984372</v>
      </c>
      <c r="CV26" s="40">
        <f t="shared" ref="CV26" si="594">CV7+CV10+CV13+CV16+CV19+CV22+CV25</f>
        <v>419301.85494733596</v>
      </c>
      <c r="CW26" s="40">
        <f t="shared" ref="CW26" si="595">CW7+CW10+CW13+CW16+CW19+CW22+CW25</f>
        <v>419301.85494733596</v>
      </c>
      <c r="CX26" s="40">
        <f t="shared" ref="CX26" si="596">CX7+CX10+CX13+CX16+CX19+CX22+CX25</f>
        <v>419301.85494733596</v>
      </c>
      <c r="CY26" s="40">
        <f t="shared" ref="CY26" si="597">CY7+CY10+CY13+CY16+CY19+CY22+CY25</f>
        <v>419301.85494733596</v>
      </c>
      <c r="CZ26" s="40">
        <f t="shared" ref="CZ26" si="598">CZ7+CZ10+CZ13+CZ16+CZ19+CZ22+CZ25</f>
        <v>419301.85494733596</v>
      </c>
      <c r="DA26" s="40">
        <f t="shared" ref="DA26" si="599">DA7+DA10+DA13+DA16+DA19+DA22+DA25</f>
        <v>419301.85494733596</v>
      </c>
      <c r="DB26" s="40">
        <f t="shared" ref="DB26" si="600">DB7+DB10+DB13+DB16+DB19+DB22+DB25</f>
        <v>419301.85494733596</v>
      </c>
      <c r="DC26" s="40">
        <f t="shared" ref="DC26" si="601">DC7+DC10+DC13+DC16+DC19+DC22+DC25</f>
        <v>419301.85494733596</v>
      </c>
      <c r="DD26" s="40">
        <f t="shared" ref="DD26" si="602">DD7+DD10+DD13+DD16+DD19+DD22+DD25</f>
        <v>419301.85494733596</v>
      </c>
      <c r="DE26" s="40">
        <f t="shared" ref="DE26" si="603">DE7+DE10+DE13+DE16+DE19+DE22+DE25</f>
        <v>419301.85494733596</v>
      </c>
      <c r="DF26" s="40">
        <f t="shared" ref="DF26" si="604">DF7+DF10+DF13+DF16+DF19+DF22+DF25</f>
        <v>419301.85494733596</v>
      </c>
      <c r="DG26" s="40">
        <f t="shared" ref="DG26" si="605">DG7+DG10+DG13+DG16+DG19+DG22+DG25</f>
        <v>419301.85494733596</v>
      </c>
      <c r="DH26" s="40">
        <f t="shared" ref="DH26" si="606">DH7+DH10+DH13+DH16+DH19+DH22+DH25</f>
        <v>440266.94769470283</v>
      </c>
      <c r="DI26" s="40">
        <f t="shared" ref="DI26" si="607">DI7+DI10+DI13+DI16+DI19+DI22+DI25</f>
        <v>440266.94769470283</v>
      </c>
      <c r="DJ26" s="40">
        <f t="shared" ref="DJ26" si="608">DJ7+DJ10+DJ13+DJ16+DJ19+DJ22+DJ25</f>
        <v>440266.94769470283</v>
      </c>
      <c r="DK26" s="40">
        <f t="shared" ref="DK26" si="609">DK7+DK10+DK13+DK16+DK19+DK22+DK25</f>
        <v>440266.94769470283</v>
      </c>
      <c r="DL26" s="40">
        <f t="shared" ref="DL26" si="610">DL7+DL10+DL13+DL16+DL19+DL22+DL25</f>
        <v>440266.94769470283</v>
      </c>
      <c r="DM26" s="40">
        <f t="shared" ref="DM26" si="611">DM7+DM10+DM13+DM16+DM19+DM22+DM25</f>
        <v>440266.94769470283</v>
      </c>
      <c r="DN26" s="40">
        <f t="shared" ref="DN26" si="612">DN7+DN10+DN13+DN16+DN19+DN22+DN25</f>
        <v>440266.94769470283</v>
      </c>
      <c r="DO26" s="40">
        <f t="shared" ref="DO26" si="613">DO7+DO10+DO13+DO16+DO19+DO22+DO25</f>
        <v>440266.94769470283</v>
      </c>
      <c r="DP26" s="40">
        <f t="shared" ref="DP26" si="614">DP7+DP10+DP13+DP16+DP19+DP22+DP25</f>
        <v>440266.94769470283</v>
      </c>
      <c r="DQ26" s="40">
        <f t="shared" ref="DQ26" si="615">DQ7+DQ10+DQ13+DQ16+DQ19+DQ22+DQ25</f>
        <v>440266.94769470283</v>
      </c>
      <c r="DR26" s="40">
        <f t="shared" ref="DR26" si="616">DR7+DR10+DR13+DR16+DR19+DR22+DR25</f>
        <v>440266.94769470283</v>
      </c>
    </row>
    <row r="27" spans="1:122" ht="12.6" customHeight="1" collapsed="1">
      <c r="A27" s="30" t="s">
        <v>41</v>
      </c>
      <c r="B27" s="39"/>
      <c r="C27" s="39"/>
      <c r="D27" s="29">
        <v>120000</v>
      </c>
      <c r="E27" s="39">
        <f t="shared" ref="E27:E32" si="617">D27*(1+$B$5*(MOD(E$3,12)=0))</f>
        <v>120000</v>
      </c>
      <c r="F27" s="39">
        <f t="shared" ref="F27:AL31" si="618">E27*(1+$B$5*(MOD(F$3,12)=0))</f>
        <v>120000</v>
      </c>
      <c r="G27" s="39">
        <f t="shared" si="618"/>
        <v>120000</v>
      </c>
      <c r="H27" s="39">
        <f t="shared" si="618"/>
        <v>120000</v>
      </c>
      <c r="I27" s="39">
        <f t="shared" si="618"/>
        <v>120000</v>
      </c>
      <c r="J27" s="39">
        <f t="shared" si="618"/>
        <v>120000</v>
      </c>
      <c r="K27" s="39">
        <f t="shared" si="618"/>
        <v>120000</v>
      </c>
      <c r="L27" s="39">
        <f t="shared" si="618"/>
        <v>120000</v>
      </c>
      <c r="M27" s="39">
        <f t="shared" si="618"/>
        <v>120000</v>
      </c>
      <c r="N27" s="39">
        <f t="shared" si="618"/>
        <v>120000</v>
      </c>
      <c r="O27" s="39">
        <f t="shared" si="618"/>
        <v>120000</v>
      </c>
      <c r="P27" s="39">
        <f t="shared" si="618"/>
        <v>126000</v>
      </c>
      <c r="Q27" s="39">
        <f t="shared" si="618"/>
        <v>126000</v>
      </c>
      <c r="R27" s="39">
        <f t="shared" si="618"/>
        <v>126000</v>
      </c>
      <c r="S27" s="39">
        <f t="shared" si="618"/>
        <v>126000</v>
      </c>
      <c r="T27" s="39">
        <f t="shared" si="618"/>
        <v>126000</v>
      </c>
      <c r="U27" s="39">
        <f t="shared" si="618"/>
        <v>126000</v>
      </c>
      <c r="V27" s="39">
        <f t="shared" si="618"/>
        <v>126000</v>
      </c>
      <c r="W27" s="39">
        <f t="shared" si="618"/>
        <v>126000</v>
      </c>
      <c r="X27" s="39">
        <f t="shared" si="618"/>
        <v>126000</v>
      </c>
      <c r="Y27" s="39">
        <f t="shared" si="618"/>
        <v>126000</v>
      </c>
      <c r="Z27" s="39">
        <f t="shared" si="618"/>
        <v>126000</v>
      </c>
      <c r="AA27" s="39">
        <f t="shared" si="618"/>
        <v>126000</v>
      </c>
      <c r="AB27" s="39">
        <f t="shared" si="618"/>
        <v>132300</v>
      </c>
      <c r="AC27" s="39">
        <f t="shared" si="618"/>
        <v>132300</v>
      </c>
      <c r="AD27" s="39">
        <f t="shared" si="618"/>
        <v>132300</v>
      </c>
      <c r="AE27" s="39">
        <f t="shared" si="618"/>
        <v>132300</v>
      </c>
      <c r="AF27" s="39">
        <f t="shared" si="618"/>
        <v>132300</v>
      </c>
      <c r="AG27" s="39">
        <f t="shared" si="618"/>
        <v>132300</v>
      </c>
      <c r="AH27" s="39">
        <f t="shared" si="618"/>
        <v>132300</v>
      </c>
      <c r="AI27" s="39">
        <f t="shared" si="618"/>
        <v>132300</v>
      </c>
      <c r="AJ27" s="39">
        <f t="shared" si="618"/>
        <v>132300</v>
      </c>
      <c r="AK27" s="39">
        <f t="shared" si="618"/>
        <v>132300</v>
      </c>
      <c r="AL27" s="39">
        <f t="shared" si="618"/>
        <v>132300</v>
      </c>
      <c r="AM27" s="39">
        <f t="shared" ref="AM27:CF27" si="619">AL27*(1+$B$5*(MOD(AM$3,12)=0))</f>
        <v>132300</v>
      </c>
      <c r="AN27" s="39">
        <f t="shared" si="619"/>
        <v>138915</v>
      </c>
      <c r="AO27" s="39">
        <f t="shared" si="619"/>
        <v>138915</v>
      </c>
      <c r="AP27" s="39">
        <f t="shared" si="619"/>
        <v>138915</v>
      </c>
      <c r="AQ27" s="39">
        <f t="shared" si="619"/>
        <v>138915</v>
      </c>
      <c r="AR27" s="39">
        <f t="shared" si="619"/>
        <v>138915</v>
      </c>
      <c r="AS27" s="39">
        <f t="shared" si="619"/>
        <v>138915</v>
      </c>
      <c r="AT27" s="39">
        <f t="shared" si="619"/>
        <v>138915</v>
      </c>
      <c r="AU27" s="39">
        <f t="shared" si="619"/>
        <v>138915</v>
      </c>
      <c r="AV27" s="39">
        <f t="shared" si="619"/>
        <v>138915</v>
      </c>
      <c r="AW27" s="39">
        <f t="shared" si="619"/>
        <v>138915</v>
      </c>
      <c r="AX27" s="39">
        <f t="shared" si="619"/>
        <v>138915</v>
      </c>
      <c r="AY27" s="39">
        <f t="shared" si="619"/>
        <v>138915</v>
      </c>
      <c r="AZ27" s="39">
        <f t="shared" si="619"/>
        <v>145860.75</v>
      </c>
      <c r="BA27" s="39">
        <f t="shared" si="619"/>
        <v>145860.75</v>
      </c>
      <c r="BB27" s="39">
        <f t="shared" si="619"/>
        <v>145860.75</v>
      </c>
      <c r="BC27" s="39">
        <f t="shared" si="619"/>
        <v>145860.75</v>
      </c>
      <c r="BD27" s="39">
        <f t="shared" si="619"/>
        <v>145860.75</v>
      </c>
      <c r="BE27" s="39">
        <f t="shared" si="619"/>
        <v>145860.75</v>
      </c>
      <c r="BF27" s="39">
        <f t="shared" si="619"/>
        <v>145860.75</v>
      </c>
      <c r="BG27" s="39">
        <f t="shared" si="619"/>
        <v>145860.75</v>
      </c>
      <c r="BH27" s="39">
        <f t="shared" si="619"/>
        <v>145860.75</v>
      </c>
      <c r="BI27" s="39">
        <f t="shared" si="619"/>
        <v>145860.75</v>
      </c>
      <c r="BJ27" s="39">
        <f t="shared" si="619"/>
        <v>145860.75</v>
      </c>
      <c r="BK27" s="39">
        <f t="shared" si="619"/>
        <v>145860.75</v>
      </c>
      <c r="BL27" s="39">
        <f t="shared" si="619"/>
        <v>153153.78750000001</v>
      </c>
      <c r="BM27" s="39">
        <f t="shared" si="619"/>
        <v>153153.78750000001</v>
      </c>
      <c r="BN27" s="39">
        <f t="shared" si="619"/>
        <v>153153.78750000001</v>
      </c>
      <c r="BO27" s="39">
        <f t="shared" si="619"/>
        <v>153153.78750000001</v>
      </c>
      <c r="BP27" s="39">
        <f t="shared" si="619"/>
        <v>153153.78750000001</v>
      </c>
      <c r="BQ27" s="39">
        <f t="shared" si="619"/>
        <v>153153.78750000001</v>
      </c>
      <c r="BR27" s="39">
        <f t="shared" si="619"/>
        <v>153153.78750000001</v>
      </c>
      <c r="BS27" s="39">
        <f t="shared" si="619"/>
        <v>153153.78750000001</v>
      </c>
      <c r="BT27" s="39">
        <f t="shared" si="619"/>
        <v>153153.78750000001</v>
      </c>
      <c r="BU27" s="39">
        <f t="shared" si="619"/>
        <v>153153.78750000001</v>
      </c>
      <c r="BV27" s="39">
        <f t="shared" si="619"/>
        <v>153153.78750000001</v>
      </c>
      <c r="BW27" s="39">
        <f t="shared" si="619"/>
        <v>153153.78750000001</v>
      </c>
      <c r="BX27" s="39">
        <f t="shared" si="619"/>
        <v>160811.47687500002</v>
      </c>
      <c r="BY27" s="39">
        <f t="shared" si="619"/>
        <v>160811.47687500002</v>
      </c>
      <c r="BZ27" s="39">
        <f t="shared" si="619"/>
        <v>160811.47687500002</v>
      </c>
      <c r="CA27" s="39">
        <f t="shared" si="619"/>
        <v>160811.47687500002</v>
      </c>
      <c r="CB27" s="39">
        <f t="shared" si="619"/>
        <v>160811.47687500002</v>
      </c>
      <c r="CC27" s="39">
        <f t="shared" si="619"/>
        <v>160811.47687500002</v>
      </c>
      <c r="CD27" s="39">
        <f t="shared" si="619"/>
        <v>160811.47687500002</v>
      </c>
      <c r="CE27" s="39">
        <f t="shared" si="619"/>
        <v>160811.47687500002</v>
      </c>
      <c r="CF27" s="39">
        <f t="shared" si="619"/>
        <v>160811.47687500002</v>
      </c>
      <c r="CG27" s="39">
        <f t="shared" ref="CG27:CX27" si="620">CF27*(1+$B$5*(MOD(CG$3,12)=0))</f>
        <v>160811.47687500002</v>
      </c>
      <c r="CH27" s="39">
        <f t="shared" si="620"/>
        <v>160811.47687500002</v>
      </c>
      <c r="CI27" s="39">
        <f t="shared" si="620"/>
        <v>160811.47687500002</v>
      </c>
      <c r="CJ27" s="39">
        <f t="shared" si="620"/>
        <v>168852.05071875002</v>
      </c>
      <c r="CK27" s="39">
        <f t="shared" si="620"/>
        <v>168852.05071875002</v>
      </c>
      <c r="CL27" s="39">
        <f t="shared" si="620"/>
        <v>168852.05071875002</v>
      </c>
      <c r="CM27" s="39">
        <f t="shared" si="620"/>
        <v>168852.05071875002</v>
      </c>
      <c r="CN27" s="39">
        <f t="shared" si="620"/>
        <v>168852.05071875002</v>
      </c>
      <c r="CO27" s="39">
        <f t="shared" si="620"/>
        <v>168852.05071875002</v>
      </c>
      <c r="CP27" s="39">
        <f t="shared" si="620"/>
        <v>168852.05071875002</v>
      </c>
      <c r="CQ27" s="39">
        <f t="shared" si="620"/>
        <v>168852.05071875002</v>
      </c>
      <c r="CR27" s="39">
        <f t="shared" si="620"/>
        <v>168852.05071875002</v>
      </c>
      <c r="CS27" s="39">
        <f t="shared" si="620"/>
        <v>168852.05071875002</v>
      </c>
      <c r="CT27" s="39">
        <f t="shared" si="620"/>
        <v>168852.05071875002</v>
      </c>
      <c r="CU27" s="39">
        <f t="shared" si="620"/>
        <v>168852.05071875002</v>
      </c>
      <c r="CV27" s="39">
        <f t="shared" si="620"/>
        <v>177294.65325468752</v>
      </c>
      <c r="CW27" s="39">
        <f t="shared" si="620"/>
        <v>177294.65325468752</v>
      </c>
      <c r="CX27" s="39">
        <f t="shared" si="620"/>
        <v>177294.65325468752</v>
      </c>
      <c r="CY27" s="39">
        <f t="shared" ref="CY27:DI27" si="621">CX27*(1+$B$5*(MOD(CY$3,12)=0))</f>
        <v>177294.65325468752</v>
      </c>
      <c r="CZ27" s="39">
        <f t="shared" si="621"/>
        <v>177294.65325468752</v>
      </c>
      <c r="DA27" s="39">
        <f t="shared" si="621"/>
        <v>177294.65325468752</v>
      </c>
      <c r="DB27" s="39">
        <f t="shared" si="621"/>
        <v>177294.65325468752</v>
      </c>
      <c r="DC27" s="39">
        <f t="shared" si="621"/>
        <v>177294.65325468752</v>
      </c>
      <c r="DD27" s="39">
        <f t="shared" si="621"/>
        <v>177294.65325468752</v>
      </c>
      <c r="DE27" s="39">
        <f t="shared" si="621"/>
        <v>177294.65325468752</v>
      </c>
      <c r="DF27" s="39">
        <f t="shared" si="621"/>
        <v>177294.65325468752</v>
      </c>
      <c r="DG27" s="39">
        <f t="shared" si="621"/>
        <v>177294.65325468752</v>
      </c>
      <c r="DH27" s="39">
        <f t="shared" si="621"/>
        <v>186159.3859174219</v>
      </c>
      <c r="DI27" s="39">
        <f t="shared" si="621"/>
        <v>186159.3859174219</v>
      </c>
      <c r="DJ27" s="39">
        <f t="shared" ref="DJ27:DN27" si="622">DI27*(1+$B$5*(MOD(DJ$3,12)=0))</f>
        <v>186159.3859174219</v>
      </c>
      <c r="DK27" s="39">
        <f t="shared" si="622"/>
        <v>186159.3859174219</v>
      </c>
      <c r="DL27" s="39">
        <f t="shared" si="622"/>
        <v>186159.3859174219</v>
      </c>
      <c r="DM27" s="39">
        <f t="shared" si="622"/>
        <v>186159.3859174219</v>
      </c>
      <c r="DN27" s="39">
        <f t="shared" si="622"/>
        <v>186159.3859174219</v>
      </c>
      <c r="DO27" s="39">
        <f t="shared" ref="DO27:DR27" si="623">DN27*(1+$B$5*(MOD(DO$3,12)=0))</f>
        <v>186159.3859174219</v>
      </c>
      <c r="DP27" s="39">
        <f t="shared" si="623"/>
        <v>186159.3859174219</v>
      </c>
      <c r="DQ27" s="39">
        <f t="shared" si="623"/>
        <v>186159.3859174219</v>
      </c>
      <c r="DR27" s="39">
        <f t="shared" si="623"/>
        <v>186159.3859174219</v>
      </c>
    </row>
    <row r="28" spans="1:122" ht="12.6" customHeight="1">
      <c r="A28" s="30" t="s">
        <v>42</v>
      </c>
      <c r="B28" s="39"/>
      <c r="C28" s="39"/>
      <c r="D28" s="29">
        <v>196300</v>
      </c>
      <c r="E28" s="39">
        <f t="shared" si="617"/>
        <v>196300</v>
      </c>
      <c r="F28" s="39">
        <f t="shared" si="618"/>
        <v>196300</v>
      </c>
      <c r="G28" s="39">
        <f t="shared" si="618"/>
        <v>196300</v>
      </c>
      <c r="H28" s="39">
        <f t="shared" si="618"/>
        <v>196300</v>
      </c>
      <c r="I28" s="39">
        <f t="shared" si="618"/>
        <v>196300</v>
      </c>
      <c r="J28" s="39">
        <f t="shared" si="618"/>
        <v>196300</v>
      </c>
      <c r="K28" s="39">
        <f t="shared" si="618"/>
        <v>196300</v>
      </c>
      <c r="L28" s="39">
        <f t="shared" si="618"/>
        <v>196300</v>
      </c>
      <c r="M28" s="39">
        <f t="shared" si="618"/>
        <v>196300</v>
      </c>
      <c r="N28" s="39">
        <f t="shared" si="618"/>
        <v>196300</v>
      </c>
      <c r="O28" s="39">
        <f t="shared" si="618"/>
        <v>196300</v>
      </c>
      <c r="P28" s="39">
        <f t="shared" si="618"/>
        <v>206115</v>
      </c>
      <c r="Q28" s="39">
        <f t="shared" si="618"/>
        <v>206115</v>
      </c>
      <c r="R28" s="39">
        <f t="shared" si="618"/>
        <v>206115</v>
      </c>
      <c r="S28" s="39">
        <f t="shared" si="618"/>
        <v>206115</v>
      </c>
      <c r="T28" s="39">
        <f t="shared" si="618"/>
        <v>206115</v>
      </c>
      <c r="U28" s="39">
        <f t="shared" si="618"/>
        <v>206115</v>
      </c>
      <c r="V28" s="39">
        <f t="shared" si="618"/>
        <v>206115</v>
      </c>
      <c r="W28" s="39">
        <f t="shared" si="618"/>
        <v>206115</v>
      </c>
      <c r="X28" s="39">
        <f t="shared" si="618"/>
        <v>206115</v>
      </c>
      <c r="Y28" s="39">
        <f t="shared" si="618"/>
        <v>206115</v>
      </c>
      <c r="Z28" s="39">
        <f t="shared" si="618"/>
        <v>206115</v>
      </c>
      <c r="AA28" s="39">
        <f t="shared" si="618"/>
        <v>206115</v>
      </c>
      <c r="AB28" s="39">
        <f t="shared" si="618"/>
        <v>216420.75</v>
      </c>
      <c r="AC28" s="39">
        <f t="shared" si="618"/>
        <v>216420.75</v>
      </c>
      <c r="AD28" s="39">
        <f t="shared" si="618"/>
        <v>216420.75</v>
      </c>
      <c r="AE28" s="39">
        <f t="shared" si="618"/>
        <v>216420.75</v>
      </c>
      <c r="AF28" s="39">
        <f t="shared" si="618"/>
        <v>216420.75</v>
      </c>
      <c r="AG28" s="39">
        <f t="shared" si="618"/>
        <v>216420.75</v>
      </c>
      <c r="AH28" s="39">
        <f t="shared" si="618"/>
        <v>216420.75</v>
      </c>
      <c r="AI28" s="39">
        <f t="shared" si="618"/>
        <v>216420.75</v>
      </c>
      <c r="AJ28" s="39">
        <f t="shared" si="618"/>
        <v>216420.75</v>
      </c>
      <c r="AK28" s="39">
        <f t="shared" si="618"/>
        <v>216420.75</v>
      </c>
      <c r="AL28" s="39">
        <f t="shared" si="618"/>
        <v>216420.75</v>
      </c>
      <c r="AM28" s="39">
        <f t="shared" ref="AM28:CF28" si="624">AL28*(1+$B$5*(MOD(AM$3,12)=0))</f>
        <v>216420.75</v>
      </c>
      <c r="AN28" s="39">
        <f t="shared" si="624"/>
        <v>227241.78750000001</v>
      </c>
      <c r="AO28" s="39">
        <f t="shared" si="624"/>
        <v>227241.78750000001</v>
      </c>
      <c r="AP28" s="39">
        <f t="shared" si="624"/>
        <v>227241.78750000001</v>
      </c>
      <c r="AQ28" s="39">
        <f t="shared" si="624"/>
        <v>227241.78750000001</v>
      </c>
      <c r="AR28" s="39">
        <f t="shared" si="624"/>
        <v>227241.78750000001</v>
      </c>
      <c r="AS28" s="39">
        <f t="shared" si="624"/>
        <v>227241.78750000001</v>
      </c>
      <c r="AT28" s="39">
        <f t="shared" si="624"/>
        <v>227241.78750000001</v>
      </c>
      <c r="AU28" s="39">
        <f t="shared" si="624"/>
        <v>227241.78750000001</v>
      </c>
      <c r="AV28" s="39">
        <f t="shared" si="624"/>
        <v>227241.78750000001</v>
      </c>
      <c r="AW28" s="39">
        <f t="shared" si="624"/>
        <v>227241.78750000001</v>
      </c>
      <c r="AX28" s="39">
        <f t="shared" si="624"/>
        <v>227241.78750000001</v>
      </c>
      <c r="AY28" s="39">
        <f t="shared" si="624"/>
        <v>227241.78750000001</v>
      </c>
      <c r="AZ28" s="39">
        <f t="shared" si="624"/>
        <v>238603.87687500002</v>
      </c>
      <c r="BA28" s="39">
        <f t="shared" si="624"/>
        <v>238603.87687500002</v>
      </c>
      <c r="BB28" s="39">
        <f t="shared" si="624"/>
        <v>238603.87687500002</v>
      </c>
      <c r="BC28" s="39">
        <f t="shared" si="624"/>
        <v>238603.87687500002</v>
      </c>
      <c r="BD28" s="39">
        <f t="shared" si="624"/>
        <v>238603.87687500002</v>
      </c>
      <c r="BE28" s="39">
        <f t="shared" si="624"/>
        <v>238603.87687500002</v>
      </c>
      <c r="BF28" s="39">
        <f t="shared" si="624"/>
        <v>238603.87687500002</v>
      </c>
      <c r="BG28" s="39">
        <f t="shared" si="624"/>
        <v>238603.87687500002</v>
      </c>
      <c r="BH28" s="39">
        <f t="shared" si="624"/>
        <v>238603.87687500002</v>
      </c>
      <c r="BI28" s="39">
        <f t="shared" si="624"/>
        <v>238603.87687500002</v>
      </c>
      <c r="BJ28" s="39">
        <f t="shared" si="624"/>
        <v>238603.87687500002</v>
      </c>
      <c r="BK28" s="39">
        <f t="shared" si="624"/>
        <v>238603.87687500002</v>
      </c>
      <c r="BL28" s="39">
        <f t="shared" si="624"/>
        <v>250534.07071875004</v>
      </c>
      <c r="BM28" s="39">
        <f t="shared" si="624"/>
        <v>250534.07071875004</v>
      </c>
      <c r="BN28" s="39">
        <f t="shared" si="624"/>
        <v>250534.07071875004</v>
      </c>
      <c r="BO28" s="39">
        <f t="shared" si="624"/>
        <v>250534.07071875004</v>
      </c>
      <c r="BP28" s="39">
        <f t="shared" si="624"/>
        <v>250534.07071875004</v>
      </c>
      <c r="BQ28" s="39">
        <f t="shared" si="624"/>
        <v>250534.07071875004</v>
      </c>
      <c r="BR28" s="39">
        <f t="shared" si="624"/>
        <v>250534.07071875004</v>
      </c>
      <c r="BS28" s="39">
        <f t="shared" si="624"/>
        <v>250534.07071875004</v>
      </c>
      <c r="BT28" s="39">
        <f t="shared" si="624"/>
        <v>250534.07071875004</v>
      </c>
      <c r="BU28" s="39">
        <f t="shared" si="624"/>
        <v>250534.07071875004</v>
      </c>
      <c r="BV28" s="39">
        <f t="shared" si="624"/>
        <v>250534.07071875004</v>
      </c>
      <c r="BW28" s="39">
        <f t="shared" si="624"/>
        <v>250534.07071875004</v>
      </c>
      <c r="BX28" s="39">
        <f t="shared" si="624"/>
        <v>263060.77425468754</v>
      </c>
      <c r="BY28" s="39">
        <f t="shared" si="624"/>
        <v>263060.77425468754</v>
      </c>
      <c r="BZ28" s="39">
        <f t="shared" si="624"/>
        <v>263060.77425468754</v>
      </c>
      <c r="CA28" s="39">
        <f t="shared" si="624"/>
        <v>263060.77425468754</v>
      </c>
      <c r="CB28" s="39">
        <f t="shared" si="624"/>
        <v>263060.77425468754</v>
      </c>
      <c r="CC28" s="39">
        <f t="shared" si="624"/>
        <v>263060.77425468754</v>
      </c>
      <c r="CD28" s="39">
        <f t="shared" si="624"/>
        <v>263060.77425468754</v>
      </c>
      <c r="CE28" s="39">
        <f t="shared" si="624"/>
        <v>263060.77425468754</v>
      </c>
      <c r="CF28" s="39">
        <f t="shared" si="624"/>
        <v>263060.77425468754</v>
      </c>
      <c r="CG28" s="39">
        <f t="shared" ref="CG28:CX28" si="625">CF28*(1+$B$5*(MOD(CG$3,12)=0))</f>
        <v>263060.77425468754</v>
      </c>
      <c r="CH28" s="39">
        <f t="shared" si="625"/>
        <v>263060.77425468754</v>
      </c>
      <c r="CI28" s="39">
        <f t="shared" si="625"/>
        <v>263060.77425468754</v>
      </c>
      <c r="CJ28" s="39">
        <f t="shared" si="625"/>
        <v>276213.81296742195</v>
      </c>
      <c r="CK28" s="39">
        <f t="shared" si="625"/>
        <v>276213.81296742195</v>
      </c>
      <c r="CL28" s="39">
        <f t="shared" si="625"/>
        <v>276213.81296742195</v>
      </c>
      <c r="CM28" s="39">
        <f t="shared" si="625"/>
        <v>276213.81296742195</v>
      </c>
      <c r="CN28" s="39">
        <f t="shared" si="625"/>
        <v>276213.81296742195</v>
      </c>
      <c r="CO28" s="39">
        <f t="shared" si="625"/>
        <v>276213.81296742195</v>
      </c>
      <c r="CP28" s="39">
        <f t="shared" si="625"/>
        <v>276213.81296742195</v>
      </c>
      <c r="CQ28" s="39">
        <f t="shared" si="625"/>
        <v>276213.81296742195</v>
      </c>
      <c r="CR28" s="39">
        <f t="shared" si="625"/>
        <v>276213.81296742195</v>
      </c>
      <c r="CS28" s="39">
        <f t="shared" si="625"/>
        <v>276213.81296742195</v>
      </c>
      <c r="CT28" s="39">
        <f t="shared" si="625"/>
        <v>276213.81296742195</v>
      </c>
      <c r="CU28" s="39">
        <f t="shared" si="625"/>
        <v>276213.81296742195</v>
      </c>
      <c r="CV28" s="39">
        <f t="shared" si="625"/>
        <v>290024.50361579307</v>
      </c>
      <c r="CW28" s="39">
        <f t="shared" si="625"/>
        <v>290024.50361579307</v>
      </c>
      <c r="CX28" s="39">
        <f t="shared" si="625"/>
        <v>290024.50361579307</v>
      </c>
      <c r="CY28" s="39">
        <f t="shared" ref="CY28:DI28" si="626">CX28*(1+$B$5*(MOD(CY$3,12)=0))</f>
        <v>290024.50361579307</v>
      </c>
      <c r="CZ28" s="39">
        <f t="shared" si="626"/>
        <v>290024.50361579307</v>
      </c>
      <c r="DA28" s="39">
        <f t="shared" si="626"/>
        <v>290024.50361579307</v>
      </c>
      <c r="DB28" s="39">
        <f t="shared" si="626"/>
        <v>290024.50361579307</v>
      </c>
      <c r="DC28" s="39">
        <f t="shared" si="626"/>
        <v>290024.50361579307</v>
      </c>
      <c r="DD28" s="39">
        <f t="shared" si="626"/>
        <v>290024.50361579307</v>
      </c>
      <c r="DE28" s="39">
        <f t="shared" si="626"/>
        <v>290024.50361579307</v>
      </c>
      <c r="DF28" s="39">
        <f t="shared" si="626"/>
        <v>290024.50361579307</v>
      </c>
      <c r="DG28" s="39">
        <f t="shared" si="626"/>
        <v>290024.50361579307</v>
      </c>
      <c r="DH28" s="39">
        <f t="shared" si="626"/>
        <v>304525.72879658273</v>
      </c>
      <c r="DI28" s="39">
        <f t="shared" si="626"/>
        <v>304525.72879658273</v>
      </c>
      <c r="DJ28" s="39">
        <f t="shared" ref="DJ28:DN28" si="627">DI28*(1+$B$5*(MOD(DJ$3,12)=0))</f>
        <v>304525.72879658273</v>
      </c>
      <c r="DK28" s="39">
        <f t="shared" si="627"/>
        <v>304525.72879658273</v>
      </c>
      <c r="DL28" s="39">
        <f t="shared" si="627"/>
        <v>304525.72879658273</v>
      </c>
      <c r="DM28" s="39">
        <f t="shared" si="627"/>
        <v>304525.72879658273</v>
      </c>
      <c r="DN28" s="39">
        <f t="shared" si="627"/>
        <v>304525.72879658273</v>
      </c>
      <c r="DO28" s="39">
        <f t="shared" ref="DO28:DR28" si="628">DN28*(1+$B$5*(MOD(DO$3,12)=0))</f>
        <v>304525.72879658273</v>
      </c>
      <c r="DP28" s="39">
        <f t="shared" si="628"/>
        <v>304525.72879658273</v>
      </c>
      <c r="DQ28" s="39">
        <f t="shared" si="628"/>
        <v>304525.72879658273</v>
      </c>
      <c r="DR28" s="39">
        <f t="shared" si="628"/>
        <v>304525.72879658273</v>
      </c>
    </row>
    <row r="29" spans="1:122" ht="12.6" customHeight="1">
      <c r="A29" s="30" t="s">
        <v>44</v>
      </c>
      <c r="B29" s="39"/>
      <c r="C29" s="39"/>
      <c r="D29" s="29">
        <v>27500</v>
      </c>
      <c r="E29" s="39">
        <f t="shared" si="617"/>
        <v>27500</v>
      </c>
      <c r="F29" s="39">
        <f t="shared" si="618"/>
        <v>27500</v>
      </c>
      <c r="G29" s="39">
        <f t="shared" si="618"/>
        <v>27500</v>
      </c>
      <c r="H29" s="39">
        <f t="shared" si="618"/>
        <v>27500</v>
      </c>
      <c r="I29" s="39">
        <f t="shared" si="618"/>
        <v>27500</v>
      </c>
      <c r="J29" s="39">
        <f t="shared" si="618"/>
        <v>27500</v>
      </c>
      <c r="K29" s="39">
        <f t="shared" si="618"/>
        <v>27500</v>
      </c>
      <c r="L29" s="39">
        <f t="shared" si="618"/>
        <v>27500</v>
      </c>
      <c r="M29" s="39">
        <f t="shared" si="618"/>
        <v>27500</v>
      </c>
      <c r="N29" s="39">
        <f t="shared" si="618"/>
        <v>27500</v>
      </c>
      <c r="O29" s="39">
        <f t="shared" si="618"/>
        <v>27500</v>
      </c>
      <c r="P29" s="39">
        <f t="shared" si="618"/>
        <v>28875</v>
      </c>
      <c r="Q29" s="39">
        <f t="shared" si="618"/>
        <v>28875</v>
      </c>
      <c r="R29" s="39">
        <f t="shared" si="618"/>
        <v>28875</v>
      </c>
      <c r="S29" s="39">
        <f t="shared" si="618"/>
        <v>28875</v>
      </c>
      <c r="T29" s="39">
        <f t="shared" si="618"/>
        <v>28875</v>
      </c>
      <c r="U29" s="39">
        <f t="shared" si="618"/>
        <v>28875</v>
      </c>
      <c r="V29" s="39">
        <f t="shared" si="618"/>
        <v>28875</v>
      </c>
      <c r="W29" s="39">
        <f t="shared" si="618"/>
        <v>28875</v>
      </c>
      <c r="X29" s="39">
        <f t="shared" si="618"/>
        <v>28875</v>
      </c>
      <c r="Y29" s="39">
        <f t="shared" si="618"/>
        <v>28875</v>
      </c>
      <c r="Z29" s="39">
        <f t="shared" si="618"/>
        <v>28875</v>
      </c>
      <c r="AA29" s="39">
        <f t="shared" si="618"/>
        <v>28875</v>
      </c>
      <c r="AB29" s="39">
        <f t="shared" si="618"/>
        <v>30318.75</v>
      </c>
      <c r="AC29" s="39">
        <f t="shared" si="618"/>
        <v>30318.75</v>
      </c>
      <c r="AD29" s="39">
        <f t="shared" si="618"/>
        <v>30318.75</v>
      </c>
      <c r="AE29" s="39">
        <f t="shared" si="618"/>
        <v>30318.75</v>
      </c>
      <c r="AF29" s="39">
        <f t="shared" si="618"/>
        <v>30318.75</v>
      </c>
      <c r="AG29" s="39">
        <f t="shared" si="618"/>
        <v>30318.75</v>
      </c>
      <c r="AH29" s="39">
        <f t="shared" si="618"/>
        <v>30318.75</v>
      </c>
      <c r="AI29" s="39">
        <f t="shared" si="618"/>
        <v>30318.75</v>
      </c>
      <c r="AJ29" s="39">
        <f t="shared" si="618"/>
        <v>30318.75</v>
      </c>
      <c r="AK29" s="39">
        <f t="shared" si="618"/>
        <v>30318.75</v>
      </c>
      <c r="AL29" s="39">
        <f t="shared" si="618"/>
        <v>30318.75</v>
      </c>
      <c r="AM29" s="39">
        <f t="shared" ref="AM29:CF29" si="629">AL29*(1+$B$5*(MOD(AM$3,12)=0))</f>
        <v>30318.75</v>
      </c>
      <c r="AN29" s="39">
        <f t="shared" si="629"/>
        <v>31834.6875</v>
      </c>
      <c r="AO29" s="39">
        <f t="shared" si="629"/>
        <v>31834.6875</v>
      </c>
      <c r="AP29" s="39">
        <f t="shared" si="629"/>
        <v>31834.6875</v>
      </c>
      <c r="AQ29" s="39">
        <f t="shared" si="629"/>
        <v>31834.6875</v>
      </c>
      <c r="AR29" s="39">
        <f t="shared" si="629"/>
        <v>31834.6875</v>
      </c>
      <c r="AS29" s="39">
        <f t="shared" si="629"/>
        <v>31834.6875</v>
      </c>
      <c r="AT29" s="39">
        <f t="shared" si="629"/>
        <v>31834.6875</v>
      </c>
      <c r="AU29" s="39">
        <f t="shared" si="629"/>
        <v>31834.6875</v>
      </c>
      <c r="AV29" s="39">
        <f t="shared" si="629"/>
        <v>31834.6875</v>
      </c>
      <c r="AW29" s="39">
        <f t="shared" si="629"/>
        <v>31834.6875</v>
      </c>
      <c r="AX29" s="39">
        <f t="shared" si="629"/>
        <v>31834.6875</v>
      </c>
      <c r="AY29" s="39">
        <f t="shared" si="629"/>
        <v>31834.6875</v>
      </c>
      <c r="AZ29" s="39">
        <f t="shared" si="629"/>
        <v>33426.421875</v>
      </c>
      <c r="BA29" s="39">
        <f t="shared" si="629"/>
        <v>33426.421875</v>
      </c>
      <c r="BB29" s="39">
        <f t="shared" si="629"/>
        <v>33426.421875</v>
      </c>
      <c r="BC29" s="39">
        <f t="shared" si="629"/>
        <v>33426.421875</v>
      </c>
      <c r="BD29" s="39">
        <f t="shared" si="629"/>
        <v>33426.421875</v>
      </c>
      <c r="BE29" s="39">
        <f t="shared" si="629"/>
        <v>33426.421875</v>
      </c>
      <c r="BF29" s="39">
        <f t="shared" si="629"/>
        <v>33426.421875</v>
      </c>
      <c r="BG29" s="39">
        <f t="shared" si="629"/>
        <v>33426.421875</v>
      </c>
      <c r="BH29" s="39">
        <f t="shared" si="629"/>
        <v>33426.421875</v>
      </c>
      <c r="BI29" s="39">
        <f t="shared" si="629"/>
        <v>33426.421875</v>
      </c>
      <c r="BJ29" s="39">
        <f t="shared" si="629"/>
        <v>33426.421875</v>
      </c>
      <c r="BK29" s="39">
        <f t="shared" si="629"/>
        <v>33426.421875</v>
      </c>
      <c r="BL29" s="39">
        <f t="shared" si="629"/>
        <v>35097.742968750004</v>
      </c>
      <c r="BM29" s="39">
        <f t="shared" si="629"/>
        <v>35097.742968750004</v>
      </c>
      <c r="BN29" s="39">
        <f t="shared" si="629"/>
        <v>35097.742968750004</v>
      </c>
      <c r="BO29" s="39">
        <f t="shared" si="629"/>
        <v>35097.742968750004</v>
      </c>
      <c r="BP29" s="39">
        <f t="shared" si="629"/>
        <v>35097.742968750004</v>
      </c>
      <c r="BQ29" s="39">
        <f t="shared" si="629"/>
        <v>35097.742968750004</v>
      </c>
      <c r="BR29" s="39">
        <f t="shared" si="629"/>
        <v>35097.742968750004</v>
      </c>
      <c r="BS29" s="39">
        <f t="shared" si="629"/>
        <v>35097.742968750004</v>
      </c>
      <c r="BT29" s="39">
        <f t="shared" si="629"/>
        <v>35097.742968750004</v>
      </c>
      <c r="BU29" s="39">
        <f t="shared" si="629"/>
        <v>35097.742968750004</v>
      </c>
      <c r="BV29" s="39">
        <f t="shared" si="629"/>
        <v>35097.742968750004</v>
      </c>
      <c r="BW29" s="39">
        <f t="shared" si="629"/>
        <v>35097.742968750004</v>
      </c>
      <c r="BX29" s="39">
        <f t="shared" si="629"/>
        <v>36852.630117187509</v>
      </c>
      <c r="BY29" s="39">
        <f t="shared" si="629"/>
        <v>36852.630117187509</v>
      </c>
      <c r="BZ29" s="39">
        <f t="shared" si="629"/>
        <v>36852.630117187509</v>
      </c>
      <c r="CA29" s="39">
        <f t="shared" si="629"/>
        <v>36852.630117187509</v>
      </c>
      <c r="CB29" s="39">
        <f t="shared" si="629"/>
        <v>36852.630117187509</v>
      </c>
      <c r="CC29" s="39">
        <f t="shared" si="629"/>
        <v>36852.630117187509</v>
      </c>
      <c r="CD29" s="39">
        <f t="shared" si="629"/>
        <v>36852.630117187509</v>
      </c>
      <c r="CE29" s="39">
        <f t="shared" si="629"/>
        <v>36852.630117187509</v>
      </c>
      <c r="CF29" s="39">
        <f t="shared" si="629"/>
        <v>36852.630117187509</v>
      </c>
      <c r="CG29" s="39">
        <f t="shared" ref="CG29:CX29" si="630">CF29*(1+$B$5*(MOD(CG$3,12)=0))</f>
        <v>36852.630117187509</v>
      </c>
      <c r="CH29" s="39">
        <f t="shared" si="630"/>
        <v>36852.630117187509</v>
      </c>
      <c r="CI29" s="39">
        <f t="shared" si="630"/>
        <v>36852.630117187509</v>
      </c>
      <c r="CJ29" s="39">
        <f t="shared" si="630"/>
        <v>38695.261623046885</v>
      </c>
      <c r="CK29" s="39">
        <f t="shared" si="630"/>
        <v>38695.261623046885</v>
      </c>
      <c r="CL29" s="39">
        <f t="shared" si="630"/>
        <v>38695.261623046885</v>
      </c>
      <c r="CM29" s="39">
        <f t="shared" si="630"/>
        <v>38695.261623046885</v>
      </c>
      <c r="CN29" s="39">
        <f t="shared" si="630"/>
        <v>38695.261623046885</v>
      </c>
      <c r="CO29" s="39">
        <f t="shared" si="630"/>
        <v>38695.261623046885</v>
      </c>
      <c r="CP29" s="39">
        <f t="shared" si="630"/>
        <v>38695.261623046885</v>
      </c>
      <c r="CQ29" s="39">
        <f t="shared" si="630"/>
        <v>38695.261623046885</v>
      </c>
      <c r="CR29" s="39">
        <f t="shared" si="630"/>
        <v>38695.261623046885</v>
      </c>
      <c r="CS29" s="39">
        <f t="shared" si="630"/>
        <v>38695.261623046885</v>
      </c>
      <c r="CT29" s="39">
        <f t="shared" si="630"/>
        <v>38695.261623046885</v>
      </c>
      <c r="CU29" s="39">
        <f t="shared" si="630"/>
        <v>38695.261623046885</v>
      </c>
      <c r="CV29" s="39">
        <f t="shared" si="630"/>
        <v>40630.024704199233</v>
      </c>
      <c r="CW29" s="39">
        <f t="shared" si="630"/>
        <v>40630.024704199233</v>
      </c>
      <c r="CX29" s="39">
        <f t="shared" si="630"/>
        <v>40630.024704199233</v>
      </c>
      <c r="CY29" s="39">
        <f t="shared" ref="CY29:DI29" si="631">CX29*(1+$B$5*(MOD(CY$3,12)=0))</f>
        <v>40630.024704199233</v>
      </c>
      <c r="CZ29" s="39">
        <f t="shared" si="631"/>
        <v>40630.024704199233</v>
      </c>
      <c r="DA29" s="39">
        <f t="shared" si="631"/>
        <v>40630.024704199233</v>
      </c>
      <c r="DB29" s="39">
        <f t="shared" si="631"/>
        <v>40630.024704199233</v>
      </c>
      <c r="DC29" s="39">
        <f t="shared" si="631"/>
        <v>40630.024704199233</v>
      </c>
      <c r="DD29" s="39">
        <f t="shared" si="631"/>
        <v>40630.024704199233</v>
      </c>
      <c r="DE29" s="39">
        <f t="shared" si="631"/>
        <v>40630.024704199233</v>
      </c>
      <c r="DF29" s="39">
        <f t="shared" si="631"/>
        <v>40630.024704199233</v>
      </c>
      <c r="DG29" s="39">
        <f t="shared" si="631"/>
        <v>40630.024704199233</v>
      </c>
      <c r="DH29" s="39">
        <f t="shared" si="631"/>
        <v>42661.525939409199</v>
      </c>
      <c r="DI29" s="39">
        <f t="shared" si="631"/>
        <v>42661.525939409199</v>
      </c>
      <c r="DJ29" s="39">
        <f t="shared" ref="DJ29:DN29" si="632">DI29*(1+$B$5*(MOD(DJ$3,12)=0))</f>
        <v>42661.525939409199</v>
      </c>
      <c r="DK29" s="39">
        <f t="shared" si="632"/>
        <v>42661.525939409199</v>
      </c>
      <c r="DL29" s="39">
        <f t="shared" si="632"/>
        <v>42661.525939409199</v>
      </c>
      <c r="DM29" s="39">
        <f t="shared" si="632"/>
        <v>42661.525939409199</v>
      </c>
      <c r="DN29" s="39">
        <f t="shared" si="632"/>
        <v>42661.525939409199</v>
      </c>
      <c r="DO29" s="39">
        <f t="shared" ref="DO29:DR29" si="633">DN29*(1+$B$5*(MOD(DO$3,12)=0))</f>
        <v>42661.525939409199</v>
      </c>
      <c r="DP29" s="39">
        <f t="shared" si="633"/>
        <v>42661.525939409199</v>
      </c>
      <c r="DQ29" s="39">
        <f t="shared" si="633"/>
        <v>42661.525939409199</v>
      </c>
      <c r="DR29" s="39">
        <f t="shared" si="633"/>
        <v>42661.525939409199</v>
      </c>
    </row>
    <row r="30" spans="1:122" ht="12.6" customHeight="1" collapsed="1">
      <c r="A30" s="30" t="s">
        <v>43</v>
      </c>
      <c r="B30" s="39"/>
      <c r="C30" s="39"/>
      <c r="D30" s="29">
        <v>30250</v>
      </c>
      <c r="E30" s="39">
        <f t="shared" si="617"/>
        <v>30250</v>
      </c>
      <c r="F30" s="39">
        <f t="shared" si="618"/>
        <v>30250</v>
      </c>
      <c r="G30" s="39">
        <f t="shared" si="618"/>
        <v>30250</v>
      </c>
      <c r="H30" s="39">
        <f t="shared" si="618"/>
        <v>30250</v>
      </c>
      <c r="I30" s="39">
        <f t="shared" si="618"/>
        <v>30250</v>
      </c>
      <c r="J30" s="39">
        <f t="shared" si="618"/>
        <v>30250</v>
      </c>
      <c r="K30" s="39">
        <f t="shared" si="618"/>
        <v>30250</v>
      </c>
      <c r="L30" s="39">
        <f t="shared" si="618"/>
        <v>30250</v>
      </c>
      <c r="M30" s="39">
        <f t="shared" si="618"/>
        <v>30250</v>
      </c>
      <c r="N30" s="39">
        <f t="shared" si="618"/>
        <v>30250</v>
      </c>
      <c r="O30" s="39">
        <f t="shared" si="618"/>
        <v>30250</v>
      </c>
      <c r="P30" s="39">
        <f t="shared" si="618"/>
        <v>31762.5</v>
      </c>
      <c r="Q30" s="39">
        <f t="shared" si="618"/>
        <v>31762.5</v>
      </c>
      <c r="R30" s="39">
        <f t="shared" si="618"/>
        <v>31762.5</v>
      </c>
      <c r="S30" s="39">
        <f t="shared" si="618"/>
        <v>31762.5</v>
      </c>
      <c r="T30" s="39">
        <f t="shared" si="618"/>
        <v>31762.5</v>
      </c>
      <c r="U30" s="39">
        <f t="shared" si="618"/>
        <v>31762.5</v>
      </c>
      <c r="V30" s="39">
        <f t="shared" si="618"/>
        <v>31762.5</v>
      </c>
      <c r="W30" s="39">
        <f t="shared" si="618"/>
        <v>31762.5</v>
      </c>
      <c r="X30" s="39">
        <f t="shared" si="618"/>
        <v>31762.5</v>
      </c>
      <c r="Y30" s="39">
        <f t="shared" si="618"/>
        <v>31762.5</v>
      </c>
      <c r="Z30" s="39">
        <f t="shared" si="618"/>
        <v>31762.5</v>
      </c>
      <c r="AA30" s="39">
        <f t="shared" si="618"/>
        <v>31762.5</v>
      </c>
      <c r="AB30" s="39">
        <f t="shared" si="618"/>
        <v>33350.625</v>
      </c>
      <c r="AC30" s="39">
        <f t="shared" si="618"/>
        <v>33350.625</v>
      </c>
      <c r="AD30" s="39">
        <f t="shared" si="618"/>
        <v>33350.625</v>
      </c>
      <c r="AE30" s="39">
        <f t="shared" si="618"/>
        <v>33350.625</v>
      </c>
      <c r="AF30" s="39">
        <f t="shared" si="618"/>
        <v>33350.625</v>
      </c>
      <c r="AG30" s="39">
        <f t="shared" si="618"/>
        <v>33350.625</v>
      </c>
      <c r="AH30" s="39">
        <f t="shared" si="618"/>
        <v>33350.625</v>
      </c>
      <c r="AI30" s="39">
        <f t="shared" si="618"/>
        <v>33350.625</v>
      </c>
      <c r="AJ30" s="39">
        <f t="shared" si="618"/>
        <v>33350.625</v>
      </c>
      <c r="AK30" s="39">
        <f t="shared" si="618"/>
        <v>33350.625</v>
      </c>
      <c r="AL30" s="39">
        <f t="shared" si="618"/>
        <v>33350.625</v>
      </c>
      <c r="AM30" s="39">
        <f t="shared" ref="AM30:CF30" si="634">AL30*(1+$B$5*(MOD(AM$3,12)=0))</f>
        <v>33350.625</v>
      </c>
      <c r="AN30" s="39">
        <f t="shared" si="634"/>
        <v>35018.15625</v>
      </c>
      <c r="AO30" s="39">
        <f t="shared" si="634"/>
        <v>35018.15625</v>
      </c>
      <c r="AP30" s="39">
        <f t="shared" si="634"/>
        <v>35018.15625</v>
      </c>
      <c r="AQ30" s="39">
        <f t="shared" si="634"/>
        <v>35018.15625</v>
      </c>
      <c r="AR30" s="39">
        <f t="shared" si="634"/>
        <v>35018.15625</v>
      </c>
      <c r="AS30" s="39">
        <f t="shared" si="634"/>
        <v>35018.15625</v>
      </c>
      <c r="AT30" s="39">
        <f t="shared" si="634"/>
        <v>35018.15625</v>
      </c>
      <c r="AU30" s="39">
        <f t="shared" si="634"/>
        <v>35018.15625</v>
      </c>
      <c r="AV30" s="39">
        <f t="shared" si="634"/>
        <v>35018.15625</v>
      </c>
      <c r="AW30" s="39">
        <f t="shared" si="634"/>
        <v>35018.15625</v>
      </c>
      <c r="AX30" s="39">
        <f t="shared" si="634"/>
        <v>35018.15625</v>
      </c>
      <c r="AY30" s="39">
        <f t="shared" si="634"/>
        <v>35018.15625</v>
      </c>
      <c r="AZ30" s="39">
        <f t="shared" si="634"/>
        <v>36769.064062500001</v>
      </c>
      <c r="BA30" s="39">
        <f t="shared" si="634"/>
        <v>36769.064062500001</v>
      </c>
      <c r="BB30" s="39">
        <f t="shared" si="634"/>
        <v>36769.064062500001</v>
      </c>
      <c r="BC30" s="39">
        <f t="shared" si="634"/>
        <v>36769.064062500001</v>
      </c>
      <c r="BD30" s="39">
        <f t="shared" si="634"/>
        <v>36769.064062500001</v>
      </c>
      <c r="BE30" s="39">
        <f t="shared" si="634"/>
        <v>36769.064062500001</v>
      </c>
      <c r="BF30" s="39">
        <f t="shared" si="634"/>
        <v>36769.064062500001</v>
      </c>
      <c r="BG30" s="39">
        <f t="shared" si="634"/>
        <v>36769.064062500001</v>
      </c>
      <c r="BH30" s="39">
        <f t="shared" si="634"/>
        <v>36769.064062500001</v>
      </c>
      <c r="BI30" s="39">
        <f t="shared" si="634"/>
        <v>36769.064062500001</v>
      </c>
      <c r="BJ30" s="39">
        <f t="shared" si="634"/>
        <v>36769.064062500001</v>
      </c>
      <c r="BK30" s="39">
        <f t="shared" si="634"/>
        <v>36769.064062500001</v>
      </c>
      <c r="BL30" s="39">
        <f t="shared" si="634"/>
        <v>38607.517265625</v>
      </c>
      <c r="BM30" s="39">
        <f t="shared" si="634"/>
        <v>38607.517265625</v>
      </c>
      <c r="BN30" s="39">
        <f t="shared" si="634"/>
        <v>38607.517265625</v>
      </c>
      <c r="BO30" s="39">
        <f t="shared" si="634"/>
        <v>38607.517265625</v>
      </c>
      <c r="BP30" s="39">
        <f t="shared" si="634"/>
        <v>38607.517265625</v>
      </c>
      <c r="BQ30" s="39">
        <f t="shared" si="634"/>
        <v>38607.517265625</v>
      </c>
      <c r="BR30" s="39">
        <f t="shared" si="634"/>
        <v>38607.517265625</v>
      </c>
      <c r="BS30" s="39">
        <f t="shared" si="634"/>
        <v>38607.517265625</v>
      </c>
      <c r="BT30" s="39">
        <f t="shared" si="634"/>
        <v>38607.517265625</v>
      </c>
      <c r="BU30" s="39">
        <f t="shared" si="634"/>
        <v>38607.517265625</v>
      </c>
      <c r="BV30" s="39">
        <f t="shared" si="634"/>
        <v>38607.517265625</v>
      </c>
      <c r="BW30" s="39">
        <f t="shared" si="634"/>
        <v>38607.517265625</v>
      </c>
      <c r="BX30" s="39">
        <f t="shared" si="634"/>
        <v>40537.893128906253</v>
      </c>
      <c r="BY30" s="39">
        <f t="shared" si="634"/>
        <v>40537.893128906253</v>
      </c>
      <c r="BZ30" s="39">
        <f t="shared" si="634"/>
        <v>40537.893128906253</v>
      </c>
      <c r="CA30" s="39">
        <f t="shared" si="634"/>
        <v>40537.893128906253</v>
      </c>
      <c r="CB30" s="39">
        <f t="shared" si="634"/>
        <v>40537.893128906253</v>
      </c>
      <c r="CC30" s="39">
        <f t="shared" si="634"/>
        <v>40537.893128906253</v>
      </c>
      <c r="CD30" s="39">
        <f t="shared" si="634"/>
        <v>40537.893128906253</v>
      </c>
      <c r="CE30" s="39">
        <f t="shared" si="634"/>
        <v>40537.893128906253</v>
      </c>
      <c r="CF30" s="39">
        <f t="shared" si="634"/>
        <v>40537.893128906253</v>
      </c>
      <c r="CG30" s="39">
        <f t="shared" ref="CG30:CX30" si="635">CF30*(1+$B$5*(MOD(CG$3,12)=0))</f>
        <v>40537.893128906253</v>
      </c>
      <c r="CH30" s="39">
        <f t="shared" si="635"/>
        <v>40537.893128906253</v>
      </c>
      <c r="CI30" s="39">
        <f t="shared" si="635"/>
        <v>40537.893128906253</v>
      </c>
      <c r="CJ30" s="39">
        <f t="shared" si="635"/>
        <v>42564.787785351567</v>
      </c>
      <c r="CK30" s="39">
        <f t="shared" si="635"/>
        <v>42564.787785351567</v>
      </c>
      <c r="CL30" s="39">
        <f t="shared" si="635"/>
        <v>42564.787785351567</v>
      </c>
      <c r="CM30" s="39">
        <f t="shared" si="635"/>
        <v>42564.787785351567</v>
      </c>
      <c r="CN30" s="39">
        <f t="shared" si="635"/>
        <v>42564.787785351567</v>
      </c>
      <c r="CO30" s="39">
        <f t="shared" si="635"/>
        <v>42564.787785351567</v>
      </c>
      <c r="CP30" s="39">
        <f t="shared" si="635"/>
        <v>42564.787785351567</v>
      </c>
      <c r="CQ30" s="39">
        <f t="shared" si="635"/>
        <v>42564.787785351567</v>
      </c>
      <c r="CR30" s="39">
        <f t="shared" si="635"/>
        <v>42564.787785351567</v>
      </c>
      <c r="CS30" s="39">
        <f t="shared" si="635"/>
        <v>42564.787785351567</v>
      </c>
      <c r="CT30" s="39">
        <f t="shared" si="635"/>
        <v>42564.787785351567</v>
      </c>
      <c r="CU30" s="39">
        <f t="shared" si="635"/>
        <v>42564.787785351567</v>
      </c>
      <c r="CV30" s="39">
        <f t="shared" si="635"/>
        <v>44693.02717461915</v>
      </c>
      <c r="CW30" s="39">
        <f t="shared" si="635"/>
        <v>44693.02717461915</v>
      </c>
      <c r="CX30" s="39">
        <f t="shared" si="635"/>
        <v>44693.02717461915</v>
      </c>
      <c r="CY30" s="39">
        <f t="shared" ref="CY30:DI30" si="636">CX30*(1+$B$5*(MOD(CY$3,12)=0))</f>
        <v>44693.02717461915</v>
      </c>
      <c r="CZ30" s="39">
        <f t="shared" si="636"/>
        <v>44693.02717461915</v>
      </c>
      <c r="DA30" s="39">
        <f t="shared" si="636"/>
        <v>44693.02717461915</v>
      </c>
      <c r="DB30" s="39">
        <f t="shared" si="636"/>
        <v>44693.02717461915</v>
      </c>
      <c r="DC30" s="39">
        <f t="shared" si="636"/>
        <v>44693.02717461915</v>
      </c>
      <c r="DD30" s="39">
        <f t="shared" si="636"/>
        <v>44693.02717461915</v>
      </c>
      <c r="DE30" s="39">
        <f t="shared" si="636"/>
        <v>44693.02717461915</v>
      </c>
      <c r="DF30" s="39">
        <f t="shared" si="636"/>
        <v>44693.02717461915</v>
      </c>
      <c r="DG30" s="39">
        <f t="shared" si="636"/>
        <v>44693.02717461915</v>
      </c>
      <c r="DH30" s="39">
        <f t="shared" si="636"/>
        <v>46927.67853335011</v>
      </c>
      <c r="DI30" s="39">
        <f t="shared" si="636"/>
        <v>46927.67853335011</v>
      </c>
      <c r="DJ30" s="39">
        <f t="shared" ref="DJ30:DN30" si="637">DI30*(1+$B$5*(MOD(DJ$3,12)=0))</f>
        <v>46927.67853335011</v>
      </c>
      <c r="DK30" s="39">
        <f t="shared" si="637"/>
        <v>46927.67853335011</v>
      </c>
      <c r="DL30" s="39">
        <f t="shared" si="637"/>
        <v>46927.67853335011</v>
      </c>
      <c r="DM30" s="39">
        <f t="shared" si="637"/>
        <v>46927.67853335011</v>
      </c>
      <c r="DN30" s="39">
        <f t="shared" si="637"/>
        <v>46927.67853335011</v>
      </c>
      <c r="DO30" s="39">
        <f t="shared" ref="DO30:DR30" si="638">DN30*(1+$B$5*(MOD(DO$3,12)=0))</f>
        <v>46927.67853335011</v>
      </c>
      <c r="DP30" s="39">
        <f t="shared" si="638"/>
        <v>46927.67853335011</v>
      </c>
      <c r="DQ30" s="39">
        <f t="shared" si="638"/>
        <v>46927.67853335011</v>
      </c>
      <c r="DR30" s="39">
        <f t="shared" si="638"/>
        <v>46927.67853335011</v>
      </c>
    </row>
    <row r="31" spans="1:122" ht="12.6" customHeight="1" collapsed="1">
      <c r="A31" s="30" t="s">
        <v>53</v>
      </c>
      <c r="B31" s="39"/>
      <c r="C31" s="39"/>
      <c r="D31" s="29">
        <v>42916.666666666701</v>
      </c>
      <c r="E31" s="39">
        <f t="shared" si="617"/>
        <v>42916.666666666701</v>
      </c>
      <c r="F31" s="39">
        <f t="shared" si="618"/>
        <v>42916.666666666701</v>
      </c>
      <c r="G31" s="39">
        <f t="shared" si="618"/>
        <v>42916.666666666701</v>
      </c>
      <c r="H31" s="39">
        <f t="shared" si="618"/>
        <v>42916.666666666701</v>
      </c>
      <c r="I31" s="39">
        <f t="shared" si="618"/>
        <v>42916.666666666701</v>
      </c>
      <c r="J31" s="39">
        <f t="shared" si="618"/>
        <v>42916.666666666701</v>
      </c>
      <c r="K31" s="39">
        <f t="shared" si="618"/>
        <v>42916.666666666701</v>
      </c>
      <c r="L31" s="39">
        <f t="shared" si="618"/>
        <v>42916.666666666701</v>
      </c>
      <c r="M31" s="39">
        <f t="shared" si="618"/>
        <v>42916.666666666701</v>
      </c>
      <c r="N31" s="39">
        <f t="shared" si="618"/>
        <v>42916.666666666701</v>
      </c>
      <c r="O31" s="39">
        <f t="shared" si="618"/>
        <v>42916.666666666701</v>
      </c>
      <c r="P31" s="39">
        <f t="shared" si="618"/>
        <v>45062.500000000036</v>
      </c>
      <c r="Q31" s="39">
        <f t="shared" si="618"/>
        <v>45062.500000000036</v>
      </c>
      <c r="R31" s="39">
        <f t="shared" si="618"/>
        <v>45062.500000000036</v>
      </c>
      <c r="S31" s="39">
        <f t="shared" si="618"/>
        <v>45062.500000000036</v>
      </c>
      <c r="T31" s="39">
        <f t="shared" si="618"/>
        <v>45062.500000000036</v>
      </c>
      <c r="U31" s="39">
        <f t="shared" si="618"/>
        <v>45062.500000000036</v>
      </c>
      <c r="V31" s="39">
        <f t="shared" si="618"/>
        <v>45062.500000000036</v>
      </c>
      <c r="W31" s="39">
        <f t="shared" si="618"/>
        <v>45062.500000000036</v>
      </c>
      <c r="X31" s="39">
        <f t="shared" si="618"/>
        <v>45062.500000000036</v>
      </c>
      <c r="Y31" s="39">
        <f t="shared" si="618"/>
        <v>45062.500000000036</v>
      </c>
      <c r="Z31" s="39">
        <f t="shared" si="618"/>
        <v>45062.500000000036</v>
      </c>
      <c r="AA31" s="39">
        <f t="shared" si="618"/>
        <v>45062.500000000036</v>
      </c>
      <c r="AB31" s="39">
        <f t="shared" si="618"/>
        <v>47315.625000000044</v>
      </c>
      <c r="AC31" s="39">
        <f t="shared" si="618"/>
        <v>47315.625000000044</v>
      </c>
      <c r="AD31" s="39">
        <f t="shared" si="618"/>
        <v>47315.625000000044</v>
      </c>
      <c r="AE31" s="39">
        <f t="shared" si="618"/>
        <v>47315.625000000044</v>
      </c>
      <c r="AF31" s="39">
        <f t="shared" si="618"/>
        <v>47315.625000000044</v>
      </c>
      <c r="AG31" s="39">
        <f t="shared" si="618"/>
        <v>47315.625000000044</v>
      </c>
      <c r="AH31" s="39">
        <f t="shared" si="618"/>
        <v>47315.625000000044</v>
      </c>
      <c r="AI31" s="39">
        <f t="shared" si="618"/>
        <v>47315.625000000044</v>
      </c>
      <c r="AJ31" s="39">
        <f t="shared" si="618"/>
        <v>47315.625000000044</v>
      </c>
      <c r="AK31" s="39">
        <f t="shared" si="618"/>
        <v>47315.625000000044</v>
      </c>
      <c r="AL31" s="39">
        <f t="shared" si="618"/>
        <v>47315.625000000044</v>
      </c>
      <c r="AM31" s="39">
        <f t="shared" ref="AM31:CF31" si="639">AL31*(1+$B$5*(MOD(AM$3,12)=0))</f>
        <v>47315.625000000044</v>
      </c>
      <c r="AN31" s="39">
        <f t="shared" si="639"/>
        <v>49681.406250000051</v>
      </c>
      <c r="AO31" s="39">
        <f t="shared" si="639"/>
        <v>49681.406250000051</v>
      </c>
      <c r="AP31" s="39">
        <f t="shared" si="639"/>
        <v>49681.406250000051</v>
      </c>
      <c r="AQ31" s="39">
        <f t="shared" si="639"/>
        <v>49681.406250000051</v>
      </c>
      <c r="AR31" s="39">
        <f t="shared" si="639"/>
        <v>49681.406250000051</v>
      </c>
      <c r="AS31" s="39">
        <f t="shared" si="639"/>
        <v>49681.406250000051</v>
      </c>
      <c r="AT31" s="39">
        <f t="shared" si="639"/>
        <v>49681.406250000051</v>
      </c>
      <c r="AU31" s="39">
        <f t="shared" si="639"/>
        <v>49681.406250000051</v>
      </c>
      <c r="AV31" s="39">
        <f t="shared" si="639"/>
        <v>49681.406250000051</v>
      </c>
      <c r="AW31" s="39">
        <f t="shared" si="639"/>
        <v>49681.406250000051</v>
      </c>
      <c r="AX31" s="39">
        <f t="shared" si="639"/>
        <v>49681.406250000051</v>
      </c>
      <c r="AY31" s="39">
        <f t="shared" si="639"/>
        <v>49681.406250000051</v>
      </c>
      <c r="AZ31" s="39">
        <f t="shared" si="639"/>
        <v>52165.476562500058</v>
      </c>
      <c r="BA31" s="39">
        <f t="shared" si="639"/>
        <v>52165.476562500058</v>
      </c>
      <c r="BB31" s="39">
        <f t="shared" si="639"/>
        <v>52165.476562500058</v>
      </c>
      <c r="BC31" s="39">
        <f t="shared" si="639"/>
        <v>52165.476562500058</v>
      </c>
      <c r="BD31" s="39">
        <f t="shared" si="639"/>
        <v>52165.476562500058</v>
      </c>
      <c r="BE31" s="39">
        <f t="shared" si="639"/>
        <v>52165.476562500058</v>
      </c>
      <c r="BF31" s="39">
        <f t="shared" si="639"/>
        <v>52165.476562500058</v>
      </c>
      <c r="BG31" s="39">
        <f t="shared" si="639"/>
        <v>52165.476562500058</v>
      </c>
      <c r="BH31" s="39">
        <f t="shared" si="639"/>
        <v>52165.476562500058</v>
      </c>
      <c r="BI31" s="39">
        <f t="shared" si="639"/>
        <v>52165.476562500058</v>
      </c>
      <c r="BJ31" s="39">
        <f t="shared" si="639"/>
        <v>52165.476562500058</v>
      </c>
      <c r="BK31" s="39">
        <f t="shared" si="639"/>
        <v>52165.476562500058</v>
      </c>
      <c r="BL31" s="39">
        <f t="shared" si="639"/>
        <v>54773.750390625064</v>
      </c>
      <c r="BM31" s="39">
        <f t="shared" si="639"/>
        <v>54773.750390625064</v>
      </c>
      <c r="BN31" s="39">
        <f t="shared" si="639"/>
        <v>54773.750390625064</v>
      </c>
      <c r="BO31" s="39">
        <f t="shared" si="639"/>
        <v>54773.750390625064</v>
      </c>
      <c r="BP31" s="39">
        <f t="shared" si="639"/>
        <v>54773.750390625064</v>
      </c>
      <c r="BQ31" s="39">
        <f t="shared" si="639"/>
        <v>54773.750390625064</v>
      </c>
      <c r="BR31" s="39">
        <f t="shared" si="639"/>
        <v>54773.750390625064</v>
      </c>
      <c r="BS31" s="39">
        <f t="shared" si="639"/>
        <v>54773.750390625064</v>
      </c>
      <c r="BT31" s="39">
        <f t="shared" si="639"/>
        <v>54773.750390625064</v>
      </c>
      <c r="BU31" s="39">
        <f t="shared" si="639"/>
        <v>54773.750390625064</v>
      </c>
      <c r="BV31" s="39">
        <f t="shared" si="639"/>
        <v>54773.750390625064</v>
      </c>
      <c r="BW31" s="39">
        <f t="shared" si="639"/>
        <v>54773.750390625064</v>
      </c>
      <c r="BX31" s="39">
        <f t="shared" si="639"/>
        <v>57512.437910156317</v>
      </c>
      <c r="BY31" s="39">
        <f t="shared" si="639"/>
        <v>57512.437910156317</v>
      </c>
      <c r="BZ31" s="39">
        <f t="shared" si="639"/>
        <v>57512.437910156317</v>
      </c>
      <c r="CA31" s="39">
        <f t="shared" si="639"/>
        <v>57512.437910156317</v>
      </c>
      <c r="CB31" s="39">
        <f t="shared" si="639"/>
        <v>57512.437910156317</v>
      </c>
      <c r="CC31" s="39">
        <f t="shared" si="639"/>
        <v>57512.437910156317</v>
      </c>
      <c r="CD31" s="39">
        <f t="shared" si="639"/>
        <v>57512.437910156317</v>
      </c>
      <c r="CE31" s="39">
        <f t="shared" si="639"/>
        <v>57512.437910156317</v>
      </c>
      <c r="CF31" s="39">
        <f t="shared" si="639"/>
        <v>57512.437910156317</v>
      </c>
      <c r="CG31" s="39">
        <f t="shared" ref="CG31:CX31" si="640">CF31*(1+$B$5*(MOD(CG$3,12)=0))</f>
        <v>57512.437910156317</v>
      </c>
      <c r="CH31" s="39">
        <f t="shared" si="640"/>
        <v>57512.437910156317</v>
      </c>
      <c r="CI31" s="39">
        <f t="shared" si="640"/>
        <v>57512.437910156317</v>
      </c>
      <c r="CJ31" s="39">
        <f t="shared" si="640"/>
        <v>60388.059805664139</v>
      </c>
      <c r="CK31" s="39">
        <f t="shared" si="640"/>
        <v>60388.059805664139</v>
      </c>
      <c r="CL31" s="39">
        <f t="shared" si="640"/>
        <v>60388.059805664139</v>
      </c>
      <c r="CM31" s="39">
        <f t="shared" si="640"/>
        <v>60388.059805664139</v>
      </c>
      <c r="CN31" s="39">
        <f t="shared" si="640"/>
        <v>60388.059805664139</v>
      </c>
      <c r="CO31" s="39">
        <f t="shared" si="640"/>
        <v>60388.059805664139</v>
      </c>
      <c r="CP31" s="39">
        <f t="shared" si="640"/>
        <v>60388.059805664139</v>
      </c>
      <c r="CQ31" s="39">
        <f t="shared" si="640"/>
        <v>60388.059805664139</v>
      </c>
      <c r="CR31" s="39">
        <f t="shared" si="640"/>
        <v>60388.059805664139</v>
      </c>
      <c r="CS31" s="39">
        <f t="shared" si="640"/>
        <v>60388.059805664139</v>
      </c>
      <c r="CT31" s="39">
        <f t="shared" si="640"/>
        <v>60388.059805664139</v>
      </c>
      <c r="CU31" s="39">
        <f t="shared" si="640"/>
        <v>60388.059805664139</v>
      </c>
      <c r="CV31" s="39">
        <f t="shared" si="640"/>
        <v>63407.462795947351</v>
      </c>
      <c r="CW31" s="39">
        <f t="shared" si="640"/>
        <v>63407.462795947351</v>
      </c>
      <c r="CX31" s="39">
        <f t="shared" si="640"/>
        <v>63407.462795947351</v>
      </c>
      <c r="CY31" s="39">
        <f t="shared" ref="CY31:DI31" si="641">CX31*(1+$B$5*(MOD(CY$3,12)=0))</f>
        <v>63407.462795947351</v>
      </c>
      <c r="CZ31" s="39">
        <f t="shared" si="641"/>
        <v>63407.462795947351</v>
      </c>
      <c r="DA31" s="39">
        <f t="shared" si="641"/>
        <v>63407.462795947351</v>
      </c>
      <c r="DB31" s="39">
        <f t="shared" si="641"/>
        <v>63407.462795947351</v>
      </c>
      <c r="DC31" s="39">
        <f t="shared" si="641"/>
        <v>63407.462795947351</v>
      </c>
      <c r="DD31" s="39">
        <f t="shared" si="641"/>
        <v>63407.462795947351</v>
      </c>
      <c r="DE31" s="39">
        <f t="shared" si="641"/>
        <v>63407.462795947351</v>
      </c>
      <c r="DF31" s="39">
        <f t="shared" si="641"/>
        <v>63407.462795947351</v>
      </c>
      <c r="DG31" s="39">
        <f t="shared" si="641"/>
        <v>63407.462795947351</v>
      </c>
      <c r="DH31" s="39">
        <f t="shared" si="641"/>
        <v>66577.835935744719</v>
      </c>
      <c r="DI31" s="39">
        <f t="shared" si="641"/>
        <v>66577.835935744719</v>
      </c>
      <c r="DJ31" s="39">
        <f t="shared" ref="DJ31:DN31" si="642">DI31*(1+$B$5*(MOD(DJ$3,12)=0))</f>
        <v>66577.835935744719</v>
      </c>
      <c r="DK31" s="39">
        <f t="shared" si="642"/>
        <v>66577.835935744719</v>
      </c>
      <c r="DL31" s="39">
        <f t="shared" si="642"/>
        <v>66577.835935744719</v>
      </c>
      <c r="DM31" s="39">
        <f t="shared" si="642"/>
        <v>66577.835935744719</v>
      </c>
      <c r="DN31" s="39">
        <f t="shared" si="642"/>
        <v>66577.835935744719</v>
      </c>
      <c r="DO31" s="39">
        <f t="shared" ref="DO31:DR31" si="643">DN31*(1+$B$5*(MOD(DO$3,12)=0))</f>
        <v>66577.835935744719</v>
      </c>
      <c r="DP31" s="39">
        <f t="shared" si="643"/>
        <v>66577.835935744719</v>
      </c>
      <c r="DQ31" s="39">
        <f t="shared" si="643"/>
        <v>66577.835935744719</v>
      </c>
      <c r="DR31" s="39">
        <f t="shared" si="643"/>
        <v>66577.835935744719</v>
      </c>
    </row>
    <row r="32" spans="1:122" ht="12.6" customHeight="1" collapsed="1">
      <c r="A32" s="30" t="s">
        <v>58</v>
      </c>
      <c r="B32" s="39"/>
      <c r="C32" s="39"/>
      <c r="D32" s="29">
        <v>89793.09166666666</v>
      </c>
      <c r="E32" s="39">
        <f t="shared" si="617"/>
        <v>89793.09166666666</v>
      </c>
      <c r="F32" s="39">
        <f t="shared" ref="F32:AL32" si="644">E32*(1+$B$5*(MOD(F$3,12)=0))</f>
        <v>89793.09166666666</v>
      </c>
      <c r="G32" s="39">
        <f t="shared" si="644"/>
        <v>89793.09166666666</v>
      </c>
      <c r="H32" s="39">
        <f t="shared" si="644"/>
        <v>89793.09166666666</v>
      </c>
      <c r="I32" s="39">
        <f t="shared" si="644"/>
        <v>89793.09166666666</v>
      </c>
      <c r="J32" s="39">
        <f t="shared" si="644"/>
        <v>89793.09166666666</v>
      </c>
      <c r="K32" s="39">
        <f t="shared" si="644"/>
        <v>89793.09166666666</v>
      </c>
      <c r="L32" s="39">
        <f t="shared" si="644"/>
        <v>89793.09166666666</v>
      </c>
      <c r="M32" s="39">
        <f t="shared" si="644"/>
        <v>89793.09166666666</v>
      </c>
      <c r="N32" s="39">
        <f t="shared" si="644"/>
        <v>89793.09166666666</v>
      </c>
      <c r="O32" s="39">
        <f t="shared" si="644"/>
        <v>89793.09166666666</v>
      </c>
      <c r="P32" s="39">
        <f t="shared" si="644"/>
        <v>94282.746249999997</v>
      </c>
      <c r="Q32" s="39">
        <f t="shared" si="644"/>
        <v>94282.746249999997</v>
      </c>
      <c r="R32" s="39">
        <f t="shared" si="644"/>
        <v>94282.746249999997</v>
      </c>
      <c r="S32" s="39">
        <f t="shared" si="644"/>
        <v>94282.746249999997</v>
      </c>
      <c r="T32" s="39">
        <f t="shared" si="644"/>
        <v>94282.746249999997</v>
      </c>
      <c r="U32" s="39">
        <f t="shared" si="644"/>
        <v>94282.746249999997</v>
      </c>
      <c r="V32" s="39">
        <f t="shared" si="644"/>
        <v>94282.746249999997</v>
      </c>
      <c r="W32" s="39">
        <f t="shared" si="644"/>
        <v>94282.746249999997</v>
      </c>
      <c r="X32" s="39">
        <f t="shared" si="644"/>
        <v>94282.746249999997</v>
      </c>
      <c r="Y32" s="39">
        <f t="shared" si="644"/>
        <v>94282.746249999997</v>
      </c>
      <c r="Z32" s="39">
        <f t="shared" si="644"/>
        <v>94282.746249999997</v>
      </c>
      <c r="AA32" s="39">
        <f t="shared" si="644"/>
        <v>94282.746249999997</v>
      </c>
      <c r="AB32" s="39">
        <f t="shared" si="644"/>
        <v>98996.883562500007</v>
      </c>
      <c r="AC32" s="39">
        <f t="shared" si="644"/>
        <v>98996.883562500007</v>
      </c>
      <c r="AD32" s="39">
        <f t="shared" si="644"/>
        <v>98996.883562500007</v>
      </c>
      <c r="AE32" s="39">
        <f t="shared" si="644"/>
        <v>98996.883562500007</v>
      </c>
      <c r="AF32" s="39">
        <f t="shared" si="644"/>
        <v>98996.883562500007</v>
      </c>
      <c r="AG32" s="39">
        <f t="shared" si="644"/>
        <v>98996.883562500007</v>
      </c>
      <c r="AH32" s="39">
        <f t="shared" si="644"/>
        <v>98996.883562500007</v>
      </c>
      <c r="AI32" s="39">
        <f t="shared" si="644"/>
        <v>98996.883562500007</v>
      </c>
      <c r="AJ32" s="39">
        <f t="shared" si="644"/>
        <v>98996.883562500007</v>
      </c>
      <c r="AK32" s="39">
        <f t="shared" si="644"/>
        <v>98996.883562500007</v>
      </c>
      <c r="AL32" s="39">
        <f t="shared" si="644"/>
        <v>98996.883562500007</v>
      </c>
      <c r="AM32" s="39">
        <f t="shared" ref="AM32:CF32" si="645">AL32*(1+$B$5*(MOD(AM$3,12)=0))</f>
        <v>98996.883562500007</v>
      </c>
      <c r="AN32" s="39">
        <f t="shared" si="645"/>
        <v>103946.72774062501</v>
      </c>
      <c r="AO32" s="39">
        <f t="shared" si="645"/>
        <v>103946.72774062501</v>
      </c>
      <c r="AP32" s="39">
        <f t="shared" si="645"/>
        <v>103946.72774062501</v>
      </c>
      <c r="AQ32" s="39">
        <f t="shared" si="645"/>
        <v>103946.72774062501</v>
      </c>
      <c r="AR32" s="39">
        <f t="shared" si="645"/>
        <v>103946.72774062501</v>
      </c>
      <c r="AS32" s="39">
        <f t="shared" si="645"/>
        <v>103946.72774062501</v>
      </c>
      <c r="AT32" s="39">
        <f t="shared" si="645"/>
        <v>103946.72774062501</v>
      </c>
      <c r="AU32" s="39">
        <f t="shared" si="645"/>
        <v>103946.72774062501</v>
      </c>
      <c r="AV32" s="39">
        <f t="shared" si="645"/>
        <v>103946.72774062501</v>
      </c>
      <c r="AW32" s="39">
        <f t="shared" si="645"/>
        <v>103946.72774062501</v>
      </c>
      <c r="AX32" s="39">
        <f t="shared" si="645"/>
        <v>103946.72774062501</v>
      </c>
      <c r="AY32" s="39">
        <f t="shared" si="645"/>
        <v>103946.72774062501</v>
      </c>
      <c r="AZ32" s="39">
        <f t="shared" si="645"/>
        <v>109144.06412765627</v>
      </c>
      <c r="BA32" s="39">
        <f t="shared" si="645"/>
        <v>109144.06412765627</v>
      </c>
      <c r="BB32" s="39">
        <f t="shared" si="645"/>
        <v>109144.06412765627</v>
      </c>
      <c r="BC32" s="39">
        <f t="shared" si="645"/>
        <v>109144.06412765627</v>
      </c>
      <c r="BD32" s="39">
        <f t="shared" si="645"/>
        <v>109144.06412765627</v>
      </c>
      <c r="BE32" s="39">
        <f t="shared" si="645"/>
        <v>109144.06412765627</v>
      </c>
      <c r="BF32" s="39">
        <f t="shared" si="645"/>
        <v>109144.06412765627</v>
      </c>
      <c r="BG32" s="39">
        <f t="shared" si="645"/>
        <v>109144.06412765627</v>
      </c>
      <c r="BH32" s="39">
        <f t="shared" si="645"/>
        <v>109144.06412765627</v>
      </c>
      <c r="BI32" s="39">
        <f t="shared" si="645"/>
        <v>109144.06412765627</v>
      </c>
      <c r="BJ32" s="39">
        <f t="shared" si="645"/>
        <v>109144.06412765627</v>
      </c>
      <c r="BK32" s="39">
        <f t="shared" si="645"/>
        <v>109144.06412765627</v>
      </c>
      <c r="BL32" s="39">
        <f t="shared" si="645"/>
        <v>114601.26733403909</v>
      </c>
      <c r="BM32" s="39">
        <f t="shared" si="645"/>
        <v>114601.26733403909</v>
      </c>
      <c r="BN32" s="39">
        <f t="shared" si="645"/>
        <v>114601.26733403909</v>
      </c>
      <c r="BO32" s="39">
        <f t="shared" si="645"/>
        <v>114601.26733403909</v>
      </c>
      <c r="BP32" s="39">
        <f t="shared" si="645"/>
        <v>114601.26733403909</v>
      </c>
      <c r="BQ32" s="39">
        <f t="shared" si="645"/>
        <v>114601.26733403909</v>
      </c>
      <c r="BR32" s="39">
        <f t="shared" si="645"/>
        <v>114601.26733403909</v>
      </c>
      <c r="BS32" s="39">
        <f t="shared" si="645"/>
        <v>114601.26733403909</v>
      </c>
      <c r="BT32" s="39">
        <f t="shared" si="645"/>
        <v>114601.26733403909</v>
      </c>
      <c r="BU32" s="39">
        <f t="shared" si="645"/>
        <v>114601.26733403909</v>
      </c>
      <c r="BV32" s="39">
        <f t="shared" si="645"/>
        <v>114601.26733403909</v>
      </c>
      <c r="BW32" s="39">
        <f t="shared" si="645"/>
        <v>114601.26733403909</v>
      </c>
      <c r="BX32" s="39">
        <f t="shared" si="645"/>
        <v>120331.33070074105</v>
      </c>
      <c r="BY32" s="39">
        <f t="shared" si="645"/>
        <v>120331.33070074105</v>
      </c>
      <c r="BZ32" s="39">
        <f t="shared" si="645"/>
        <v>120331.33070074105</v>
      </c>
      <c r="CA32" s="39">
        <f t="shared" si="645"/>
        <v>120331.33070074105</v>
      </c>
      <c r="CB32" s="39">
        <f t="shared" si="645"/>
        <v>120331.33070074105</v>
      </c>
      <c r="CC32" s="39">
        <f t="shared" si="645"/>
        <v>120331.33070074105</v>
      </c>
      <c r="CD32" s="39">
        <f t="shared" si="645"/>
        <v>120331.33070074105</v>
      </c>
      <c r="CE32" s="39">
        <f t="shared" si="645"/>
        <v>120331.33070074105</v>
      </c>
      <c r="CF32" s="39">
        <f t="shared" si="645"/>
        <v>120331.33070074105</v>
      </c>
      <c r="CG32" s="39">
        <f t="shared" ref="CG32:CX32" si="646">CF32*(1+$B$5*(MOD(CG$3,12)=0))</f>
        <v>120331.33070074105</v>
      </c>
      <c r="CH32" s="39">
        <f t="shared" si="646"/>
        <v>120331.33070074105</v>
      </c>
      <c r="CI32" s="39">
        <f t="shared" si="646"/>
        <v>120331.33070074105</v>
      </c>
      <c r="CJ32" s="39">
        <f t="shared" si="646"/>
        <v>126347.8972357781</v>
      </c>
      <c r="CK32" s="39">
        <f t="shared" si="646"/>
        <v>126347.8972357781</v>
      </c>
      <c r="CL32" s="39">
        <f t="shared" si="646"/>
        <v>126347.8972357781</v>
      </c>
      <c r="CM32" s="39">
        <f t="shared" si="646"/>
        <v>126347.8972357781</v>
      </c>
      <c r="CN32" s="39">
        <f t="shared" si="646"/>
        <v>126347.8972357781</v>
      </c>
      <c r="CO32" s="39">
        <f t="shared" si="646"/>
        <v>126347.8972357781</v>
      </c>
      <c r="CP32" s="39">
        <f t="shared" si="646"/>
        <v>126347.8972357781</v>
      </c>
      <c r="CQ32" s="39">
        <f t="shared" si="646"/>
        <v>126347.8972357781</v>
      </c>
      <c r="CR32" s="39">
        <f t="shared" si="646"/>
        <v>126347.8972357781</v>
      </c>
      <c r="CS32" s="39">
        <f t="shared" si="646"/>
        <v>126347.8972357781</v>
      </c>
      <c r="CT32" s="39">
        <f t="shared" si="646"/>
        <v>126347.8972357781</v>
      </c>
      <c r="CU32" s="39">
        <f t="shared" si="646"/>
        <v>126347.8972357781</v>
      </c>
      <c r="CV32" s="39">
        <f t="shared" si="646"/>
        <v>132665.292097567</v>
      </c>
      <c r="CW32" s="39">
        <f t="shared" si="646"/>
        <v>132665.292097567</v>
      </c>
      <c r="CX32" s="39">
        <f t="shared" si="646"/>
        <v>132665.292097567</v>
      </c>
      <c r="CY32" s="39">
        <f t="shared" ref="CY32:DI32" si="647">CX32*(1+$B$5*(MOD(CY$3,12)=0))</f>
        <v>132665.292097567</v>
      </c>
      <c r="CZ32" s="39">
        <f t="shared" si="647"/>
        <v>132665.292097567</v>
      </c>
      <c r="DA32" s="39">
        <f t="shared" si="647"/>
        <v>132665.292097567</v>
      </c>
      <c r="DB32" s="39">
        <f t="shared" si="647"/>
        <v>132665.292097567</v>
      </c>
      <c r="DC32" s="39">
        <f t="shared" si="647"/>
        <v>132665.292097567</v>
      </c>
      <c r="DD32" s="39">
        <f t="shared" si="647"/>
        <v>132665.292097567</v>
      </c>
      <c r="DE32" s="39">
        <f t="shared" si="647"/>
        <v>132665.292097567</v>
      </c>
      <c r="DF32" s="39">
        <f t="shared" si="647"/>
        <v>132665.292097567</v>
      </c>
      <c r="DG32" s="39">
        <f t="shared" si="647"/>
        <v>132665.292097567</v>
      </c>
      <c r="DH32" s="39">
        <f t="shared" si="647"/>
        <v>139298.55670244535</v>
      </c>
      <c r="DI32" s="39">
        <f t="shared" si="647"/>
        <v>139298.55670244535</v>
      </c>
      <c r="DJ32" s="39">
        <f t="shared" ref="DJ32:DN32" si="648">DI32*(1+$B$5*(MOD(DJ$3,12)=0))</f>
        <v>139298.55670244535</v>
      </c>
      <c r="DK32" s="39">
        <f t="shared" si="648"/>
        <v>139298.55670244535</v>
      </c>
      <c r="DL32" s="39">
        <f t="shared" si="648"/>
        <v>139298.55670244535</v>
      </c>
      <c r="DM32" s="39">
        <f t="shared" si="648"/>
        <v>139298.55670244535</v>
      </c>
      <c r="DN32" s="39">
        <f t="shared" si="648"/>
        <v>139298.55670244535</v>
      </c>
      <c r="DO32" s="39">
        <f t="shared" ref="DO32:DR32" si="649">DN32*(1+$B$5*(MOD(DO$3,12)=0))</f>
        <v>139298.55670244535</v>
      </c>
      <c r="DP32" s="39">
        <f t="shared" si="649"/>
        <v>139298.55670244535</v>
      </c>
      <c r="DQ32" s="39">
        <f t="shared" si="649"/>
        <v>139298.55670244535</v>
      </c>
      <c r="DR32" s="39">
        <f t="shared" si="649"/>
        <v>139298.55670244535</v>
      </c>
    </row>
    <row r="33" spans="1:122" ht="12.6" customHeight="1">
      <c r="A33" s="32"/>
      <c r="B33" s="33"/>
      <c r="C33" s="3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</row>
    <row r="34" spans="1:122" ht="12.6" customHeight="1">
      <c r="A34" s="45" t="s">
        <v>24</v>
      </c>
      <c r="B34" s="46"/>
      <c r="C34" s="46"/>
      <c r="D34" s="47">
        <f>SUM(D26:D32)</f>
        <v>790559.75833333342</v>
      </c>
      <c r="E34" s="46">
        <f t="shared" ref="E34" si="650">SUM(E26:E32)</f>
        <v>790559.75833333342</v>
      </c>
      <c r="F34" s="46">
        <f t="shared" ref="F34:AL34" si="651">IF(MONTH(F$4)=MONTH($D$4),E34*(1+$B$5),E34)</f>
        <v>790559.75833333342</v>
      </c>
      <c r="G34" s="46">
        <f t="shared" si="651"/>
        <v>790559.75833333342</v>
      </c>
      <c r="H34" s="46">
        <f t="shared" si="651"/>
        <v>790559.75833333342</v>
      </c>
      <c r="I34" s="46">
        <f t="shared" si="651"/>
        <v>790559.75833333342</v>
      </c>
      <c r="J34" s="46">
        <f t="shared" si="651"/>
        <v>790559.75833333342</v>
      </c>
      <c r="K34" s="46">
        <f t="shared" si="651"/>
        <v>790559.75833333342</v>
      </c>
      <c r="L34" s="46">
        <f t="shared" si="651"/>
        <v>790559.75833333342</v>
      </c>
      <c r="M34" s="46">
        <f t="shared" si="651"/>
        <v>790559.75833333342</v>
      </c>
      <c r="N34" s="46">
        <f t="shared" si="651"/>
        <v>790559.75833333342</v>
      </c>
      <c r="O34" s="46">
        <f t="shared" si="651"/>
        <v>790559.75833333342</v>
      </c>
      <c r="P34" s="46">
        <f t="shared" si="651"/>
        <v>830087.74625000008</v>
      </c>
      <c r="Q34" s="46">
        <f t="shared" si="651"/>
        <v>830087.74625000008</v>
      </c>
      <c r="R34" s="46">
        <f t="shared" si="651"/>
        <v>830087.74625000008</v>
      </c>
      <c r="S34" s="46">
        <f t="shared" si="651"/>
        <v>830087.74625000008</v>
      </c>
      <c r="T34" s="46">
        <f t="shared" si="651"/>
        <v>830087.74625000008</v>
      </c>
      <c r="U34" s="46">
        <f t="shared" si="651"/>
        <v>830087.74625000008</v>
      </c>
      <c r="V34" s="46">
        <f t="shared" si="651"/>
        <v>830087.74625000008</v>
      </c>
      <c r="W34" s="46">
        <f t="shared" si="651"/>
        <v>830087.74625000008</v>
      </c>
      <c r="X34" s="46">
        <f t="shared" si="651"/>
        <v>830087.74625000008</v>
      </c>
      <c r="Y34" s="46">
        <f t="shared" si="651"/>
        <v>830087.74625000008</v>
      </c>
      <c r="Z34" s="46">
        <f t="shared" si="651"/>
        <v>830087.74625000008</v>
      </c>
      <c r="AA34" s="46">
        <f t="shared" si="651"/>
        <v>830087.74625000008</v>
      </c>
      <c r="AB34" s="46">
        <f t="shared" si="651"/>
        <v>871592.13356250012</v>
      </c>
      <c r="AC34" s="46">
        <f t="shared" si="651"/>
        <v>871592.13356250012</v>
      </c>
      <c r="AD34" s="46">
        <f t="shared" si="651"/>
        <v>871592.13356250012</v>
      </c>
      <c r="AE34" s="46">
        <f t="shared" si="651"/>
        <v>871592.13356250012</v>
      </c>
      <c r="AF34" s="46">
        <f t="shared" si="651"/>
        <v>871592.13356250012</v>
      </c>
      <c r="AG34" s="46">
        <f t="shared" si="651"/>
        <v>871592.13356250012</v>
      </c>
      <c r="AH34" s="46">
        <f t="shared" si="651"/>
        <v>871592.13356250012</v>
      </c>
      <c r="AI34" s="46">
        <f t="shared" si="651"/>
        <v>871592.13356250012</v>
      </c>
      <c r="AJ34" s="46">
        <f t="shared" si="651"/>
        <v>871592.13356250012</v>
      </c>
      <c r="AK34" s="46">
        <f t="shared" si="651"/>
        <v>871592.13356250012</v>
      </c>
      <c r="AL34" s="46">
        <f t="shared" si="651"/>
        <v>871592.13356250012</v>
      </c>
      <c r="AM34" s="46">
        <f t="shared" ref="AM34:CF34" si="652">IF(MONTH(AM$4)=MONTH($D$4),AL34*(1+$B$5),AL34)</f>
        <v>871592.13356250012</v>
      </c>
      <c r="AN34" s="46">
        <f t="shared" si="652"/>
        <v>915171.74024062522</v>
      </c>
      <c r="AO34" s="46">
        <f t="shared" si="652"/>
        <v>915171.74024062522</v>
      </c>
      <c r="AP34" s="46">
        <f t="shared" si="652"/>
        <v>915171.74024062522</v>
      </c>
      <c r="AQ34" s="46">
        <f t="shared" si="652"/>
        <v>915171.74024062522</v>
      </c>
      <c r="AR34" s="46">
        <f t="shared" si="652"/>
        <v>915171.74024062522</v>
      </c>
      <c r="AS34" s="46">
        <f t="shared" si="652"/>
        <v>915171.74024062522</v>
      </c>
      <c r="AT34" s="46">
        <f t="shared" si="652"/>
        <v>915171.74024062522</v>
      </c>
      <c r="AU34" s="46">
        <f t="shared" si="652"/>
        <v>915171.74024062522</v>
      </c>
      <c r="AV34" s="46">
        <f t="shared" si="652"/>
        <v>915171.74024062522</v>
      </c>
      <c r="AW34" s="46">
        <f t="shared" si="652"/>
        <v>915171.74024062522</v>
      </c>
      <c r="AX34" s="46">
        <f t="shared" si="652"/>
        <v>915171.74024062522</v>
      </c>
      <c r="AY34" s="46">
        <f t="shared" si="652"/>
        <v>915171.74024062522</v>
      </c>
      <c r="AZ34" s="46">
        <f t="shared" si="652"/>
        <v>960930.32725265657</v>
      </c>
      <c r="BA34" s="46">
        <f t="shared" si="652"/>
        <v>960930.32725265657</v>
      </c>
      <c r="BB34" s="46">
        <f t="shared" si="652"/>
        <v>960930.32725265657</v>
      </c>
      <c r="BC34" s="46">
        <f t="shared" si="652"/>
        <v>960930.32725265657</v>
      </c>
      <c r="BD34" s="46">
        <f t="shared" si="652"/>
        <v>960930.32725265657</v>
      </c>
      <c r="BE34" s="46">
        <f t="shared" si="652"/>
        <v>960930.32725265657</v>
      </c>
      <c r="BF34" s="46">
        <f t="shared" si="652"/>
        <v>960930.32725265657</v>
      </c>
      <c r="BG34" s="46">
        <f t="shared" si="652"/>
        <v>960930.32725265657</v>
      </c>
      <c r="BH34" s="46">
        <f t="shared" si="652"/>
        <v>960930.32725265657</v>
      </c>
      <c r="BI34" s="46">
        <f t="shared" si="652"/>
        <v>960930.32725265657</v>
      </c>
      <c r="BJ34" s="46">
        <f t="shared" si="652"/>
        <v>960930.32725265657</v>
      </c>
      <c r="BK34" s="46">
        <f t="shared" si="652"/>
        <v>960930.32725265657</v>
      </c>
      <c r="BL34" s="46">
        <f t="shared" si="652"/>
        <v>1008976.8436152894</v>
      </c>
      <c r="BM34" s="46">
        <f t="shared" si="652"/>
        <v>1008976.8436152894</v>
      </c>
      <c r="BN34" s="46">
        <f t="shared" si="652"/>
        <v>1008976.8436152894</v>
      </c>
      <c r="BO34" s="46">
        <f t="shared" si="652"/>
        <v>1008976.8436152894</v>
      </c>
      <c r="BP34" s="46">
        <f t="shared" si="652"/>
        <v>1008976.8436152894</v>
      </c>
      <c r="BQ34" s="46">
        <f t="shared" si="652"/>
        <v>1008976.8436152894</v>
      </c>
      <c r="BR34" s="46">
        <f t="shared" si="652"/>
        <v>1008976.8436152894</v>
      </c>
      <c r="BS34" s="46">
        <f t="shared" si="652"/>
        <v>1008976.8436152894</v>
      </c>
      <c r="BT34" s="46">
        <f t="shared" si="652"/>
        <v>1008976.8436152894</v>
      </c>
      <c r="BU34" s="46">
        <f t="shared" si="652"/>
        <v>1008976.8436152894</v>
      </c>
      <c r="BV34" s="46">
        <f t="shared" si="652"/>
        <v>1008976.8436152894</v>
      </c>
      <c r="BW34" s="46">
        <f t="shared" si="652"/>
        <v>1008976.8436152894</v>
      </c>
      <c r="BX34" s="46">
        <f t="shared" si="652"/>
        <v>1059425.6857960538</v>
      </c>
      <c r="BY34" s="46">
        <f t="shared" si="652"/>
        <v>1059425.6857960538</v>
      </c>
      <c r="BZ34" s="46">
        <f t="shared" si="652"/>
        <v>1059425.6857960538</v>
      </c>
      <c r="CA34" s="46">
        <f t="shared" si="652"/>
        <v>1059425.6857960538</v>
      </c>
      <c r="CB34" s="46">
        <f t="shared" si="652"/>
        <v>1059425.6857960538</v>
      </c>
      <c r="CC34" s="46">
        <f t="shared" si="652"/>
        <v>1059425.6857960538</v>
      </c>
      <c r="CD34" s="46">
        <f t="shared" si="652"/>
        <v>1059425.6857960538</v>
      </c>
      <c r="CE34" s="46">
        <f t="shared" si="652"/>
        <v>1059425.6857960538</v>
      </c>
      <c r="CF34" s="46">
        <f t="shared" si="652"/>
        <v>1059425.6857960538</v>
      </c>
      <c r="CG34" s="46">
        <f t="shared" ref="CG34:CX34" si="653">IF(MONTH(CG$4)=MONTH($D$4),CF34*(1+$B$5),CF34)</f>
        <v>1059425.6857960538</v>
      </c>
      <c r="CH34" s="46">
        <f t="shared" si="653"/>
        <v>1059425.6857960538</v>
      </c>
      <c r="CI34" s="46">
        <f t="shared" si="653"/>
        <v>1059425.6857960538</v>
      </c>
      <c r="CJ34" s="46">
        <f t="shared" si="653"/>
        <v>1112396.9700858565</v>
      </c>
      <c r="CK34" s="46">
        <f t="shared" si="653"/>
        <v>1112396.9700858565</v>
      </c>
      <c r="CL34" s="46">
        <f t="shared" si="653"/>
        <v>1112396.9700858565</v>
      </c>
      <c r="CM34" s="46">
        <f t="shared" si="653"/>
        <v>1112396.9700858565</v>
      </c>
      <c r="CN34" s="46">
        <f t="shared" si="653"/>
        <v>1112396.9700858565</v>
      </c>
      <c r="CO34" s="46">
        <f t="shared" si="653"/>
        <v>1112396.9700858565</v>
      </c>
      <c r="CP34" s="46">
        <f t="shared" si="653"/>
        <v>1112396.9700858565</v>
      </c>
      <c r="CQ34" s="46">
        <f t="shared" si="653"/>
        <v>1112396.9700858565</v>
      </c>
      <c r="CR34" s="46">
        <f t="shared" si="653"/>
        <v>1112396.9700858565</v>
      </c>
      <c r="CS34" s="46">
        <f t="shared" si="653"/>
        <v>1112396.9700858565</v>
      </c>
      <c r="CT34" s="46">
        <f t="shared" si="653"/>
        <v>1112396.9700858565</v>
      </c>
      <c r="CU34" s="46">
        <f t="shared" si="653"/>
        <v>1112396.9700858565</v>
      </c>
      <c r="CV34" s="46">
        <f t="shared" si="653"/>
        <v>1168016.8185901493</v>
      </c>
      <c r="CW34" s="46">
        <f t="shared" si="653"/>
        <v>1168016.8185901493</v>
      </c>
      <c r="CX34" s="46">
        <f t="shared" si="653"/>
        <v>1168016.8185901493</v>
      </c>
      <c r="CY34" s="46">
        <f t="shared" ref="CY34:DI34" si="654">IF(MONTH(CY$4)=MONTH($D$4),CX34*(1+$B$5),CX34)</f>
        <v>1168016.8185901493</v>
      </c>
      <c r="CZ34" s="46">
        <f t="shared" si="654"/>
        <v>1168016.8185901493</v>
      </c>
      <c r="DA34" s="46">
        <f t="shared" si="654"/>
        <v>1168016.8185901493</v>
      </c>
      <c r="DB34" s="46">
        <f t="shared" si="654"/>
        <v>1168016.8185901493</v>
      </c>
      <c r="DC34" s="46">
        <f t="shared" si="654"/>
        <v>1168016.8185901493</v>
      </c>
      <c r="DD34" s="46">
        <f t="shared" si="654"/>
        <v>1168016.8185901493</v>
      </c>
      <c r="DE34" s="46">
        <f t="shared" si="654"/>
        <v>1168016.8185901493</v>
      </c>
      <c r="DF34" s="46">
        <f t="shared" si="654"/>
        <v>1168016.8185901493</v>
      </c>
      <c r="DG34" s="46">
        <f t="shared" si="654"/>
        <v>1168016.8185901493</v>
      </c>
      <c r="DH34" s="46">
        <f t="shared" si="654"/>
        <v>1226417.6595196568</v>
      </c>
      <c r="DI34" s="46">
        <f t="shared" si="654"/>
        <v>1226417.6595196568</v>
      </c>
      <c r="DJ34" s="46">
        <f t="shared" ref="DJ34:DN34" si="655">IF(MONTH(DJ$4)=MONTH($D$4),DI34*(1+$B$5),DI34)</f>
        <v>1226417.6595196568</v>
      </c>
      <c r="DK34" s="46">
        <f t="shared" si="655"/>
        <v>1226417.6595196568</v>
      </c>
      <c r="DL34" s="46">
        <f t="shared" si="655"/>
        <v>1226417.6595196568</v>
      </c>
      <c r="DM34" s="46">
        <f t="shared" si="655"/>
        <v>1226417.6595196568</v>
      </c>
      <c r="DN34" s="46">
        <f t="shared" si="655"/>
        <v>1226417.6595196568</v>
      </c>
      <c r="DO34" s="46">
        <f t="shared" ref="DO34:DR34" si="656">IF(MONTH(DO$4)=MONTH($D$4),DN34*(1+$B$5),DN34)</f>
        <v>1226417.6595196568</v>
      </c>
      <c r="DP34" s="46">
        <f t="shared" si="656"/>
        <v>1226417.6595196568</v>
      </c>
      <c r="DQ34" s="46">
        <f t="shared" si="656"/>
        <v>1226417.6595196568</v>
      </c>
      <c r="DR34" s="46">
        <f t="shared" si="656"/>
        <v>1226417.6595196568</v>
      </c>
    </row>
    <row r="35" spans="1:122" ht="12.6" customHeight="1">
      <c r="A35" s="30" t="s">
        <v>25</v>
      </c>
      <c r="B35" s="23"/>
      <c r="C35" s="23"/>
      <c r="D35" s="23">
        <f>'Rent Roll'!$M$19</f>
        <v>1200060.0973874999</v>
      </c>
      <c r="E35" s="23">
        <f>'Rent Roll'!$M$19</f>
        <v>1200060.0973874999</v>
      </c>
      <c r="F35" s="23">
        <f>'Rent Roll'!$M$19</f>
        <v>1200060.0973874999</v>
      </c>
      <c r="G35" s="23">
        <f>'Rent Roll'!$M$19</f>
        <v>1200060.0973874999</v>
      </c>
      <c r="H35" s="23">
        <f>'Rent Roll'!$M$19</f>
        <v>1200060.0973874999</v>
      </c>
      <c r="I35" s="23">
        <f>'Rent Roll'!$M$19</f>
        <v>1200060.0973874999</v>
      </c>
      <c r="J35" s="23">
        <f>'Rent Roll'!$M$19</f>
        <v>1200060.0973874999</v>
      </c>
      <c r="K35" s="23">
        <f>'Rent Roll'!$M$19</f>
        <v>1200060.0973874999</v>
      </c>
      <c r="L35" s="23">
        <f>'Rent Roll'!$M$19</f>
        <v>1200060.0973874999</v>
      </c>
      <c r="M35" s="23">
        <f>'Rent Roll'!$M$19</f>
        <v>1200060.0973874999</v>
      </c>
      <c r="N35" s="23">
        <f>'Rent Roll'!$M$19</f>
        <v>1200060.0973874999</v>
      </c>
      <c r="O35" s="23">
        <f>'Rent Roll'!$M$19</f>
        <v>1200060.0973874999</v>
      </c>
      <c r="P35" s="23">
        <f>'Rent Roll'!$M$19</f>
        <v>1200060.0973874999</v>
      </c>
      <c r="Q35" s="23">
        <f>'Rent Roll'!$M$19</f>
        <v>1200060.0973874999</v>
      </c>
      <c r="R35" s="23">
        <f>'Rent Roll'!$M$19</f>
        <v>1200060.0973874999</v>
      </c>
      <c r="S35" s="23">
        <f>'Rent Roll'!$M$19</f>
        <v>1200060.0973874999</v>
      </c>
      <c r="T35" s="23">
        <f>'Rent Roll'!$M$19</f>
        <v>1200060.0973874999</v>
      </c>
      <c r="U35" s="23">
        <f>'Rent Roll'!$M$19</f>
        <v>1200060.0973874999</v>
      </c>
      <c r="V35" s="23">
        <f>'Rent Roll'!$M$19</f>
        <v>1200060.0973874999</v>
      </c>
      <c r="W35" s="23">
        <f>'Rent Roll'!$M$19</f>
        <v>1200060.0973874999</v>
      </c>
      <c r="X35" s="23">
        <f>'Rent Roll'!$M$19</f>
        <v>1200060.0973874999</v>
      </c>
      <c r="Y35" s="23">
        <f>'Rent Roll'!$M$19</f>
        <v>1200060.0973874999</v>
      </c>
      <c r="Z35" s="23">
        <f>'Rent Roll'!$M$19</f>
        <v>1200060.0973874999</v>
      </c>
      <c r="AA35" s="23">
        <f>'Rent Roll'!$M$19</f>
        <v>1200060.0973874999</v>
      </c>
      <c r="AB35" s="23">
        <f>'Rent Roll'!$M$19</f>
        <v>1200060.0973874999</v>
      </c>
      <c r="AC35" s="23">
        <f>'Rent Roll'!$M$19</f>
        <v>1200060.0973874999</v>
      </c>
      <c r="AD35" s="23">
        <f>'Rent Roll'!$M$19</f>
        <v>1200060.0973874999</v>
      </c>
      <c r="AE35" s="23">
        <f>'Rent Roll'!$M$19</f>
        <v>1200060.0973874999</v>
      </c>
      <c r="AF35" s="23">
        <f>'Rent Roll'!$M$19</f>
        <v>1200060.0973874999</v>
      </c>
      <c r="AG35" s="23">
        <f>'Rent Roll'!$M$19</f>
        <v>1200060.0973874999</v>
      </c>
      <c r="AH35" s="23">
        <f>'Rent Roll'!$M$19</f>
        <v>1200060.0973874999</v>
      </c>
      <c r="AI35" s="23">
        <f>'Rent Roll'!$M$19</f>
        <v>1200060.0973874999</v>
      </c>
      <c r="AJ35" s="23">
        <f>'Rent Roll'!$M$19</f>
        <v>1200060.0973874999</v>
      </c>
      <c r="AK35" s="23">
        <f>'Rent Roll'!$M$19</f>
        <v>1200060.0973874999</v>
      </c>
      <c r="AL35" s="23">
        <f>'Rent Roll'!$M$19</f>
        <v>1200060.0973874999</v>
      </c>
      <c r="AM35" s="23">
        <f>'Rent Roll'!$M$19</f>
        <v>1200060.0973874999</v>
      </c>
      <c r="AN35" s="23">
        <f>'Rent Roll'!$M$19</f>
        <v>1200060.0973874999</v>
      </c>
      <c r="AO35" s="23">
        <f>'Rent Roll'!$M$19</f>
        <v>1200060.0973874999</v>
      </c>
      <c r="AP35" s="23">
        <f>'Rent Roll'!$M$19</f>
        <v>1200060.0973874999</v>
      </c>
      <c r="AQ35" s="23">
        <f>'Rent Roll'!$M$19</f>
        <v>1200060.0973874999</v>
      </c>
      <c r="AR35" s="23">
        <f>'Rent Roll'!$M$19</f>
        <v>1200060.0973874999</v>
      </c>
      <c r="AS35" s="23">
        <f>'Rent Roll'!$M$19</f>
        <v>1200060.0973874999</v>
      </c>
      <c r="AT35" s="23">
        <f>'Rent Roll'!$M$19</f>
        <v>1200060.0973874999</v>
      </c>
      <c r="AU35" s="23">
        <f>'Rent Roll'!$M$19</f>
        <v>1200060.0973874999</v>
      </c>
      <c r="AV35" s="23">
        <f>'Rent Roll'!$M$19</f>
        <v>1200060.0973874999</v>
      </c>
      <c r="AW35" s="23">
        <f>'Rent Roll'!$M$19</f>
        <v>1200060.0973874999</v>
      </c>
      <c r="AX35" s="23">
        <f>'Rent Roll'!$M$19</f>
        <v>1200060.0973874999</v>
      </c>
      <c r="AY35" s="23">
        <f>'Rent Roll'!$M$19</f>
        <v>1200060.0973874999</v>
      </c>
      <c r="AZ35" s="23">
        <f>'Rent Roll'!$M$19</f>
        <v>1200060.0973874999</v>
      </c>
      <c r="BA35" s="23">
        <f>'Rent Roll'!$M$19</f>
        <v>1200060.0973874999</v>
      </c>
      <c r="BB35" s="23">
        <f>'Rent Roll'!$M$19</f>
        <v>1200060.0973874999</v>
      </c>
      <c r="BC35" s="23">
        <f>'Rent Roll'!$M$19</f>
        <v>1200060.0973874999</v>
      </c>
      <c r="BD35" s="23">
        <f>'Rent Roll'!$M$19</f>
        <v>1200060.0973874999</v>
      </c>
      <c r="BE35" s="23">
        <f>'Rent Roll'!$M$19</f>
        <v>1200060.0973874999</v>
      </c>
      <c r="BF35" s="23">
        <f>'Rent Roll'!$M$19</f>
        <v>1200060.0973874999</v>
      </c>
      <c r="BG35" s="23">
        <f>'Rent Roll'!$M$19</f>
        <v>1200060.0973874999</v>
      </c>
      <c r="BH35" s="23">
        <f>'Rent Roll'!$M$19</f>
        <v>1200060.0973874999</v>
      </c>
      <c r="BI35" s="23">
        <f>'Rent Roll'!$M$19</f>
        <v>1200060.0973874999</v>
      </c>
      <c r="BJ35" s="23">
        <f>'Rent Roll'!$M$19</f>
        <v>1200060.0973874999</v>
      </c>
      <c r="BK35" s="23">
        <f>'Rent Roll'!$M$19</f>
        <v>1200060.0973874999</v>
      </c>
      <c r="BL35" s="23">
        <f>'Rent Roll'!$M$19</f>
        <v>1200060.0973874999</v>
      </c>
      <c r="BM35" s="23">
        <f>'Rent Roll'!$M$19</f>
        <v>1200060.0973874999</v>
      </c>
      <c r="BN35" s="23">
        <f>'Rent Roll'!$M$19</f>
        <v>1200060.0973874999</v>
      </c>
      <c r="BO35" s="23">
        <f>'Rent Roll'!$M$19</f>
        <v>1200060.0973874999</v>
      </c>
      <c r="BP35" s="23">
        <f>'Rent Roll'!$M$19</f>
        <v>1200060.0973874999</v>
      </c>
      <c r="BQ35" s="23">
        <f>'Rent Roll'!$M$19</f>
        <v>1200060.0973874999</v>
      </c>
      <c r="BR35" s="23">
        <f>'Rent Roll'!$M$19</f>
        <v>1200060.0973874999</v>
      </c>
      <c r="BS35" s="23">
        <f>'Rent Roll'!$M$19</f>
        <v>1200060.0973874999</v>
      </c>
      <c r="BT35" s="23">
        <f>'Rent Roll'!$M$19</f>
        <v>1200060.0973874999</v>
      </c>
      <c r="BU35" s="23">
        <f>'Rent Roll'!$M$19</f>
        <v>1200060.0973874999</v>
      </c>
      <c r="BV35" s="23">
        <f>'Rent Roll'!$M$19</f>
        <v>1200060.0973874999</v>
      </c>
      <c r="BW35" s="23">
        <f>'Rent Roll'!$M$19</f>
        <v>1200060.0973874999</v>
      </c>
      <c r="BX35" s="23">
        <f>'Rent Roll'!$M$19</f>
        <v>1200060.0973874999</v>
      </c>
      <c r="BY35" s="23">
        <f>'Rent Roll'!$M$19</f>
        <v>1200060.0973874999</v>
      </c>
      <c r="BZ35" s="23">
        <f>'Rent Roll'!$M$19</f>
        <v>1200060.0973874999</v>
      </c>
      <c r="CA35" s="23">
        <f>'Rent Roll'!$M$19</f>
        <v>1200060.0973874999</v>
      </c>
      <c r="CB35" s="23">
        <f>'Rent Roll'!$M$19</f>
        <v>1200060.0973874999</v>
      </c>
      <c r="CC35" s="23">
        <f>'Rent Roll'!$M$19</f>
        <v>1200060.0973874999</v>
      </c>
      <c r="CD35" s="23">
        <f>'Rent Roll'!$M$19</f>
        <v>1200060.0973874999</v>
      </c>
      <c r="CE35" s="23">
        <f>'Rent Roll'!$M$19</f>
        <v>1200060.0973874999</v>
      </c>
      <c r="CF35" s="23">
        <f>'Rent Roll'!$M$19</f>
        <v>1200060.0973874999</v>
      </c>
      <c r="CG35" s="23">
        <f>'Rent Roll'!$M$19</f>
        <v>1200060.0973874999</v>
      </c>
      <c r="CH35" s="23">
        <f>'Rent Roll'!$M$19</f>
        <v>1200060.0973874999</v>
      </c>
      <c r="CI35" s="23">
        <f>'Rent Roll'!$M$19</f>
        <v>1200060.0973874999</v>
      </c>
      <c r="CJ35" s="23">
        <f>'Rent Roll'!$M$19</f>
        <v>1200060.0973874999</v>
      </c>
      <c r="CK35" s="23">
        <f>'Rent Roll'!$M$19</f>
        <v>1200060.0973874999</v>
      </c>
      <c r="CL35" s="23">
        <f>'Rent Roll'!$M$19</f>
        <v>1200060.0973874999</v>
      </c>
      <c r="CM35" s="23">
        <f>'Rent Roll'!$M$19</f>
        <v>1200060.0973874999</v>
      </c>
      <c r="CN35" s="23">
        <f>'Rent Roll'!$M$19</f>
        <v>1200060.0973874999</v>
      </c>
      <c r="CO35" s="23">
        <f>'Rent Roll'!$M$19</f>
        <v>1200060.0973874999</v>
      </c>
      <c r="CP35" s="23">
        <f>'Rent Roll'!$M$19</f>
        <v>1200060.0973874999</v>
      </c>
      <c r="CQ35" s="23">
        <f>'Rent Roll'!$M$19</f>
        <v>1200060.0973874999</v>
      </c>
      <c r="CR35" s="23">
        <f>'Rent Roll'!$M$19</f>
        <v>1200060.0973874999</v>
      </c>
      <c r="CS35" s="23">
        <f>'Rent Roll'!$M$19</f>
        <v>1200060.0973874999</v>
      </c>
      <c r="CT35" s="23">
        <f>'Rent Roll'!$M$19</f>
        <v>1200060.0973874999</v>
      </c>
      <c r="CU35" s="23">
        <f>'Rent Roll'!$M$19</f>
        <v>1200060.0973874999</v>
      </c>
      <c r="CV35" s="23">
        <f>'Rent Roll'!$M$19</f>
        <v>1200060.0973874999</v>
      </c>
      <c r="CW35" s="23">
        <f>'Rent Roll'!$M$19</f>
        <v>1200060.0973874999</v>
      </c>
      <c r="CX35" s="23">
        <f>'Rent Roll'!$M$19</f>
        <v>1200060.0973874999</v>
      </c>
      <c r="CY35" s="23">
        <f>'Rent Roll'!$M$19</f>
        <v>1200060.0973874999</v>
      </c>
      <c r="CZ35" s="23">
        <f>'Rent Roll'!$M$19</f>
        <v>1200060.0973874999</v>
      </c>
      <c r="DA35" s="23">
        <f>'Rent Roll'!$M$19</f>
        <v>1200060.0973874999</v>
      </c>
      <c r="DB35" s="23">
        <f>'Rent Roll'!$M$19</f>
        <v>1200060.0973874999</v>
      </c>
      <c r="DC35" s="23">
        <f>'Rent Roll'!$M$19</f>
        <v>1200060.0973874999</v>
      </c>
      <c r="DD35" s="23">
        <f>'Rent Roll'!$M$19</f>
        <v>1200060.0973874999</v>
      </c>
      <c r="DE35" s="23">
        <f>'Rent Roll'!$M$19</f>
        <v>1200060.0973874999</v>
      </c>
      <c r="DF35" s="23">
        <f>'Rent Roll'!$M$19</f>
        <v>1200060.0973874999</v>
      </c>
      <c r="DG35" s="23">
        <f>'Rent Roll'!$M$19</f>
        <v>1200060.0973874999</v>
      </c>
      <c r="DH35" s="23">
        <f>'Rent Roll'!$M$19</f>
        <v>1200060.0973874999</v>
      </c>
      <c r="DI35" s="23">
        <f>'Rent Roll'!$M$19</f>
        <v>1200060.0973874999</v>
      </c>
      <c r="DJ35" s="23">
        <f>'Rent Roll'!$M$19</f>
        <v>1200060.0973874999</v>
      </c>
      <c r="DK35" s="23">
        <f>'Rent Roll'!$M$19</f>
        <v>1200060.0973874999</v>
      </c>
      <c r="DL35" s="23">
        <f>'Rent Roll'!$M$19</f>
        <v>1200060.0973874999</v>
      </c>
      <c r="DM35" s="23">
        <f>'Rent Roll'!$M$19</f>
        <v>1200060.0973874999</v>
      </c>
      <c r="DN35" s="23">
        <f>'Rent Roll'!$M$19</f>
        <v>1200060.0973874999</v>
      </c>
      <c r="DO35" s="23">
        <f>'Rent Roll'!$M$19</f>
        <v>1200060.0973874999</v>
      </c>
      <c r="DP35" s="23">
        <f>'Rent Roll'!$M$19</f>
        <v>1200060.0973874999</v>
      </c>
      <c r="DQ35" s="23">
        <f>'Rent Roll'!$M$19</f>
        <v>1200060.0973874999</v>
      </c>
      <c r="DR35" s="23">
        <f>'Rent Roll'!$M$19</f>
        <v>1200060.0973874999</v>
      </c>
    </row>
    <row r="36" spans="1:122" ht="12.6" customHeight="1">
      <c r="A36" s="31" t="s">
        <v>27</v>
      </c>
      <c r="B36" s="1"/>
      <c r="C36" s="1"/>
      <c r="D36" s="1">
        <f t="shared" ref="D36:N36" si="657">D34/D35</f>
        <v>0.65876680680772715</v>
      </c>
      <c r="E36" s="1">
        <f t="shared" si="657"/>
        <v>0.65876680680772715</v>
      </c>
      <c r="F36" s="1">
        <f t="shared" si="657"/>
        <v>0.65876680680772715</v>
      </c>
      <c r="G36" s="1">
        <f t="shared" si="657"/>
        <v>0.65876680680772715</v>
      </c>
      <c r="H36" s="1">
        <f t="shared" si="657"/>
        <v>0.65876680680772715</v>
      </c>
      <c r="I36" s="1">
        <f t="shared" si="657"/>
        <v>0.65876680680772715</v>
      </c>
      <c r="J36" s="1">
        <f t="shared" si="657"/>
        <v>0.65876680680772715</v>
      </c>
      <c r="K36" s="1">
        <f t="shared" si="657"/>
        <v>0.65876680680772715</v>
      </c>
      <c r="L36" s="1">
        <f>L34/L35</f>
        <v>0.65876680680772715</v>
      </c>
      <c r="M36" s="1">
        <f t="shared" si="657"/>
        <v>0.65876680680772715</v>
      </c>
      <c r="N36" s="1">
        <f t="shared" si="657"/>
        <v>0.65876680680772715</v>
      </c>
      <c r="O36" s="1">
        <f t="shared" ref="O36:Y36" si="658">O34/O35</f>
        <v>0.65876680680772715</v>
      </c>
      <c r="P36" s="1">
        <f>P34/P35</f>
        <v>0.6917051471481136</v>
      </c>
      <c r="Q36" s="1">
        <f t="shared" si="658"/>
        <v>0.6917051471481136</v>
      </c>
      <c r="R36" s="1">
        <f t="shared" si="658"/>
        <v>0.6917051471481136</v>
      </c>
      <c r="S36" s="1">
        <f t="shared" si="658"/>
        <v>0.6917051471481136</v>
      </c>
      <c r="T36" s="1">
        <f t="shared" si="658"/>
        <v>0.6917051471481136</v>
      </c>
      <c r="U36" s="1">
        <f t="shared" si="658"/>
        <v>0.6917051471481136</v>
      </c>
      <c r="V36" s="1">
        <f t="shared" si="658"/>
        <v>0.6917051471481136</v>
      </c>
      <c r="W36" s="1">
        <f t="shared" si="658"/>
        <v>0.6917051471481136</v>
      </c>
      <c r="X36" s="1">
        <f t="shared" si="658"/>
        <v>0.6917051471481136</v>
      </c>
      <c r="Y36" s="1">
        <f t="shared" si="658"/>
        <v>0.6917051471481136</v>
      </c>
      <c r="Z36" s="1">
        <f t="shared" ref="Z36:AJ36" si="659">Z34/Z35</f>
        <v>0.6917051471481136</v>
      </c>
      <c r="AA36" s="1">
        <f t="shared" si="659"/>
        <v>0.6917051471481136</v>
      </c>
      <c r="AB36" s="1">
        <f t="shared" si="659"/>
        <v>0.72629040450551929</v>
      </c>
      <c r="AC36" s="1">
        <f t="shared" si="659"/>
        <v>0.72629040450551929</v>
      </c>
      <c r="AD36" s="1">
        <f t="shared" si="659"/>
        <v>0.72629040450551929</v>
      </c>
      <c r="AE36" s="1">
        <f t="shared" si="659"/>
        <v>0.72629040450551929</v>
      </c>
      <c r="AF36" s="1">
        <f t="shared" si="659"/>
        <v>0.72629040450551929</v>
      </c>
      <c r="AG36" s="1">
        <f t="shared" si="659"/>
        <v>0.72629040450551929</v>
      </c>
      <c r="AH36" s="1">
        <f t="shared" si="659"/>
        <v>0.72629040450551929</v>
      </c>
      <c r="AI36" s="1">
        <f t="shared" si="659"/>
        <v>0.72629040450551929</v>
      </c>
      <c r="AJ36" s="1">
        <f t="shared" si="659"/>
        <v>0.72629040450551929</v>
      </c>
      <c r="AK36" s="1">
        <f t="shared" ref="AK36:AL36" si="660">AK34/AK35</f>
        <v>0.72629040450551929</v>
      </c>
      <c r="AL36" s="1">
        <f t="shared" si="660"/>
        <v>0.72629040450551929</v>
      </c>
      <c r="AM36" s="1">
        <f t="shared" ref="AM36:CF36" si="661">AM34/AM35</f>
        <v>0.72629040450551929</v>
      </c>
      <c r="AN36" s="1">
        <f t="shared" si="661"/>
        <v>0.76260492473079533</v>
      </c>
      <c r="AO36" s="1">
        <f t="shared" si="661"/>
        <v>0.76260492473079533</v>
      </c>
      <c r="AP36" s="1">
        <f t="shared" si="661"/>
        <v>0.76260492473079533</v>
      </c>
      <c r="AQ36" s="1">
        <f t="shared" si="661"/>
        <v>0.76260492473079533</v>
      </c>
      <c r="AR36" s="1">
        <f t="shared" si="661"/>
        <v>0.76260492473079533</v>
      </c>
      <c r="AS36" s="1">
        <f t="shared" si="661"/>
        <v>0.76260492473079533</v>
      </c>
      <c r="AT36" s="1">
        <f t="shared" si="661"/>
        <v>0.76260492473079533</v>
      </c>
      <c r="AU36" s="1">
        <f t="shared" si="661"/>
        <v>0.76260492473079533</v>
      </c>
      <c r="AV36" s="1">
        <f t="shared" si="661"/>
        <v>0.76260492473079533</v>
      </c>
      <c r="AW36" s="1">
        <f t="shared" si="661"/>
        <v>0.76260492473079533</v>
      </c>
      <c r="AX36" s="1">
        <f t="shared" si="661"/>
        <v>0.76260492473079533</v>
      </c>
      <c r="AY36" s="1">
        <f t="shared" si="661"/>
        <v>0.76260492473079533</v>
      </c>
      <c r="AZ36" s="1">
        <f t="shared" si="661"/>
        <v>0.80073517096733515</v>
      </c>
      <c r="BA36" s="1">
        <f t="shared" si="661"/>
        <v>0.80073517096733515</v>
      </c>
      <c r="BB36" s="1">
        <f t="shared" si="661"/>
        <v>0.80073517096733515</v>
      </c>
      <c r="BC36" s="1">
        <f t="shared" si="661"/>
        <v>0.80073517096733515</v>
      </c>
      <c r="BD36" s="1">
        <f t="shared" si="661"/>
        <v>0.80073517096733515</v>
      </c>
      <c r="BE36" s="1">
        <f t="shared" si="661"/>
        <v>0.80073517096733515</v>
      </c>
      <c r="BF36" s="1">
        <f t="shared" si="661"/>
        <v>0.80073517096733515</v>
      </c>
      <c r="BG36" s="1">
        <f t="shared" si="661"/>
        <v>0.80073517096733515</v>
      </c>
      <c r="BH36" s="1">
        <f t="shared" si="661"/>
        <v>0.80073517096733515</v>
      </c>
      <c r="BI36" s="1">
        <f t="shared" si="661"/>
        <v>0.80073517096733515</v>
      </c>
      <c r="BJ36" s="1">
        <f t="shared" si="661"/>
        <v>0.80073517096733515</v>
      </c>
      <c r="BK36" s="1">
        <f t="shared" si="661"/>
        <v>0.80073517096733515</v>
      </c>
      <c r="BL36" s="1">
        <f t="shared" si="661"/>
        <v>0.8407719295157019</v>
      </c>
      <c r="BM36" s="1">
        <f t="shared" si="661"/>
        <v>0.8407719295157019</v>
      </c>
      <c r="BN36" s="1">
        <f t="shared" si="661"/>
        <v>0.8407719295157019</v>
      </c>
      <c r="BO36" s="1">
        <f t="shared" si="661"/>
        <v>0.8407719295157019</v>
      </c>
      <c r="BP36" s="1">
        <f t="shared" si="661"/>
        <v>0.8407719295157019</v>
      </c>
      <c r="BQ36" s="1">
        <f t="shared" si="661"/>
        <v>0.8407719295157019</v>
      </c>
      <c r="BR36" s="1">
        <f t="shared" si="661"/>
        <v>0.8407719295157019</v>
      </c>
      <c r="BS36" s="1">
        <f t="shared" si="661"/>
        <v>0.8407719295157019</v>
      </c>
      <c r="BT36" s="1">
        <f t="shared" si="661"/>
        <v>0.8407719295157019</v>
      </c>
      <c r="BU36" s="1">
        <f t="shared" si="661"/>
        <v>0.8407719295157019</v>
      </c>
      <c r="BV36" s="1">
        <f t="shared" si="661"/>
        <v>0.8407719295157019</v>
      </c>
      <c r="BW36" s="1">
        <f t="shared" si="661"/>
        <v>0.8407719295157019</v>
      </c>
      <c r="BX36" s="1">
        <f t="shared" si="661"/>
        <v>0.88281052599148702</v>
      </c>
      <c r="BY36" s="1">
        <f t="shared" si="661"/>
        <v>0.88281052599148702</v>
      </c>
      <c r="BZ36" s="1">
        <f t="shared" si="661"/>
        <v>0.88281052599148702</v>
      </c>
      <c r="CA36" s="1">
        <f t="shared" si="661"/>
        <v>0.88281052599148702</v>
      </c>
      <c r="CB36" s="1">
        <f t="shared" si="661"/>
        <v>0.88281052599148702</v>
      </c>
      <c r="CC36" s="1">
        <f t="shared" si="661"/>
        <v>0.88281052599148702</v>
      </c>
      <c r="CD36" s="1">
        <f t="shared" si="661"/>
        <v>0.88281052599148702</v>
      </c>
      <c r="CE36" s="1">
        <f t="shared" si="661"/>
        <v>0.88281052599148702</v>
      </c>
      <c r="CF36" s="1">
        <f t="shared" si="661"/>
        <v>0.88281052599148702</v>
      </c>
      <c r="CG36" s="1">
        <f t="shared" ref="CG36:CX36" si="662">CG34/CG35</f>
        <v>0.88281052599148702</v>
      </c>
      <c r="CH36" s="1">
        <f t="shared" si="662"/>
        <v>0.88281052599148702</v>
      </c>
      <c r="CI36" s="1">
        <f t="shared" si="662"/>
        <v>0.88281052599148702</v>
      </c>
      <c r="CJ36" s="1">
        <f t="shared" si="662"/>
        <v>0.92695105229106134</v>
      </c>
      <c r="CK36" s="1">
        <f t="shared" si="662"/>
        <v>0.92695105229106134</v>
      </c>
      <c r="CL36" s="1">
        <f t="shared" si="662"/>
        <v>0.92695105229106134</v>
      </c>
      <c r="CM36" s="1">
        <f t="shared" si="662"/>
        <v>0.92695105229106134</v>
      </c>
      <c r="CN36" s="1">
        <f t="shared" si="662"/>
        <v>0.92695105229106134</v>
      </c>
      <c r="CO36" s="1">
        <f t="shared" si="662"/>
        <v>0.92695105229106134</v>
      </c>
      <c r="CP36" s="1">
        <f t="shared" si="662"/>
        <v>0.92695105229106134</v>
      </c>
      <c r="CQ36" s="1">
        <f t="shared" si="662"/>
        <v>0.92695105229106134</v>
      </c>
      <c r="CR36" s="1">
        <f t="shared" si="662"/>
        <v>0.92695105229106134</v>
      </c>
      <c r="CS36" s="1">
        <f t="shared" si="662"/>
        <v>0.92695105229106134</v>
      </c>
      <c r="CT36" s="1">
        <f t="shared" si="662"/>
        <v>0.92695105229106134</v>
      </c>
      <c r="CU36" s="1">
        <f t="shared" si="662"/>
        <v>0.92695105229106134</v>
      </c>
      <c r="CV36" s="1">
        <f t="shared" si="662"/>
        <v>0.97329860490561437</v>
      </c>
      <c r="CW36" s="1">
        <f t="shared" si="662"/>
        <v>0.97329860490561437</v>
      </c>
      <c r="CX36" s="1">
        <f t="shared" si="662"/>
        <v>0.97329860490561437</v>
      </c>
      <c r="CY36" s="1">
        <f t="shared" ref="CY36:DI36" si="663">CY34/CY35</f>
        <v>0.97329860490561437</v>
      </c>
      <c r="CZ36" s="1">
        <f t="shared" si="663"/>
        <v>0.97329860490561437</v>
      </c>
      <c r="DA36" s="1">
        <f t="shared" si="663"/>
        <v>0.97329860490561437</v>
      </c>
      <c r="DB36" s="1">
        <f t="shared" si="663"/>
        <v>0.97329860490561437</v>
      </c>
      <c r="DC36" s="1">
        <f t="shared" si="663"/>
        <v>0.97329860490561437</v>
      </c>
      <c r="DD36" s="1">
        <f t="shared" si="663"/>
        <v>0.97329860490561437</v>
      </c>
      <c r="DE36" s="1">
        <f t="shared" si="663"/>
        <v>0.97329860490561437</v>
      </c>
      <c r="DF36" s="1">
        <f t="shared" si="663"/>
        <v>0.97329860490561437</v>
      </c>
      <c r="DG36" s="1">
        <f t="shared" si="663"/>
        <v>0.97329860490561437</v>
      </c>
      <c r="DH36" s="1">
        <f t="shared" si="663"/>
        <v>1.0219635351508951</v>
      </c>
      <c r="DI36" s="1">
        <f t="shared" si="663"/>
        <v>1.0219635351508951</v>
      </c>
      <c r="DJ36" s="1">
        <f t="shared" ref="DJ36:DN36" si="664">DJ34/DJ35</f>
        <v>1.0219635351508951</v>
      </c>
      <c r="DK36" s="1">
        <f t="shared" si="664"/>
        <v>1.0219635351508951</v>
      </c>
      <c r="DL36" s="1">
        <f t="shared" si="664"/>
        <v>1.0219635351508951</v>
      </c>
      <c r="DM36" s="1">
        <f t="shared" si="664"/>
        <v>1.0219635351508951</v>
      </c>
      <c r="DN36" s="1">
        <f t="shared" si="664"/>
        <v>1.0219635351508951</v>
      </c>
      <c r="DO36" s="1">
        <f t="shared" ref="DO36:DR36" si="665">DO34/DO35</f>
        <v>1.0219635351508951</v>
      </c>
      <c r="DP36" s="1">
        <f t="shared" si="665"/>
        <v>1.0219635351508951</v>
      </c>
      <c r="DQ36" s="1">
        <f t="shared" si="665"/>
        <v>1.0219635351508951</v>
      </c>
      <c r="DR36" s="1">
        <f t="shared" si="665"/>
        <v>1.0219635351508951</v>
      </c>
    </row>
    <row r="37" spans="1:122" ht="12.6" customHeight="1">
      <c r="A37" s="35"/>
      <c r="B37" s="35"/>
      <c r="C37" s="35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</row>
    <row r="38" spans="1:122" ht="12.6" customHeight="1">
      <c r="A38" s="37" t="s">
        <v>28</v>
      </c>
      <c r="B38" s="35"/>
      <c r="C38" s="35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</row>
    <row r="39" spans="1:122" ht="12.6" customHeight="1">
      <c r="A39" s="31" t="s">
        <v>30</v>
      </c>
      <c r="B39" s="1"/>
      <c r="C39" s="1"/>
      <c r="D39" s="108">
        <f>'Rent Roll'!$O$24</f>
        <v>1</v>
      </c>
      <c r="E39" s="49">
        <f>IF(MONTH(E$4)=MONTH('Rent Roll'!$F6),D39*(DAY('Rent Roll'!$F6)-1)/DAY(EOMONTH('Rent Roll'!$F6,0))+D39*(1+'Rent Roll'!$P24)*(1-(DAY('Rent Roll'!$F6)-1)/DAY(EOMONTH('Rent Roll'!$F6,0))),IF(MONTH(E$4)=MONTH(EDATE('Rent Roll'!$F6,1)),#REF!*(1+'Rent Roll'!$P24),D39))</f>
        <v>1</v>
      </c>
      <c r="F39" s="49">
        <f>IF(MONTH(F$4)=MONTH('Rent Roll'!$F6),E39*(DAY('Rent Roll'!$F6)-1)/DAY(EOMONTH('Rent Roll'!$F6,0))+E39*(1+'Rent Roll'!$P24)*(1-(DAY('Rent Roll'!$F6)-1)/DAY(EOMONTH('Rent Roll'!$F6,0))),IF(MONTH(F$4)=MONTH(EDATE('Rent Roll'!$F6,1)),D39*(1+'Rent Roll'!$P24),E39))</f>
        <v>1</v>
      </c>
      <c r="G39" s="49">
        <f>IF(MONTH(G$4)=MONTH('Rent Roll'!$F6),F39*(DAY('Rent Roll'!$F6)-1)/DAY(EOMONTH('Rent Roll'!$F6,0))+F39*(1+'Rent Roll'!$P24)*(1-(DAY('Rent Roll'!$F6)-1)/DAY(EOMONTH('Rent Roll'!$F6,0))),IF(MONTH(G$4)=MONTH(EDATE('Rent Roll'!$F6,1)),E39*(1+'Rent Roll'!$P24),F39))</f>
        <v>1.0335483870967743</v>
      </c>
      <c r="H39" s="49">
        <f>IF(MONTH(H$4)=MONTH('Rent Roll'!$F6),G39*(DAY('Rent Roll'!$F6)-1)/DAY(EOMONTH('Rent Roll'!$F6,0))+G39*(1+'Rent Roll'!$P24)*(1-(DAY('Rent Roll'!$F6)-1)/DAY(EOMONTH('Rent Roll'!$F6,0))),IF(MONTH(H$4)=MONTH(EDATE('Rent Roll'!$F6,1)),F39*(1+'Rent Roll'!$P24),G39))</f>
        <v>1.04</v>
      </c>
      <c r="I39" s="49">
        <f>IF(MONTH(I$4)=MONTH('Rent Roll'!$F6),H39*(DAY('Rent Roll'!$F6)-1)/DAY(EOMONTH('Rent Roll'!$F6,0))+H39*(1+'Rent Roll'!$P24)*(1-(DAY('Rent Roll'!$F6)-1)/DAY(EOMONTH('Rent Roll'!$F6,0))),IF(MONTH(I$4)=MONTH(EDATE('Rent Roll'!$F6,1)),G39*(1+'Rent Roll'!$P24),H39))</f>
        <v>1.04</v>
      </c>
      <c r="J39" s="49">
        <f>IF(MONTH(J$4)=MONTH('Rent Roll'!$F6),I39*(DAY('Rent Roll'!$F6)-1)/DAY(EOMONTH('Rent Roll'!$F6,0))+I39*(1+'Rent Roll'!$P24)*(1-(DAY('Rent Roll'!$F6)-1)/DAY(EOMONTH('Rent Roll'!$F6,0))),IF(MONTH(J$4)=MONTH(EDATE('Rent Roll'!$F6,1)),H39*(1+'Rent Roll'!$P24),I39))</f>
        <v>1.04</v>
      </c>
      <c r="K39" s="49">
        <f>IF(MONTH(K$4)=MONTH('Rent Roll'!$F6),J39*(DAY('Rent Roll'!$F6)-1)/DAY(EOMONTH('Rent Roll'!$F6,0))+J39*(1+'Rent Roll'!$P24)*(1-(DAY('Rent Roll'!$F6)-1)/DAY(EOMONTH('Rent Roll'!$F6,0))),IF(MONTH(K$4)=MONTH(EDATE('Rent Roll'!$F6,1)),I39*(1+'Rent Roll'!$P24),J39))</f>
        <v>1.04</v>
      </c>
      <c r="L39" s="49">
        <f>IF(MONTH(L$4)=MONTH('Rent Roll'!$F6),K39*(DAY('Rent Roll'!$F6)-1)/DAY(EOMONTH('Rent Roll'!$F6,0))+K39*(1+'Rent Roll'!$P24)*(1-(DAY('Rent Roll'!$F6)-1)/DAY(EOMONTH('Rent Roll'!$F6,0))),IF(MONTH(L$4)=MONTH(EDATE('Rent Roll'!$F6,1)),J39*(1+'Rent Roll'!$P24),K39))</f>
        <v>1.04</v>
      </c>
      <c r="M39" s="49">
        <f>IF(MONTH(M$4)=MONTH('Rent Roll'!$F6),L39*(DAY('Rent Roll'!$F6)-1)/DAY(EOMONTH('Rent Roll'!$F6,0))+L39*(1+'Rent Roll'!$P24)*(1-(DAY('Rent Roll'!$F6)-1)/DAY(EOMONTH('Rent Roll'!$F6,0))),IF(MONTH(M$4)=MONTH(EDATE('Rent Roll'!$F6,1)),K39*(1+'Rent Roll'!$P24),L39))</f>
        <v>1.04</v>
      </c>
      <c r="N39" s="49">
        <f>IF(MONTH(N$4)=MONTH('Rent Roll'!$F6),M39*(DAY('Rent Roll'!$F6)-1)/DAY(EOMONTH('Rent Roll'!$F6,0))+M39*(1+'Rent Roll'!$P24)*(1-(DAY('Rent Roll'!$F6)-1)/DAY(EOMONTH('Rent Roll'!$F6,0))),IF(MONTH(N$4)=MONTH(EDATE('Rent Roll'!$F6,1)),L39*(1+'Rent Roll'!$P24),M39))</f>
        <v>1.04</v>
      </c>
      <c r="O39" s="49">
        <f>IF(MONTH(O$4)=MONTH('Rent Roll'!$F6),N39*(DAY('Rent Roll'!$F6)-1)/DAY(EOMONTH('Rent Roll'!$F6,0))+N39*(1+'Rent Roll'!$P24)*(1-(DAY('Rent Roll'!$F6)-1)/DAY(EOMONTH('Rent Roll'!$F6,0))),IF(MONTH(O$4)=MONTH(EDATE('Rent Roll'!$F6,1)),M39*(1+'Rent Roll'!$P24),N39))</f>
        <v>1.04</v>
      </c>
      <c r="P39" s="49">
        <f>IF(MONTH(P$4)=MONTH('Rent Roll'!$F6),O39*(DAY('Rent Roll'!$F6)-1)/DAY(EOMONTH('Rent Roll'!$F6,0))+O39*(1+'Rent Roll'!$P24)*(1-(DAY('Rent Roll'!$F6)-1)/DAY(EOMONTH('Rent Roll'!$F6,0))),IF(MONTH(P$4)=MONTH(EDATE('Rent Roll'!$F6,1)),N39*(1+'Rent Roll'!$P24),O39))</f>
        <v>1.04</v>
      </c>
      <c r="Q39" s="49">
        <f>IF(MONTH(Q$4)=MONTH('Rent Roll'!$F6),P39*(DAY('Rent Roll'!$F6)-1)/DAY(EOMONTH('Rent Roll'!$F6,0))+P39*(1+'Rent Roll'!$P24)*(1-(DAY('Rent Roll'!$F6)-1)/DAY(EOMONTH('Rent Roll'!$F6,0))),IF(MONTH(Q$4)=MONTH(EDATE('Rent Roll'!$F6,1)),O39*(1+'Rent Roll'!$P24),P39))</f>
        <v>1.04</v>
      </c>
      <c r="R39" s="49">
        <f>IF(MONTH(R$4)=MONTH('Rent Roll'!$F6),Q39*(DAY('Rent Roll'!$F6)-1)/DAY(EOMONTH('Rent Roll'!$F6,0))+Q39*(1+'Rent Roll'!$P24)*(1-(DAY('Rent Roll'!$F6)-1)/DAY(EOMONTH('Rent Roll'!$F6,0))),IF(MONTH(R$4)=MONTH(EDATE('Rent Roll'!$F6,1)),P39*(1+'Rent Roll'!$P24),Q39))</f>
        <v>1.04</v>
      </c>
      <c r="S39" s="49">
        <f>IF(MONTH(S$4)=MONTH('Rent Roll'!$F6),R39*(DAY('Rent Roll'!$F6)-1)/DAY(EOMONTH('Rent Roll'!$F6,0))+R39*(1+'Rent Roll'!$P24)*(1-(DAY('Rent Roll'!$F6)-1)/DAY(EOMONTH('Rent Roll'!$F6,0))),IF(MONTH(S$4)=MONTH(EDATE('Rent Roll'!$F6,1)),Q39*(1+'Rent Roll'!$P24),R39))</f>
        <v>1.0748903225806454</v>
      </c>
      <c r="T39" s="49">
        <f>IF(MONTH(T$4)=MONTH('Rent Roll'!$F6),S39*(DAY('Rent Roll'!$F6)-1)/DAY(EOMONTH('Rent Roll'!$F6,0))+S39*(1+'Rent Roll'!$P24)*(1-(DAY('Rent Roll'!$F6)-1)/DAY(EOMONTH('Rent Roll'!$F6,0))),IF(MONTH(T$4)=MONTH(EDATE('Rent Roll'!$F6,1)),R39*(1+'Rent Roll'!$P24),S39))</f>
        <v>1.0816000000000001</v>
      </c>
      <c r="U39" s="49">
        <f>IF(MONTH(U$4)=MONTH('Rent Roll'!$F6),T39*(DAY('Rent Roll'!$F6)-1)/DAY(EOMONTH('Rent Roll'!$F6,0))+T39*(1+'Rent Roll'!$P24)*(1-(DAY('Rent Roll'!$F6)-1)/DAY(EOMONTH('Rent Roll'!$F6,0))),IF(MONTH(U$4)=MONTH(EDATE('Rent Roll'!$F6,1)),S39*(1+'Rent Roll'!$P24),T39))</f>
        <v>1.0816000000000001</v>
      </c>
      <c r="V39" s="49">
        <f>IF(MONTH(V$4)=MONTH('Rent Roll'!$F6),U39*(DAY('Rent Roll'!$F6)-1)/DAY(EOMONTH('Rent Roll'!$F6,0))+U39*(1+'Rent Roll'!$P24)*(1-(DAY('Rent Roll'!$F6)-1)/DAY(EOMONTH('Rent Roll'!$F6,0))),IF(MONTH(V$4)=MONTH(EDATE('Rent Roll'!$F6,1)),T39*(1+'Rent Roll'!$P24),U39))</f>
        <v>1.0816000000000001</v>
      </c>
      <c r="W39" s="49">
        <f>IF(MONTH(W$4)=MONTH('Rent Roll'!$F6),V39*(DAY('Rent Roll'!$F6)-1)/DAY(EOMONTH('Rent Roll'!$F6,0))+V39*(1+'Rent Roll'!$P24)*(1-(DAY('Rent Roll'!$F6)-1)/DAY(EOMONTH('Rent Roll'!$F6,0))),IF(MONTH(W$4)=MONTH(EDATE('Rent Roll'!$F6,1)),U39*(1+'Rent Roll'!$P24),V39))</f>
        <v>1.0816000000000001</v>
      </c>
      <c r="X39" s="49">
        <f>IF(MONTH(X$4)=MONTH('Rent Roll'!$F6),W39*(DAY('Rent Roll'!$F6)-1)/DAY(EOMONTH('Rent Roll'!$F6,0))+W39*(1+'Rent Roll'!$P24)*(1-(DAY('Rent Roll'!$F6)-1)/DAY(EOMONTH('Rent Roll'!$F6,0))),IF(MONTH(X$4)=MONTH(EDATE('Rent Roll'!$F6,1)),V39*(1+'Rent Roll'!$P24),W39))</f>
        <v>1.0816000000000001</v>
      </c>
      <c r="Y39" s="49">
        <f>IF(MONTH(Y$4)=MONTH('Rent Roll'!$F6),X39*(DAY('Rent Roll'!$F6)-1)/DAY(EOMONTH('Rent Roll'!$F6,0))+X39*(1+'Rent Roll'!$P24)*(1-(DAY('Rent Roll'!$F6)-1)/DAY(EOMONTH('Rent Roll'!$F6,0))),IF(MONTH(Y$4)=MONTH(EDATE('Rent Roll'!$F6,1)),W39*(1+'Rent Roll'!$P24),X39))</f>
        <v>1.0816000000000001</v>
      </c>
      <c r="Z39" s="49">
        <f>IF(MONTH(Z$4)=MONTH('Rent Roll'!$F6),Y39*(DAY('Rent Roll'!$F6)-1)/DAY(EOMONTH('Rent Roll'!$F6,0))+Y39*(1+'Rent Roll'!$P24)*(1-(DAY('Rent Roll'!$F6)-1)/DAY(EOMONTH('Rent Roll'!$F6,0))),IF(MONTH(Z$4)=MONTH(EDATE('Rent Roll'!$F6,1)),X39*(1+'Rent Roll'!$P24),Y39))</f>
        <v>1.0816000000000001</v>
      </c>
      <c r="AA39" s="49">
        <f>IF(MONTH(AA$4)=MONTH('Rent Roll'!$F6),Z39*(DAY('Rent Roll'!$F6)-1)/DAY(EOMONTH('Rent Roll'!$F6,0))+Z39*(1+'Rent Roll'!$P24)*(1-(DAY('Rent Roll'!$F6)-1)/DAY(EOMONTH('Rent Roll'!$F6,0))),IF(MONTH(AA$4)=MONTH(EDATE('Rent Roll'!$F6,1)),Y39*(1+'Rent Roll'!$P24),Z39))</f>
        <v>1.0816000000000001</v>
      </c>
      <c r="AB39" s="49">
        <f>IF(MONTH(AB$4)=MONTH('Rent Roll'!$F6),AA39*(DAY('Rent Roll'!$F6)-1)/DAY(EOMONTH('Rent Roll'!$F6,0))+AA39*(1+'Rent Roll'!$P24)*(1-(DAY('Rent Roll'!$F6)-1)/DAY(EOMONTH('Rent Roll'!$F6,0))),IF(MONTH(AB$4)=MONTH(EDATE('Rent Roll'!$F6,1)),Z39*(1+'Rent Roll'!$P24),AA39))</f>
        <v>1.0816000000000001</v>
      </c>
      <c r="AC39" s="49">
        <f>IF(MONTH(AC$4)=MONTH('Rent Roll'!$F6),AB39*(DAY('Rent Roll'!$F6)-1)/DAY(EOMONTH('Rent Roll'!$F6,0))+AB39*(1+'Rent Roll'!$P24)*(1-(DAY('Rent Roll'!$F6)-1)/DAY(EOMONTH('Rent Roll'!$F6,0))),IF(MONTH(AC$4)=MONTH(EDATE('Rent Roll'!$F6,1)),AA39*(1+'Rent Roll'!$P24),AB39))</f>
        <v>1.0816000000000001</v>
      </c>
      <c r="AD39" s="49">
        <f>IF(MONTH(AD$4)=MONTH('Rent Roll'!$F6),AC39*(DAY('Rent Roll'!$F6)-1)/DAY(EOMONTH('Rent Roll'!$F6,0))+AC39*(1+'Rent Roll'!$P24)*(1-(DAY('Rent Roll'!$F6)-1)/DAY(EOMONTH('Rent Roll'!$F6,0))),IF(MONTH(AD$4)=MONTH(EDATE('Rent Roll'!$F6,1)),AB39*(1+'Rent Roll'!$P24),AC39))</f>
        <v>1.0816000000000001</v>
      </c>
      <c r="AE39" s="49">
        <f>IF(MONTH(AE$4)=MONTH('Rent Roll'!$F6),AD39*(DAY('Rent Roll'!$F6)-1)/DAY(EOMONTH('Rent Roll'!$F6,0))+AD39*(1+'Rent Roll'!$P24)*(1-(DAY('Rent Roll'!$F6)-1)/DAY(EOMONTH('Rent Roll'!$F6,0))),IF(MONTH(AE$4)=MONTH(EDATE('Rent Roll'!$F6,1)),AC39*(1+'Rent Roll'!$P24),AD39))</f>
        <v>1.1178859354838711</v>
      </c>
      <c r="AF39" s="49">
        <f>IF(MONTH(AF$4)=MONTH('Rent Roll'!$F6),AE39*(DAY('Rent Roll'!$F6)-1)/DAY(EOMONTH('Rent Roll'!$F6,0))+AE39*(1+'Rent Roll'!$P24)*(1-(DAY('Rent Roll'!$F6)-1)/DAY(EOMONTH('Rent Roll'!$F6,0))),IF(MONTH(AF$4)=MONTH(EDATE('Rent Roll'!$F6,1)),AD39*(1+'Rent Roll'!$P24),AE39))</f>
        <v>1.1248640000000001</v>
      </c>
      <c r="AG39" s="49">
        <f>IF(MONTH(AG$4)=MONTH('Rent Roll'!$F6),AF39*(DAY('Rent Roll'!$F6)-1)/DAY(EOMONTH('Rent Roll'!$F6,0))+AF39*(1+'Rent Roll'!$P24)*(1-(DAY('Rent Roll'!$F6)-1)/DAY(EOMONTH('Rent Roll'!$F6,0))),IF(MONTH(AG$4)=MONTH(EDATE('Rent Roll'!$F6,1)),AE39*(1+'Rent Roll'!$P24),AF39))</f>
        <v>1.1248640000000001</v>
      </c>
      <c r="AH39" s="49">
        <f>IF(MONTH(AH$4)=MONTH('Rent Roll'!$F6),AG39*(DAY('Rent Roll'!$F6)-1)/DAY(EOMONTH('Rent Roll'!$F6,0))+AG39*(1+'Rent Roll'!$P24)*(1-(DAY('Rent Roll'!$F6)-1)/DAY(EOMONTH('Rent Roll'!$F6,0))),IF(MONTH(AH$4)=MONTH(EDATE('Rent Roll'!$F6,1)),AF39*(1+'Rent Roll'!$P24),AG39))</f>
        <v>1.1248640000000001</v>
      </c>
      <c r="AI39" s="49">
        <f>IF(MONTH(AI$4)=MONTH('Rent Roll'!$F6),AH39*(DAY('Rent Roll'!$F6)-1)/DAY(EOMONTH('Rent Roll'!$F6,0))+AH39*(1+'Rent Roll'!$P24)*(1-(DAY('Rent Roll'!$F6)-1)/DAY(EOMONTH('Rent Roll'!$F6,0))),IF(MONTH(AI$4)=MONTH(EDATE('Rent Roll'!$F6,1)),AG39*(1+'Rent Roll'!$P24),AH39))</f>
        <v>1.1248640000000001</v>
      </c>
      <c r="AJ39" s="49">
        <f>IF(MONTH(AJ$4)=MONTH('Rent Roll'!$F6),AI39*(DAY('Rent Roll'!$F6)-1)/DAY(EOMONTH('Rent Roll'!$F6,0))+AI39*(1+'Rent Roll'!$P24)*(1-(DAY('Rent Roll'!$F6)-1)/DAY(EOMONTH('Rent Roll'!$F6,0))),IF(MONTH(AJ$4)=MONTH(EDATE('Rent Roll'!$F6,1)),AH39*(1+'Rent Roll'!$P24),AI39))</f>
        <v>1.1248640000000001</v>
      </c>
      <c r="AK39" s="49">
        <f>IF(MONTH(AK$4)=MONTH('Rent Roll'!$F6),AJ39*(DAY('Rent Roll'!$F6)-1)/DAY(EOMONTH('Rent Roll'!$F6,0))+AJ39*(1+'Rent Roll'!$P24)*(1-(DAY('Rent Roll'!$F6)-1)/DAY(EOMONTH('Rent Roll'!$F6,0))),IF(MONTH(AK$4)=MONTH(EDATE('Rent Roll'!$F6,1)),AI39*(1+'Rent Roll'!$P24),AJ39))</f>
        <v>1.1248640000000001</v>
      </c>
      <c r="AL39" s="49">
        <f>IF(MONTH(AL$4)=MONTH('Rent Roll'!$F6),AK39*(DAY('Rent Roll'!$F6)-1)/DAY(EOMONTH('Rent Roll'!$F6,0))+AK39*(1+'Rent Roll'!$P24)*(1-(DAY('Rent Roll'!$F6)-1)/DAY(EOMONTH('Rent Roll'!$F6,0))),IF(MONTH(AL$4)=MONTH(EDATE('Rent Roll'!$F6,1)),AJ39*(1+'Rent Roll'!$P24),AK39))</f>
        <v>1.1248640000000001</v>
      </c>
      <c r="AM39" s="49">
        <f>IF(MONTH(AM$4)=MONTH('Rent Roll'!$F6),AL39*(DAY('Rent Roll'!$F6)-1)/DAY(EOMONTH('Rent Roll'!$F6,0))+AL39*(1+'Rent Roll'!$P24)*(1-(DAY('Rent Roll'!$F6)-1)/DAY(EOMONTH('Rent Roll'!$F6,0))),IF(MONTH(AM$4)=MONTH(EDATE('Rent Roll'!$F6,1)),AK39*(1+'Rent Roll'!$P24),AL39))</f>
        <v>1.1248640000000001</v>
      </c>
      <c r="AN39" s="49">
        <f>IF(MONTH(AN$4)=MONTH('Rent Roll'!$F6),AM39*(DAY('Rent Roll'!$F6)-1)/DAY(EOMONTH('Rent Roll'!$F6,0))+AM39*(1+'Rent Roll'!$P24)*(1-(DAY('Rent Roll'!$F6)-1)/DAY(EOMONTH('Rent Roll'!$F6,0))),IF(MONTH(AN$4)=MONTH(EDATE('Rent Roll'!$F6,1)),AL39*(1+'Rent Roll'!$P24),AM39))</f>
        <v>1.1248640000000001</v>
      </c>
      <c r="AO39" s="49">
        <f>IF(MONTH(AO$4)=MONTH('Rent Roll'!$F6),AN39*(DAY('Rent Roll'!$F6)-1)/DAY(EOMONTH('Rent Roll'!$F6,0))+AN39*(1+'Rent Roll'!$P24)*(1-(DAY('Rent Roll'!$F6)-1)/DAY(EOMONTH('Rent Roll'!$F6,0))),IF(MONTH(AO$4)=MONTH(EDATE('Rent Roll'!$F6,1)),AM39*(1+'Rent Roll'!$P24),AN39))</f>
        <v>1.1248640000000001</v>
      </c>
      <c r="AP39" s="49">
        <f>IF(MONTH(AP$4)=MONTH('Rent Roll'!$F6),AO39*(DAY('Rent Roll'!$F6)-1)/DAY(EOMONTH('Rent Roll'!$F6,0))+AO39*(1+'Rent Roll'!$P24)*(1-(DAY('Rent Roll'!$F6)-1)/DAY(EOMONTH('Rent Roll'!$F6,0))),IF(MONTH(AP$4)=MONTH(EDATE('Rent Roll'!$F6,1)),AN39*(1+'Rent Roll'!$P24),AO39))</f>
        <v>1.1248640000000001</v>
      </c>
      <c r="AQ39" s="49">
        <f>IF(MONTH(AQ$4)=MONTH('Rent Roll'!$F6),AP39*(DAY('Rent Roll'!$F6)-1)/DAY(EOMONTH('Rent Roll'!$F6,0))+AP39*(1+'Rent Roll'!$P24)*(1-(DAY('Rent Roll'!$F6)-1)/DAY(EOMONTH('Rent Roll'!$F6,0))),IF(MONTH(AQ$4)=MONTH(EDATE('Rent Roll'!$F6,1)),AO39*(1+'Rent Roll'!$P24),AP39))</f>
        <v>1.1626013729032261</v>
      </c>
      <c r="AR39" s="49">
        <f>IF(MONTH(AR$4)=MONTH('Rent Roll'!$F6),AQ39*(DAY('Rent Roll'!$F6)-1)/DAY(EOMONTH('Rent Roll'!$F6,0))+AQ39*(1+'Rent Roll'!$P24)*(1-(DAY('Rent Roll'!$F6)-1)/DAY(EOMONTH('Rent Roll'!$F6,0))),IF(MONTH(AR$4)=MONTH(EDATE('Rent Roll'!$F6,1)),AP39*(1+'Rent Roll'!$P24),AQ39))</f>
        <v>1.1698585600000002</v>
      </c>
      <c r="AS39" s="49">
        <f>IF(MONTH(AS$4)=MONTH('Rent Roll'!$F6),AR39*(DAY('Rent Roll'!$F6)-1)/DAY(EOMONTH('Rent Roll'!$F6,0))+AR39*(1+'Rent Roll'!$P24)*(1-(DAY('Rent Roll'!$F6)-1)/DAY(EOMONTH('Rent Roll'!$F6,0))),IF(MONTH(AS$4)=MONTH(EDATE('Rent Roll'!$F6,1)),AQ39*(1+'Rent Roll'!$P24),AR39))</f>
        <v>1.1698585600000002</v>
      </c>
      <c r="AT39" s="49">
        <f>IF(MONTH(AT$4)=MONTH('Rent Roll'!$F6),AS39*(DAY('Rent Roll'!$F6)-1)/DAY(EOMONTH('Rent Roll'!$F6,0))+AS39*(1+'Rent Roll'!$P24)*(1-(DAY('Rent Roll'!$F6)-1)/DAY(EOMONTH('Rent Roll'!$F6,0))),IF(MONTH(AT$4)=MONTH(EDATE('Rent Roll'!$F6,1)),AR39*(1+'Rent Roll'!$P24),AS39))</f>
        <v>1.1698585600000002</v>
      </c>
      <c r="AU39" s="49">
        <f>IF(MONTH(AU$4)=MONTH('Rent Roll'!$F6),AT39*(DAY('Rent Roll'!$F6)-1)/DAY(EOMONTH('Rent Roll'!$F6,0))+AT39*(1+'Rent Roll'!$P24)*(1-(DAY('Rent Roll'!$F6)-1)/DAY(EOMONTH('Rent Roll'!$F6,0))),IF(MONTH(AU$4)=MONTH(EDATE('Rent Roll'!$F6,1)),AS39*(1+'Rent Roll'!$P24),AT39))</f>
        <v>1.1698585600000002</v>
      </c>
      <c r="AV39" s="49">
        <f>IF(MONTH(AV$4)=MONTH('Rent Roll'!$F6),AU39*(DAY('Rent Roll'!$F6)-1)/DAY(EOMONTH('Rent Roll'!$F6,0))+AU39*(1+'Rent Roll'!$P24)*(1-(DAY('Rent Roll'!$F6)-1)/DAY(EOMONTH('Rent Roll'!$F6,0))),IF(MONTH(AV$4)=MONTH(EDATE('Rent Roll'!$F6,1)),AT39*(1+'Rent Roll'!$P24),AU39))</f>
        <v>1.1698585600000002</v>
      </c>
      <c r="AW39" s="49">
        <f>IF(MONTH(AW$4)=MONTH('Rent Roll'!$F6),AV39*(DAY('Rent Roll'!$F6)-1)/DAY(EOMONTH('Rent Roll'!$F6,0))+AV39*(1+'Rent Roll'!$P24)*(1-(DAY('Rent Roll'!$F6)-1)/DAY(EOMONTH('Rent Roll'!$F6,0))),IF(MONTH(AW$4)=MONTH(EDATE('Rent Roll'!$F6,1)),AU39*(1+'Rent Roll'!$P24),AV39))</f>
        <v>1.1698585600000002</v>
      </c>
      <c r="AX39" s="49">
        <f>IF(MONTH(AX$4)=MONTH('Rent Roll'!$F6),AW39*(DAY('Rent Roll'!$F6)-1)/DAY(EOMONTH('Rent Roll'!$F6,0))+AW39*(1+'Rent Roll'!$P24)*(1-(DAY('Rent Roll'!$F6)-1)/DAY(EOMONTH('Rent Roll'!$F6,0))),IF(MONTH(AX$4)=MONTH(EDATE('Rent Roll'!$F6,1)),AV39*(1+'Rent Roll'!$P24),AW39))</f>
        <v>1.1698585600000002</v>
      </c>
      <c r="AY39" s="49">
        <f>IF(MONTH(AY$4)=MONTH('Rent Roll'!$F6),AX39*(DAY('Rent Roll'!$F6)-1)/DAY(EOMONTH('Rent Roll'!$F6,0))+AX39*(1+'Rent Roll'!$P24)*(1-(DAY('Rent Roll'!$F6)-1)/DAY(EOMONTH('Rent Roll'!$F6,0))),IF(MONTH(AY$4)=MONTH(EDATE('Rent Roll'!$F6,1)),AW39*(1+'Rent Roll'!$P24),AX39))</f>
        <v>1.1698585600000002</v>
      </c>
      <c r="AZ39" s="49">
        <f>IF(MONTH(AZ$4)=MONTH('Rent Roll'!$F6),AY39*(DAY('Rent Roll'!$F6)-1)/DAY(EOMONTH('Rent Roll'!$F6,0))+AY39*(1+'Rent Roll'!$P24)*(1-(DAY('Rent Roll'!$F6)-1)/DAY(EOMONTH('Rent Roll'!$F6,0))),IF(MONTH(AZ$4)=MONTH(EDATE('Rent Roll'!$F6,1)),AX39*(1+'Rent Roll'!$P24),AY39))</f>
        <v>1.1698585600000002</v>
      </c>
      <c r="BA39" s="49">
        <f>IF(MONTH(BA$4)=MONTH('Rent Roll'!$F6),AZ39*(DAY('Rent Roll'!$F6)-1)/DAY(EOMONTH('Rent Roll'!$F6,0))+AZ39*(1+'Rent Roll'!$P24)*(1-(DAY('Rent Roll'!$F6)-1)/DAY(EOMONTH('Rent Roll'!$F6,0))),IF(MONTH(BA$4)=MONTH(EDATE('Rent Roll'!$F6,1)),AY39*(1+'Rent Roll'!$P24),AZ39))</f>
        <v>1.1698585600000002</v>
      </c>
      <c r="BB39" s="49">
        <f>IF(MONTH(BB$4)=MONTH('Rent Roll'!$F6),BA39*(DAY('Rent Roll'!$F6)-1)/DAY(EOMONTH('Rent Roll'!$F6,0))+BA39*(1+'Rent Roll'!$P24)*(1-(DAY('Rent Roll'!$F6)-1)/DAY(EOMONTH('Rent Roll'!$F6,0))),IF(MONTH(BB$4)=MONTH(EDATE('Rent Roll'!$F6,1)),AZ39*(1+'Rent Roll'!$P24),BA39))</f>
        <v>1.1698585600000002</v>
      </c>
      <c r="BC39" s="49">
        <f>IF(MONTH(BC$4)=MONTH('Rent Roll'!$F6),BB39*(DAY('Rent Roll'!$F6)-1)/DAY(EOMONTH('Rent Roll'!$F6,0))+BB39*(1+'Rent Roll'!$P24)*(1-(DAY('Rent Roll'!$F6)-1)/DAY(EOMONTH('Rent Roll'!$F6,0))),IF(MONTH(BC$4)=MONTH(EDATE('Rent Roll'!$F6,1)),BA39*(1+'Rent Roll'!$P24),BB39))</f>
        <v>1.2091054278193551</v>
      </c>
      <c r="BD39" s="49">
        <f>IF(MONTH(BD$4)=MONTH('Rent Roll'!$F6),BC39*(DAY('Rent Roll'!$F6)-1)/DAY(EOMONTH('Rent Roll'!$F6,0))+BC39*(1+'Rent Roll'!$P24)*(1-(DAY('Rent Roll'!$F6)-1)/DAY(EOMONTH('Rent Roll'!$F6,0))),IF(MONTH(BD$4)=MONTH(EDATE('Rent Roll'!$F6,1)),BB39*(1+'Rent Roll'!$P24),BC39))</f>
        <v>1.2166529024000003</v>
      </c>
      <c r="BE39" s="49">
        <f>IF(MONTH(BE$4)=MONTH('Rent Roll'!$F6),BD39*(DAY('Rent Roll'!$F6)-1)/DAY(EOMONTH('Rent Roll'!$F6,0))+BD39*(1+'Rent Roll'!$P24)*(1-(DAY('Rent Roll'!$F6)-1)/DAY(EOMONTH('Rent Roll'!$F6,0))),IF(MONTH(BE$4)=MONTH(EDATE('Rent Roll'!$F6,1)),BC39*(1+'Rent Roll'!$P24),BD39))</f>
        <v>1.2166529024000003</v>
      </c>
      <c r="BF39" s="49">
        <f>IF(MONTH(BF$4)=MONTH('Rent Roll'!$F6),BE39*(DAY('Rent Roll'!$F6)-1)/DAY(EOMONTH('Rent Roll'!$F6,0))+BE39*(1+'Rent Roll'!$P24)*(1-(DAY('Rent Roll'!$F6)-1)/DAY(EOMONTH('Rent Roll'!$F6,0))),IF(MONTH(BF$4)=MONTH(EDATE('Rent Roll'!$F6,1)),BD39*(1+'Rent Roll'!$P24),BE39))</f>
        <v>1.2166529024000003</v>
      </c>
      <c r="BG39" s="49">
        <f>IF(MONTH(BG$4)=MONTH('Rent Roll'!$F6),BF39*(DAY('Rent Roll'!$F6)-1)/DAY(EOMONTH('Rent Roll'!$F6,0))+BF39*(1+'Rent Roll'!$P24)*(1-(DAY('Rent Roll'!$F6)-1)/DAY(EOMONTH('Rent Roll'!$F6,0))),IF(MONTH(BG$4)=MONTH(EDATE('Rent Roll'!$F6,1)),BE39*(1+'Rent Roll'!$P24),BF39))</f>
        <v>1.2166529024000003</v>
      </c>
      <c r="BH39" s="49">
        <f>IF(MONTH(BH$4)=MONTH('Rent Roll'!$F6),BG39*(DAY('Rent Roll'!$F6)-1)/DAY(EOMONTH('Rent Roll'!$F6,0))+BG39*(1+'Rent Roll'!$P24)*(1-(DAY('Rent Roll'!$F6)-1)/DAY(EOMONTH('Rent Roll'!$F6,0))),IF(MONTH(BH$4)=MONTH(EDATE('Rent Roll'!$F6,1)),BF39*(1+'Rent Roll'!$P24),BG39))</f>
        <v>1.2166529024000003</v>
      </c>
      <c r="BI39" s="49">
        <f>IF(MONTH(BI$4)=MONTH('Rent Roll'!$F6),BH39*(DAY('Rent Roll'!$F6)-1)/DAY(EOMONTH('Rent Roll'!$F6,0))+BH39*(1+'Rent Roll'!$P24)*(1-(DAY('Rent Roll'!$F6)-1)/DAY(EOMONTH('Rent Roll'!$F6,0))),IF(MONTH(BI$4)=MONTH(EDATE('Rent Roll'!$F6,1)),BG39*(1+'Rent Roll'!$P24),BH39))</f>
        <v>1.2166529024000003</v>
      </c>
      <c r="BJ39" s="49">
        <f>IF(MONTH(BJ$4)=MONTH('Rent Roll'!$F6),BI39*(DAY('Rent Roll'!$F6)-1)/DAY(EOMONTH('Rent Roll'!$F6,0))+BI39*(1+'Rent Roll'!$P24)*(1-(DAY('Rent Roll'!$F6)-1)/DAY(EOMONTH('Rent Roll'!$F6,0))),IF(MONTH(BJ$4)=MONTH(EDATE('Rent Roll'!$F6,1)),BH39*(1+'Rent Roll'!$P24),BI39))</f>
        <v>1.2166529024000003</v>
      </c>
      <c r="BK39" s="49">
        <f>IF(MONTH(BK$4)=MONTH('Rent Roll'!$F6),BJ39*(DAY('Rent Roll'!$F6)-1)/DAY(EOMONTH('Rent Roll'!$F6,0))+BJ39*(1+'Rent Roll'!$P24)*(1-(DAY('Rent Roll'!$F6)-1)/DAY(EOMONTH('Rent Roll'!$F6,0))),IF(MONTH(BK$4)=MONTH(EDATE('Rent Roll'!$F6,1)),BI39*(1+'Rent Roll'!$P24),BJ39))</f>
        <v>1.2166529024000003</v>
      </c>
      <c r="BL39" s="49">
        <f>IF(MONTH(BL$4)=MONTH('Rent Roll'!$F6),BK39*(DAY('Rent Roll'!$F6)-1)/DAY(EOMONTH('Rent Roll'!$F6,0))+BK39*(1+'Rent Roll'!$P24)*(1-(DAY('Rent Roll'!$F6)-1)/DAY(EOMONTH('Rent Roll'!$F6,0))),IF(MONTH(BL$4)=MONTH(EDATE('Rent Roll'!$F6,1)),BJ39*(1+'Rent Roll'!$P24),BK39))</f>
        <v>1.2166529024000003</v>
      </c>
      <c r="BM39" s="49">
        <f>IF(MONTH(BM$4)=MONTH('Rent Roll'!$F6),BL39*(DAY('Rent Roll'!$F6)-1)/DAY(EOMONTH('Rent Roll'!$F6,0))+BL39*(1+'Rent Roll'!$P24)*(1-(DAY('Rent Roll'!$F6)-1)/DAY(EOMONTH('Rent Roll'!$F6,0))),IF(MONTH(BM$4)=MONTH(EDATE('Rent Roll'!$F6,1)),BK39*(1+'Rent Roll'!$P24),BL39))</f>
        <v>1.2166529024000003</v>
      </c>
      <c r="BN39" s="49">
        <f>IF(MONTH(BN$4)=MONTH('Rent Roll'!$F6),BM39*(DAY('Rent Roll'!$F6)-1)/DAY(EOMONTH('Rent Roll'!$F6,0))+BM39*(1+'Rent Roll'!$P24)*(1-(DAY('Rent Roll'!$F6)-1)/DAY(EOMONTH('Rent Roll'!$F6,0))),IF(MONTH(BN$4)=MONTH(EDATE('Rent Roll'!$F6,1)),BL39*(1+'Rent Roll'!$P24),BM39))</f>
        <v>1.2166529024000003</v>
      </c>
      <c r="BO39" s="49">
        <f>IF(MONTH(BO$4)=MONTH('Rent Roll'!$F6),BN39*(DAY('Rent Roll'!$F6)-1)/DAY(EOMONTH('Rent Roll'!$F6,0))+BN39*(1+'Rent Roll'!$P24)*(1-(DAY('Rent Roll'!$F6)-1)/DAY(EOMONTH('Rent Roll'!$F6,0))),IF(MONTH(BO$4)=MONTH(EDATE('Rent Roll'!$F6,1)),BM39*(1+'Rent Roll'!$P24),BN39))</f>
        <v>1.2574696449321294</v>
      </c>
      <c r="BP39" s="49">
        <f>IF(MONTH(BP$4)=MONTH('Rent Roll'!$F6),BO39*(DAY('Rent Roll'!$F6)-1)/DAY(EOMONTH('Rent Roll'!$F6,0))+BO39*(1+'Rent Roll'!$P24)*(1-(DAY('Rent Roll'!$F6)-1)/DAY(EOMONTH('Rent Roll'!$F6,0))),IF(MONTH(BP$4)=MONTH(EDATE('Rent Roll'!$F6,1)),BN39*(1+'Rent Roll'!$P24),BO39))</f>
        <v>1.2653190184960004</v>
      </c>
      <c r="BQ39" s="49">
        <f>IF(MONTH(BQ$4)=MONTH('Rent Roll'!$F6),BP39*(DAY('Rent Roll'!$F6)-1)/DAY(EOMONTH('Rent Roll'!$F6,0))+BP39*(1+'Rent Roll'!$P24)*(1-(DAY('Rent Roll'!$F6)-1)/DAY(EOMONTH('Rent Roll'!$F6,0))),IF(MONTH(BQ$4)=MONTH(EDATE('Rent Roll'!$F6,1)),BO39*(1+'Rent Roll'!$P24),BP39))</f>
        <v>1.2653190184960004</v>
      </c>
      <c r="BR39" s="49">
        <f>IF(MONTH(BR$4)=MONTH('Rent Roll'!$F6),BQ39*(DAY('Rent Roll'!$F6)-1)/DAY(EOMONTH('Rent Roll'!$F6,0))+BQ39*(1+'Rent Roll'!$P24)*(1-(DAY('Rent Roll'!$F6)-1)/DAY(EOMONTH('Rent Roll'!$F6,0))),IF(MONTH(BR$4)=MONTH(EDATE('Rent Roll'!$F6,1)),BP39*(1+'Rent Roll'!$P24),BQ39))</f>
        <v>1.2653190184960004</v>
      </c>
      <c r="BS39" s="49">
        <f>IF(MONTH(BS$4)=MONTH('Rent Roll'!$F6),BR39*(DAY('Rent Roll'!$F6)-1)/DAY(EOMONTH('Rent Roll'!$F6,0))+BR39*(1+'Rent Roll'!$P24)*(1-(DAY('Rent Roll'!$F6)-1)/DAY(EOMONTH('Rent Roll'!$F6,0))),IF(MONTH(BS$4)=MONTH(EDATE('Rent Roll'!$F6,1)),BQ39*(1+'Rent Roll'!$P24),BR39))</f>
        <v>1.2653190184960004</v>
      </c>
      <c r="BT39" s="49">
        <f>IF(MONTH(BT$4)=MONTH('Rent Roll'!$F6),BS39*(DAY('Rent Roll'!$F6)-1)/DAY(EOMONTH('Rent Roll'!$F6,0))+BS39*(1+'Rent Roll'!$P24)*(1-(DAY('Rent Roll'!$F6)-1)/DAY(EOMONTH('Rent Roll'!$F6,0))),IF(MONTH(BT$4)=MONTH(EDATE('Rent Roll'!$F6,1)),BR39*(1+'Rent Roll'!$P24),BS39))</f>
        <v>1.2653190184960004</v>
      </c>
      <c r="BU39" s="49">
        <f>IF(MONTH(BU$4)=MONTH('Rent Roll'!$F6),BT39*(DAY('Rent Roll'!$F6)-1)/DAY(EOMONTH('Rent Roll'!$F6,0))+BT39*(1+'Rent Roll'!$P24)*(1-(DAY('Rent Roll'!$F6)-1)/DAY(EOMONTH('Rent Roll'!$F6,0))),IF(MONTH(BU$4)=MONTH(EDATE('Rent Roll'!$F6,1)),BS39*(1+'Rent Roll'!$P24),BT39))</f>
        <v>1.2653190184960004</v>
      </c>
      <c r="BV39" s="49">
        <f>IF(MONTH(BV$4)=MONTH('Rent Roll'!$F6),BU39*(DAY('Rent Roll'!$F6)-1)/DAY(EOMONTH('Rent Roll'!$F6,0))+BU39*(1+'Rent Roll'!$P24)*(1-(DAY('Rent Roll'!$F6)-1)/DAY(EOMONTH('Rent Roll'!$F6,0))),IF(MONTH(BV$4)=MONTH(EDATE('Rent Roll'!$F6,1)),BT39*(1+'Rent Roll'!$P24),BU39))</f>
        <v>1.2653190184960004</v>
      </c>
      <c r="BW39" s="49">
        <f>IF(MONTH(BW$4)=MONTH('Rent Roll'!$F6),BV39*(DAY('Rent Roll'!$F6)-1)/DAY(EOMONTH('Rent Roll'!$F6,0))+BV39*(1+'Rent Roll'!$P24)*(1-(DAY('Rent Roll'!$F6)-1)/DAY(EOMONTH('Rent Roll'!$F6,0))),IF(MONTH(BW$4)=MONTH(EDATE('Rent Roll'!$F6,1)),BU39*(1+'Rent Roll'!$P24),BV39))</f>
        <v>1.2653190184960004</v>
      </c>
      <c r="BX39" s="49">
        <f>IF(MONTH(BX$4)=MONTH('Rent Roll'!$F6),BW39*(DAY('Rent Roll'!$F6)-1)/DAY(EOMONTH('Rent Roll'!$F6,0))+BW39*(1+'Rent Roll'!$P24)*(1-(DAY('Rent Roll'!$F6)-1)/DAY(EOMONTH('Rent Roll'!$F6,0))),IF(MONTH(BX$4)=MONTH(EDATE('Rent Roll'!$F6,1)),BV39*(1+'Rent Roll'!$P24),BW39))</f>
        <v>1.2653190184960004</v>
      </c>
      <c r="BY39" s="49">
        <f>IF(MONTH(BY$4)=MONTH('Rent Roll'!$F6),BX39*(DAY('Rent Roll'!$F6)-1)/DAY(EOMONTH('Rent Roll'!$F6,0))+BX39*(1+'Rent Roll'!$P24)*(1-(DAY('Rent Roll'!$F6)-1)/DAY(EOMONTH('Rent Roll'!$F6,0))),IF(MONTH(BY$4)=MONTH(EDATE('Rent Roll'!$F6,1)),BW39*(1+'Rent Roll'!$P24),BX39))</f>
        <v>1.2653190184960004</v>
      </c>
      <c r="BZ39" s="49">
        <f>IF(MONTH(BZ$4)=MONTH('Rent Roll'!$F6),BY39*(DAY('Rent Roll'!$F6)-1)/DAY(EOMONTH('Rent Roll'!$F6,0))+BY39*(1+'Rent Roll'!$P24)*(1-(DAY('Rent Roll'!$F6)-1)/DAY(EOMONTH('Rent Roll'!$F6,0))),IF(MONTH(BZ$4)=MONTH(EDATE('Rent Roll'!$F6,1)),BX39*(1+'Rent Roll'!$P24),BY39))</f>
        <v>1.2653190184960004</v>
      </c>
      <c r="CA39" s="49">
        <f>IF(MONTH(CA$4)=MONTH('Rent Roll'!$F6),BZ39*(DAY('Rent Roll'!$F6)-1)/DAY(EOMONTH('Rent Roll'!$F6,0))+BZ39*(1+'Rent Roll'!$P24)*(1-(DAY('Rent Roll'!$F6)-1)/DAY(EOMONTH('Rent Roll'!$F6,0))),IF(MONTH(CA$4)=MONTH(EDATE('Rent Roll'!$F6,1)),BY39*(1+'Rent Roll'!$P24),BZ39))</f>
        <v>1.3077684307294146</v>
      </c>
      <c r="CB39" s="49">
        <f>IF(MONTH(CB$4)=MONTH('Rent Roll'!$F6),CA39*(DAY('Rent Roll'!$F6)-1)/DAY(EOMONTH('Rent Roll'!$F6,0))+CA39*(1+'Rent Roll'!$P24)*(1-(DAY('Rent Roll'!$F6)-1)/DAY(EOMONTH('Rent Roll'!$F6,0))),IF(MONTH(CB$4)=MONTH(EDATE('Rent Roll'!$F6,1)),BZ39*(1+'Rent Roll'!$P24),CA39))</f>
        <v>1.3159317792358405</v>
      </c>
      <c r="CC39" s="49">
        <f>IF(MONTH(CC$4)=MONTH('Rent Roll'!$F6),CB39*(DAY('Rent Roll'!$F6)-1)/DAY(EOMONTH('Rent Roll'!$F6,0))+CB39*(1+'Rent Roll'!$P24)*(1-(DAY('Rent Roll'!$F6)-1)/DAY(EOMONTH('Rent Roll'!$F6,0))),IF(MONTH(CC$4)=MONTH(EDATE('Rent Roll'!$F6,1)),CA39*(1+'Rent Roll'!$P24),CB39))</f>
        <v>1.3159317792358405</v>
      </c>
      <c r="CD39" s="49">
        <f>IF(MONTH(CD$4)=MONTH('Rent Roll'!$F6),CC39*(DAY('Rent Roll'!$F6)-1)/DAY(EOMONTH('Rent Roll'!$F6,0))+CC39*(1+'Rent Roll'!$P24)*(1-(DAY('Rent Roll'!$F6)-1)/DAY(EOMONTH('Rent Roll'!$F6,0))),IF(MONTH(CD$4)=MONTH(EDATE('Rent Roll'!$F6,1)),CB39*(1+'Rent Roll'!$P24),CC39))</f>
        <v>1.3159317792358405</v>
      </c>
      <c r="CE39" s="49">
        <f>IF(MONTH(CE$4)=MONTH('Rent Roll'!$F6),CD39*(DAY('Rent Roll'!$F6)-1)/DAY(EOMONTH('Rent Roll'!$F6,0))+CD39*(1+'Rent Roll'!$P24)*(1-(DAY('Rent Roll'!$F6)-1)/DAY(EOMONTH('Rent Roll'!$F6,0))),IF(MONTH(CE$4)=MONTH(EDATE('Rent Roll'!$F6,1)),CC39*(1+'Rent Roll'!$P24),CD39))</f>
        <v>1.3159317792358405</v>
      </c>
      <c r="CF39" s="49">
        <f>IF(MONTH(CF$4)=MONTH('Rent Roll'!$F6),CE39*(DAY('Rent Roll'!$F6)-1)/DAY(EOMONTH('Rent Roll'!$F6,0))+CE39*(1+'Rent Roll'!$P24)*(1-(DAY('Rent Roll'!$F6)-1)/DAY(EOMONTH('Rent Roll'!$F6,0))),IF(MONTH(CF$4)=MONTH(EDATE('Rent Roll'!$F6,1)),CD39*(1+'Rent Roll'!$P24),CE39))</f>
        <v>1.3159317792358405</v>
      </c>
      <c r="CG39" s="49">
        <f>IF(MONTH(CG$4)=MONTH('Rent Roll'!$F6),CF39*(DAY('Rent Roll'!$F6)-1)/DAY(EOMONTH('Rent Roll'!$F6,0))+CF39*(1+'Rent Roll'!$P24)*(1-(DAY('Rent Roll'!$F6)-1)/DAY(EOMONTH('Rent Roll'!$F6,0))),IF(MONTH(CG$4)=MONTH(EDATE('Rent Roll'!$F6,1)),CE39*(1+'Rent Roll'!$P24),CF39))</f>
        <v>1.3159317792358405</v>
      </c>
      <c r="CH39" s="49">
        <f>IF(MONTH(CH$4)=MONTH('Rent Roll'!$F6),CG39*(DAY('Rent Roll'!$F6)-1)/DAY(EOMONTH('Rent Roll'!$F6,0))+CG39*(1+'Rent Roll'!$P24)*(1-(DAY('Rent Roll'!$F6)-1)/DAY(EOMONTH('Rent Roll'!$F6,0))),IF(MONTH(CH$4)=MONTH(EDATE('Rent Roll'!$F6,1)),CF39*(1+'Rent Roll'!$P24),CG39))</f>
        <v>1.3159317792358405</v>
      </c>
      <c r="CI39" s="49">
        <f>IF(MONTH(CI$4)=MONTH('Rent Roll'!$F6),CH39*(DAY('Rent Roll'!$F6)-1)/DAY(EOMONTH('Rent Roll'!$F6,0))+CH39*(1+'Rent Roll'!$P24)*(1-(DAY('Rent Roll'!$F6)-1)/DAY(EOMONTH('Rent Roll'!$F6,0))),IF(MONTH(CI$4)=MONTH(EDATE('Rent Roll'!$F6,1)),CG39*(1+'Rent Roll'!$P24),CH39))</f>
        <v>1.3159317792358405</v>
      </c>
      <c r="CJ39" s="49">
        <f>IF(MONTH(CJ$4)=MONTH('Rent Roll'!$F6),CI39*(DAY('Rent Roll'!$F6)-1)/DAY(EOMONTH('Rent Roll'!$F6,0))+CI39*(1+'Rent Roll'!$P24)*(1-(DAY('Rent Roll'!$F6)-1)/DAY(EOMONTH('Rent Roll'!$F6,0))),IF(MONTH(CJ$4)=MONTH(EDATE('Rent Roll'!$F6,1)),CH39*(1+'Rent Roll'!$P24),CI39))</f>
        <v>1.3159317792358405</v>
      </c>
      <c r="CK39" s="49">
        <f>IF(MONTH(CK$4)=MONTH('Rent Roll'!$F6),CJ39*(DAY('Rent Roll'!$F6)-1)/DAY(EOMONTH('Rent Roll'!$F6,0))+CJ39*(1+'Rent Roll'!$P24)*(1-(DAY('Rent Roll'!$F6)-1)/DAY(EOMONTH('Rent Roll'!$F6,0))),IF(MONTH(CK$4)=MONTH(EDATE('Rent Roll'!$F6,1)),CI39*(1+'Rent Roll'!$P24),CJ39))</f>
        <v>1.3159317792358405</v>
      </c>
      <c r="CL39" s="49">
        <f>IF(MONTH(CL$4)=MONTH('Rent Roll'!$F6),CK39*(DAY('Rent Roll'!$F6)-1)/DAY(EOMONTH('Rent Roll'!$F6,0))+CK39*(1+'Rent Roll'!$P24)*(1-(DAY('Rent Roll'!$F6)-1)/DAY(EOMONTH('Rent Roll'!$F6,0))),IF(MONTH(CL$4)=MONTH(EDATE('Rent Roll'!$F6,1)),CJ39*(1+'Rent Roll'!$P24),CK39))</f>
        <v>1.3159317792358405</v>
      </c>
      <c r="CM39" s="49">
        <f>IF(MONTH(CM$4)=MONTH('Rent Roll'!$F6),CL39*(DAY('Rent Roll'!$F6)-1)/DAY(EOMONTH('Rent Roll'!$F6,0))+CL39*(1+'Rent Roll'!$P24)*(1-(DAY('Rent Roll'!$F6)-1)/DAY(EOMONTH('Rent Roll'!$F6,0))),IF(MONTH(CM$4)=MONTH(EDATE('Rent Roll'!$F6,1)),CK39*(1+'Rent Roll'!$P24),CL39))</f>
        <v>1.3600791679585913</v>
      </c>
      <c r="CN39" s="49">
        <f>IF(MONTH(CN$4)=MONTH('Rent Roll'!$F6),CM39*(DAY('Rent Roll'!$F6)-1)/DAY(EOMONTH('Rent Roll'!$F6,0))+CM39*(1+'Rent Roll'!$P24)*(1-(DAY('Rent Roll'!$F6)-1)/DAY(EOMONTH('Rent Roll'!$F6,0))),IF(MONTH(CN$4)=MONTH(EDATE('Rent Roll'!$F6,1)),CL39*(1+'Rent Roll'!$P24),CM39))</f>
        <v>1.3685690504052741</v>
      </c>
      <c r="CO39" s="49">
        <f>IF(MONTH(CO$4)=MONTH('Rent Roll'!$F6),CN39*(DAY('Rent Roll'!$F6)-1)/DAY(EOMONTH('Rent Roll'!$F6,0))+CN39*(1+'Rent Roll'!$P24)*(1-(DAY('Rent Roll'!$F6)-1)/DAY(EOMONTH('Rent Roll'!$F6,0))),IF(MONTH(CO$4)=MONTH(EDATE('Rent Roll'!$F6,1)),CM39*(1+'Rent Roll'!$P24),CN39))</f>
        <v>1.3685690504052741</v>
      </c>
      <c r="CP39" s="49">
        <f>IF(MONTH(CP$4)=MONTH('Rent Roll'!$F6),CO39*(DAY('Rent Roll'!$F6)-1)/DAY(EOMONTH('Rent Roll'!$F6,0))+CO39*(1+'Rent Roll'!$P24)*(1-(DAY('Rent Roll'!$F6)-1)/DAY(EOMONTH('Rent Roll'!$F6,0))),IF(MONTH(CP$4)=MONTH(EDATE('Rent Roll'!$F6,1)),CN39*(1+'Rent Roll'!$P24),CO39))</f>
        <v>1.3685690504052741</v>
      </c>
      <c r="CQ39" s="49">
        <f>IF(MONTH(CQ$4)=MONTH('Rent Roll'!$F6),CP39*(DAY('Rent Roll'!$F6)-1)/DAY(EOMONTH('Rent Roll'!$F6,0))+CP39*(1+'Rent Roll'!$P24)*(1-(DAY('Rent Roll'!$F6)-1)/DAY(EOMONTH('Rent Roll'!$F6,0))),IF(MONTH(CQ$4)=MONTH(EDATE('Rent Roll'!$F6,1)),CO39*(1+'Rent Roll'!$P24),CP39))</f>
        <v>1.3685690504052741</v>
      </c>
      <c r="CR39" s="49">
        <f>IF(MONTH(CR$4)=MONTH('Rent Roll'!$F6),CQ39*(DAY('Rent Roll'!$F6)-1)/DAY(EOMONTH('Rent Roll'!$F6,0))+CQ39*(1+'Rent Roll'!$P24)*(1-(DAY('Rent Roll'!$F6)-1)/DAY(EOMONTH('Rent Roll'!$F6,0))),IF(MONTH(CR$4)=MONTH(EDATE('Rent Roll'!$F6,1)),CP39*(1+'Rent Roll'!$P24),CQ39))</f>
        <v>1.3685690504052741</v>
      </c>
      <c r="CS39" s="49">
        <f>IF(MONTH(CS$4)=MONTH('Rent Roll'!$F6),CR39*(DAY('Rent Roll'!$F6)-1)/DAY(EOMONTH('Rent Roll'!$F6,0))+CR39*(1+'Rent Roll'!$P24)*(1-(DAY('Rent Roll'!$F6)-1)/DAY(EOMONTH('Rent Roll'!$F6,0))),IF(MONTH(CS$4)=MONTH(EDATE('Rent Roll'!$F6,1)),CQ39*(1+'Rent Roll'!$P24),CR39))</f>
        <v>1.3685690504052741</v>
      </c>
      <c r="CT39" s="49">
        <f>IF(MONTH(CT$4)=MONTH('Rent Roll'!$F6),CS39*(DAY('Rent Roll'!$F6)-1)/DAY(EOMONTH('Rent Roll'!$F6,0))+CS39*(1+'Rent Roll'!$P24)*(1-(DAY('Rent Roll'!$F6)-1)/DAY(EOMONTH('Rent Roll'!$F6,0))),IF(MONTH(CT$4)=MONTH(EDATE('Rent Roll'!$F6,1)),CR39*(1+'Rent Roll'!$P24),CS39))</f>
        <v>1.3685690504052741</v>
      </c>
      <c r="CU39" s="49">
        <f>IF(MONTH(CU$4)=MONTH('Rent Roll'!$F6),CT39*(DAY('Rent Roll'!$F6)-1)/DAY(EOMONTH('Rent Roll'!$F6,0))+CT39*(1+'Rent Roll'!$P24)*(1-(DAY('Rent Roll'!$F6)-1)/DAY(EOMONTH('Rent Roll'!$F6,0))),IF(MONTH(CU$4)=MONTH(EDATE('Rent Roll'!$F6,1)),CS39*(1+'Rent Roll'!$P24),CT39))</f>
        <v>1.3685690504052741</v>
      </c>
      <c r="CV39" s="49">
        <f>IF(MONTH(CV$4)=MONTH('Rent Roll'!$F6),CU39*(DAY('Rent Roll'!$F6)-1)/DAY(EOMONTH('Rent Roll'!$F6,0))+CU39*(1+'Rent Roll'!$P24)*(1-(DAY('Rent Roll'!$F6)-1)/DAY(EOMONTH('Rent Roll'!$F6,0))),IF(MONTH(CV$4)=MONTH(EDATE('Rent Roll'!$F6,1)),CT39*(1+'Rent Roll'!$P24),CU39))</f>
        <v>1.3685690504052741</v>
      </c>
      <c r="CW39" s="49">
        <f>IF(MONTH(CW$4)=MONTH('Rent Roll'!$F6),CV39*(DAY('Rent Roll'!$F6)-1)/DAY(EOMONTH('Rent Roll'!$F6,0))+CV39*(1+'Rent Roll'!$P24)*(1-(DAY('Rent Roll'!$F6)-1)/DAY(EOMONTH('Rent Roll'!$F6,0))),IF(MONTH(CW$4)=MONTH(EDATE('Rent Roll'!$F6,1)),CU39*(1+'Rent Roll'!$P24),CV39))</f>
        <v>1.3685690504052741</v>
      </c>
      <c r="CX39" s="49">
        <f>IF(MONTH(CX$4)=MONTH('Rent Roll'!$F6),CW39*(DAY('Rent Roll'!$F6)-1)/DAY(EOMONTH('Rent Roll'!$F6,0))+CW39*(1+'Rent Roll'!$P24)*(1-(DAY('Rent Roll'!$F6)-1)/DAY(EOMONTH('Rent Roll'!$F6,0))),IF(MONTH(CX$4)=MONTH(EDATE('Rent Roll'!$F6,1)),CV39*(1+'Rent Roll'!$P24),CW39))</f>
        <v>1.3685690504052741</v>
      </c>
      <c r="CY39" s="49">
        <f>IF(MONTH(CY$4)=MONTH('Rent Roll'!$F6),CX39*(DAY('Rent Roll'!$F6)-1)/DAY(EOMONTH('Rent Roll'!$F6,0))+CX39*(1+'Rent Roll'!$P24)*(1-(DAY('Rent Roll'!$F6)-1)/DAY(EOMONTH('Rent Roll'!$F6,0))),IF(MONTH(CY$4)=MONTH(EDATE('Rent Roll'!$F6,1)),CW39*(1+'Rent Roll'!$P24),CX39))</f>
        <v>1.4144823346769351</v>
      </c>
      <c r="CZ39" s="49">
        <f>IF(MONTH(CZ$4)=MONTH('Rent Roll'!$F6),CY39*(DAY('Rent Roll'!$F6)-1)/DAY(EOMONTH('Rent Roll'!$F6,0))+CY39*(1+'Rent Roll'!$P24)*(1-(DAY('Rent Roll'!$F6)-1)/DAY(EOMONTH('Rent Roll'!$F6,0))),IF(MONTH(CZ$4)=MONTH(EDATE('Rent Roll'!$F6,1)),CX39*(1+'Rent Roll'!$P24),CY39))</f>
        <v>1.4233118124214852</v>
      </c>
      <c r="DA39" s="49">
        <f>IF(MONTH(DA$4)=MONTH('Rent Roll'!$F6),CZ39*(DAY('Rent Roll'!$F6)-1)/DAY(EOMONTH('Rent Roll'!$F6,0))+CZ39*(1+'Rent Roll'!$P24)*(1-(DAY('Rent Roll'!$F6)-1)/DAY(EOMONTH('Rent Roll'!$F6,0))),IF(MONTH(DA$4)=MONTH(EDATE('Rent Roll'!$F6,1)),CY39*(1+'Rent Roll'!$P24),CZ39))</f>
        <v>1.4233118124214852</v>
      </c>
      <c r="DB39" s="49">
        <f>IF(MONTH(DB$4)=MONTH('Rent Roll'!$F6),DA39*(DAY('Rent Roll'!$F6)-1)/DAY(EOMONTH('Rent Roll'!$F6,0))+DA39*(1+'Rent Roll'!$P24)*(1-(DAY('Rent Roll'!$F6)-1)/DAY(EOMONTH('Rent Roll'!$F6,0))),IF(MONTH(DB$4)=MONTH(EDATE('Rent Roll'!$F6,1)),CZ39*(1+'Rent Roll'!$P24),DA39))</f>
        <v>1.4233118124214852</v>
      </c>
      <c r="DC39" s="49">
        <f>IF(MONTH(DC$4)=MONTH('Rent Roll'!$F6),DB39*(DAY('Rent Roll'!$F6)-1)/DAY(EOMONTH('Rent Roll'!$F6,0))+DB39*(1+'Rent Roll'!$P24)*(1-(DAY('Rent Roll'!$F6)-1)/DAY(EOMONTH('Rent Roll'!$F6,0))),IF(MONTH(DC$4)=MONTH(EDATE('Rent Roll'!$F6,1)),DA39*(1+'Rent Roll'!$P24),DB39))</f>
        <v>1.4233118124214852</v>
      </c>
      <c r="DD39" s="49">
        <f>IF(MONTH(DD$4)=MONTH('Rent Roll'!$F6),DC39*(DAY('Rent Roll'!$F6)-1)/DAY(EOMONTH('Rent Roll'!$F6,0))+DC39*(1+'Rent Roll'!$P24)*(1-(DAY('Rent Roll'!$F6)-1)/DAY(EOMONTH('Rent Roll'!$F6,0))),IF(MONTH(DD$4)=MONTH(EDATE('Rent Roll'!$F6,1)),DB39*(1+'Rent Roll'!$P24),DC39))</f>
        <v>1.4233118124214852</v>
      </c>
      <c r="DE39" s="49">
        <f>IF(MONTH(DE$4)=MONTH('Rent Roll'!$F6),DD39*(DAY('Rent Roll'!$F6)-1)/DAY(EOMONTH('Rent Roll'!$F6,0))+DD39*(1+'Rent Roll'!$P24)*(1-(DAY('Rent Roll'!$F6)-1)/DAY(EOMONTH('Rent Roll'!$F6,0))),IF(MONTH(DE$4)=MONTH(EDATE('Rent Roll'!$F6,1)),DC39*(1+'Rent Roll'!$P24),DD39))</f>
        <v>1.4233118124214852</v>
      </c>
      <c r="DF39" s="49">
        <f>IF(MONTH(DF$4)=MONTH('Rent Roll'!$F6),DE39*(DAY('Rent Roll'!$F6)-1)/DAY(EOMONTH('Rent Roll'!$F6,0))+DE39*(1+'Rent Roll'!$P24)*(1-(DAY('Rent Roll'!$F6)-1)/DAY(EOMONTH('Rent Roll'!$F6,0))),IF(MONTH(DF$4)=MONTH(EDATE('Rent Roll'!$F6,1)),DD39*(1+'Rent Roll'!$P24),DE39))</f>
        <v>1.4233118124214852</v>
      </c>
      <c r="DG39" s="49">
        <f>IF(MONTH(DG$4)=MONTH('Rent Roll'!$F6),DF39*(DAY('Rent Roll'!$F6)-1)/DAY(EOMONTH('Rent Roll'!$F6,0))+DF39*(1+'Rent Roll'!$P24)*(1-(DAY('Rent Roll'!$F6)-1)/DAY(EOMONTH('Rent Roll'!$F6,0))),IF(MONTH(DG$4)=MONTH(EDATE('Rent Roll'!$F6,1)),DE39*(1+'Rent Roll'!$P24),DF39))</f>
        <v>1.4233118124214852</v>
      </c>
      <c r="DH39" s="49">
        <f>IF(MONTH(DH$4)=MONTH('Rent Roll'!$F6),DG39*(DAY('Rent Roll'!$F6)-1)/DAY(EOMONTH('Rent Roll'!$F6,0))+DG39*(1+'Rent Roll'!$P24)*(1-(DAY('Rent Roll'!$F6)-1)/DAY(EOMONTH('Rent Roll'!$F6,0))),IF(MONTH(DH$4)=MONTH(EDATE('Rent Roll'!$F6,1)),DF39*(1+'Rent Roll'!$P24),DG39))</f>
        <v>1.4233118124214852</v>
      </c>
      <c r="DI39" s="49">
        <f>IF(MONTH(DI$4)=MONTH('Rent Roll'!$F6),DH39*(DAY('Rent Roll'!$F6)-1)/DAY(EOMONTH('Rent Roll'!$F6,0))+DH39*(1+'Rent Roll'!$P24)*(1-(DAY('Rent Roll'!$F6)-1)/DAY(EOMONTH('Rent Roll'!$F6,0))),IF(MONTH(DI$4)=MONTH(EDATE('Rent Roll'!$F6,1)),DG39*(1+'Rent Roll'!$P24),DH39))</f>
        <v>1.4233118124214852</v>
      </c>
      <c r="DJ39" s="49">
        <f>IF(MONTH(DJ$4)=MONTH('Rent Roll'!$F6),DI39*(DAY('Rent Roll'!$F6)-1)/DAY(EOMONTH('Rent Roll'!$F6,0))+DI39*(1+'Rent Roll'!$P24)*(1-(DAY('Rent Roll'!$F6)-1)/DAY(EOMONTH('Rent Roll'!$F6,0))),IF(MONTH(DJ$4)=MONTH(EDATE('Rent Roll'!$F6,1)),DH39*(1+'Rent Roll'!$P24),DI39))</f>
        <v>1.4233118124214852</v>
      </c>
      <c r="DK39" s="49">
        <f>IF(MONTH(DK$4)=MONTH('Rent Roll'!$F6),DJ39*(DAY('Rent Roll'!$F6)-1)/DAY(EOMONTH('Rent Roll'!$F6,0))+DJ39*(1+'Rent Roll'!$P24)*(1-(DAY('Rent Roll'!$F6)-1)/DAY(EOMONTH('Rent Roll'!$F6,0))),IF(MONTH(DK$4)=MONTH(EDATE('Rent Roll'!$F6,1)),DI39*(1+'Rent Roll'!$P24),DJ39))</f>
        <v>1.4710616280640123</v>
      </c>
      <c r="DL39" s="49">
        <f>IF(MONTH(DL$4)=MONTH('Rent Roll'!$F6),DK39*(DAY('Rent Roll'!$F6)-1)/DAY(EOMONTH('Rent Roll'!$F6,0))+DK39*(1+'Rent Roll'!$P24)*(1-(DAY('Rent Roll'!$F6)-1)/DAY(EOMONTH('Rent Roll'!$F6,0))),IF(MONTH(DL$4)=MONTH(EDATE('Rent Roll'!$F6,1)),DJ39*(1+'Rent Roll'!$P24),DK39))</f>
        <v>1.4802442849183446</v>
      </c>
      <c r="DM39" s="49">
        <f>IF(MONTH(DM$4)=MONTH('Rent Roll'!$F6),DL39*(DAY('Rent Roll'!$F6)-1)/DAY(EOMONTH('Rent Roll'!$F6,0))+DL39*(1+'Rent Roll'!$P24)*(1-(DAY('Rent Roll'!$F6)-1)/DAY(EOMONTH('Rent Roll'!$F6,0))),IF(MONTH(DM$4)=MONTH(EDATE('Rent Roll'!$F6,1)),DK39*(1+'Rent Roll'!$P24),DL39))</f>
        <v>1.4802442849183446</v>
      </c>
      <c r="DN39" s="49">
        <f>IF(MONTH(DN$4)=MONTH('Rent Roll'!$F6),DM39*(DAY('Rent Roll'!$F6)-1)/DAY(EOMONTH('Rent Roll'!$F6,0))+DM39*(1+'Rent Roll'!$P24)*(1-(DAY('Rent Roll'!$F6)-1)/DAY(EOMONTH('Rent Roll'!$F6,0))),IF(MONTH(DN$4)=MONTH(EDATE('Rent Roll'!$F6,1)),DL39*(1+'Rent Roll'!$P24),DM39))</f>
        <v>1.4802442849183446</v>
      </c>
      <c r="DO39" s="49">
        <f>IF(MONTH(DO$4)=MONTH('Rent Roll'!$F6),DN39*(DAY('Rent Roll'!$F6)-1)/DAY(EOMONTH('Rent Roll'!$F6,0))+DN39*(1+'Rent Roll'!$P24)*(1-(DAY('Rent Roll'!$F6)-1)/DAY(EOMONTH('Rent Roll'!$F6,0))),IF(MONTH(DO$4)=MONTH(EDATE('Rent Roll'!$F6,1)),DM39*(1+'Rent Roll'!$P24),DN39))</f>
        <v>1.4802442849183446</v>
      </c>
      <c r="DP39" s="49">
        <f>IF(MONTH(DP$4)=MONTH('Rent Roll'!$F6),DO39*(DAY('Rent Roll'!$F6)-1)/DAY(EOMONTH('Rent Roll'!$F6,0))+DO39*(1+'Rent Roll'!$P24)*(1-(DAY('Rent Roll'!$F6)-1)/DAY(EOMONTH('Rent Roll'!$F6,0))),IF(MONTH(DP$4)=MONTH(EDATE('Rent Roll'!$F6,1)),DN39*(1+'Rent Roll'!$P24),DO39))</f>
        <v>1.4802442849183446</v>
      </c>
      <c r="DQ39" s="49">
        <f>IF(MONTH(DQ$4)=MONTH('Rent Roll'!$F6),DP39*(DAY('Rent Roll'!$F6)-1)/DAY(EOMONTH('Rent Roll'!$F6,0))+DP39*(1+'Rent Roll'!$P24)*(1-(DAY('Rent Roll'!$F6)-1)/DAY(EOMONTH('Rent Roll'!$F6,0))),IF(MONTH(DQ$4)=MONTH(EDATE('Rent Roll'!$F6,1)),DO39*(1+'Rent Roll'!$P24),DP39))</f>
        <v>1.4802442849183446</v>
      </c>
      <c r="DR39" s="49">
        <f>IF(MONTH(DR$4)=MONTH('Rent Roll'!$F6),DQ39*(DAY('Rent Roll'!$F6)-1)/DAY(EOMONTH('Rent Roll'!$F6,0))+DQ39*(1+'Rent Roll'!$P24)*(1-(DAY('Rent Roll'!$F6)-1)/DAY(EOMONTH('Rent Roll'!$F6,0))),IF(MONTH(DR$4)=MONTH(EDATE('Rent Roll'!$F6,1)),DP39*(1+'Rent Roll'!$P24),DQ39))</f>
        <v>1.4802442849183446</v>
      </c>
    </row>
    <row r="40" spans="1:122" ht="12.6" customHeight="1">
      <c r="A40" s="31" t="s">
        <v>31</v>
      </c>
      <c r="B40" s="1"/>
      <c r="C40" s="1"/>
      <c r="D40" s="1">
        <f>'Rent Roll'!$O$28</f>
        <v>1</v>
      </c>
      <c r="E40" s="49">
        <f>IF(MONTH(E$4)=MONTH('Rent Roll'!$F10),D40*(DAY('Rent Roll'!$F10)-1)/DAY(EOMONTH('Rent Roll'!$F10,0))+D40*(1+'Rent Roll'!$P28)*(1-(DAY('Rent Roll'!$F10)-1)/DAY(EOMONTH('Rent Roll'!$F10,0))),IF(MONTH(E$4)=MONTH(EDATE('Rent Roll'!$F10,1)),C40*(1+'Rent Roll'!$P28),D40))</f>
        <v>1</v>
      </c>
      <c r="F40" s="49">
        <f>IF(MONTH(F$4)=MONTH('Rent Roll'!$F10),E40*(DAY('Rent Roll'!$F10)-1)/DAY(EOMONTH('Rent Roll'!$F10,0))+E40*(1+'Rent Roll'!$P28)*(1-(DAY('Rent Roll'!$F10)-1)/DAY(EOMONTH('Rent Roll'!$F10,0))),IF(MONTH(F$4)=MONTH(EDATE('Rent Roll'!$F10,1)),D40*(1+'Rent Roll'!$P28),E40))</f>
        <v>1</v>
      </c>
      <c r="G40" s="49">
        <f>IF(MONTH(G$4)=MONTH('Rent Roll'!$F10),F40*(DAY('Rent Roll'!$F10)-1)/DAY(EOMONTH('Rent Roll'!$F10,0))+F40*(1+'Rent Roll'!$P28)*(1-(DAY('Rent Roll'!$F10)-1)/DAY(EOMONTH('Rent Roll'!$F10,0))),IF(MONTH(G$4)=MONTH(EDATE('Rent Roll'!$F10,1)),E40*(1+'Rent Roll'!$P28),F40))</f>
        <v>1.0335483870967743</v>
      </c>
      <c r="H40" s="49">
        <f>IF(MONTH(H$4)=MONTH('Rent Roll'!$F10),G40*(DAY('Rent Roll'!$F10)-1)/DAY(EOMONTH('Rent Roll'!$F10,0))+G40*(1+'Rent Roll'!$P28)*(1-(DAY('Rent Roll'!$F10)-1)/DAY(EOMONTH('Rent Roll'!$F10,0))),IF(MONTH(H$4)=MONTH(EDATE('Rent Roll'!$F10,1)),F40*(1+'Rent Roll'!$P28),G40))</f>
        <v>1.04</v>
      </c>
      <c r="I40" s="49">
        <f>IF(MONTH(I$4)=MONTH('Rent Roll'!$F10),H40*(DAY('Rent Roll'!$F10)-1)/DAY(EOMONTH('Rent Roll'!$F10,0))+H40*(1+'Rent Roll'!$P28)*(1-(DAY('Rent Roll'!$F10)-1)/DAY(EOMONTH('Rent Roll'!$F10,0))),IF(MONTH(I$4)=MONTH(EDATE('Rent Roll'!$F10,1)),G40*(1+'Rent Roll'!$P28),H40))</f>
        <v>1.04</v>
      </c>
      <c r="J40" s="49">
        <f>IF(MONTH(J$4)=MONTH('Rent Roll'!$F10),I40*(DAY('Rent Roll'!$F10)-1)/DAY(EOMONTH('Rent Roll'!$F10,0))+I40*(1+'Rent Roll'!$P28)*(1-(DAY('Rent Roll'!$F10)-1)/DAY(EOMONTH('Rent Roll'!$F10,0))),IF(MONTH(J$4)=MONTH(EDATE('Rent Roll'!$F10,1)),H40*(1+'Rent Roll'!$P28),I40))</f>
        <v>1.04</v>
      </c>
      <c r="K40" s="49">
        <f>IF(MONTH(K$4)=MONTH('Rent Roll'!$F10),J40*(DAY('Rent Roll'!$F10)-1)/DAY(EOMONTH('Rent Roll'!$F10,0))+J40*(1+'Rent Roll'!$P28)*(1-(DAY('Rent Roll'!$F10)-1)/DAY(EOMONTH('Rent Roll'!$F10,0))),IF(MONTH(K$4)=MONTH(EDATE('Rent Roll'!$F10,1)),I40*(1+'Rent Roll'!$P28),J40))</f>
        <v>1.04</v>
      </c>
      <c r="L40" s="49">
        <f>IF(MONTH(L$4)=MONTH('Rent Roll'!$F10),K40*(DAY('Rent Roll'!$F10)-1)/DAY(EOMONTH('Rent Roll'!$F10,0))+K40*(1+'Rent Roll'!$P28)*(1-(DAY('Rent Roll'!$F10)-1)/DAY(EOMONTH('Rent Roll'!$F10,0))),IF(MONTH(L$4)=MONTH(EDATE('Rent Roll'!$F10,1)),J40*(1+'Rent Roll'!$P28),K40))</f>
        <v>1.04</v>
      </c>
      <c r="M40" s="49">
        <f>IF(MONTH(M$4)=MONTH('Rent Roll'!$F10),L40*(DAY('Rent Roll'!$F10)-1)/DAY(EOMONTH('Rent Roll'!$F10,0))+L40*(1+'Rent Roll'!$P28)*(1-(DAY('Rent Roll'!$F10)-1)/DAY(EOMONTH('Rent Roll'!$F10,0))),IF(MONTH(M$4)=MONTH(EDATE('Rent Roll'!$F10,1)),K40*(1+'Rent Roll'!$P28),L40))</f>
        <v>1.04</v>
      </c>
      <c r="N40" s="49">
        <f>IF(MONTH(N$4)=MONTH('Rent Roll'!$F10),M40*(DAY('Rent Roll'!$F10)-1)/DAY(EOMONTH('Rent Roll'!$F10,0))+M40*(1+'Rent Roll'!$P28)*(1-(DAY('Rent Roll'!$F10)-1)/DAY(EOMONTH('Rent Roll'!$F10,0))),IF(MONTH(N$4)=MONTH(EDATE('Rent Roll'!$F10,1)),L40*(1+'Rent Roll'!$P28),M40))</f>
        <v>1.04</v>
      </c>
      <c r="O40" s="49">
        <f>IF(MONTH(O$4)=MONTH('Rent Roll'!$F10),N40*(DAY('Rent Roll'!$F10)-1)/DAY(EOMONTH('Rent Roll'!$F10,0))+N40*(1+'Rent Roll'!$P28)*(1-(DAY('Rent Roll'!$F10)-1)/DAY(EOMONTH('Rent Roll'!$F10,0))),IF(MONTH(O$4)=MONTH(EDATE('Rent Roll'!$F10,1)),M40*(1+'Rent Roll'!$P28),N40))</f>
        <v>1.04</v>
      </c>
      <c r="P40" s="49">
        <f>IF(MONTH(P$4)=MONTH('Rent Roll'!$F10),O40*(DAY('Rent Roll'!$F10)-1)/DAY(EOMONTH('Rent Roll'!$F10,0))+O40*(1+'Rent Roll'!$P28)*(1-(DAY('Rent Roll'!$F10)-1)/DAY(EOMONTH('Rent Roll'!$F10,0))),IF(MONTH(P$4)=MONTH(EDATE('Rent Roll'!$F10,1)),N40*(1+'Rent Roll'!$P28),O40))</f>
        <v>1.04</v>
      </c>
      <c r="Q40" s="49">
        <f>IF(MONTH(Q$4)=MONTH('Rent Roll'!$F10),P40*(DAY('Rent Roll'!$F10)-1)/DAY(EOMONTH('Rent Roll'!$F10,0))+P40*(1+'Rent Roll'!$P28)*(1-(DAY('Rent Roll'!$F10)-1)/DAY(EOMONTH('Rent Roll'!$F10,0))),IF(MONTH(Q$4)=MONTH(EDATE('Rent Roll'!$F10,1)),O40*(1+'Rent Roll'!$P28),P40))</f>
        <v>1.04</v>
      </c>
      <c r="R40" s="49">
        <f>IF(MONTH(R$4)=MONTH('Rent Roll'!$F10),Q40*(DAY('Rent Roll'!$F10)-1)/DAY(EOMONTH('Rent Roll'!$F10,0))+Q40*(1+'Rent Roll'!$P28)*(1-(DAY('Rent Roll'!$F10)-1)/DAY(EOMONTH('Rent Roll'!$F10,0))),IF(MONTH(R$4)=MONTH(EDATE('Rent Roll'!$F10,1)),P40*(1+'Rent Roll'!$P28),Q40))</f>
        <v>1.04</v>
      </c>
      <c r="S40" s="49">
        <f>IF(MONTH(S$4)=MONTH('Rent Roll'!$F10),R40*(DAY('Rent Roll'!$F10)-1)/DAY(EOMONTH('Rent Roll'!$F10,0))+R40*(1+'Rent Roll'!$P28)*(1-(DAY('Rent Roll'!$F10)-1)/DAY(EOMONTH('Rent Roll'!$F10,0))),IF(MONTH(S$4)=MONTH(EDATE('Rent Roll'!$F10,1)),Q40*(1+'Rent Roll'!$P28),R40))</f>
        <v>1.0748903225806454</v>
      </c>
      <c r="T40" s="49">
        <f>IF(MONTH(T$4)=MONTH('Rent Roll'!$F10),S40*(DAY('Rent Roll'!$F10)-1)/DAY(EOMONTH('Rent Roll'!$F10,0))+S40*(1+'Rent Roll'!$P28)*(1-(DAY('Rent Roll'!$F10)-1)/DAY(EOMONTH('Rent Roll'!$F10,0))),IF(MONTH(T$4)=MONTH(EDATE('Rent Roll'!$F10,1)),R40*(1+'Rent Roll'!$P28),S40))</f>
        <v>1.0816000000000001</v>
      </c>
      <c r="U40" s="49">
        <f>IF(MONTH(U$4)=MONTH('Rent Roll'!$F10),T40*(DAY('Rent Roll'!$F10)-1)/DAY(EOMONTH('Rent Roll'!$F10,0))+T40*(1+'Rent Roll'!$P28)*(1-(DAY('Rent Roll'!$F10)-1)/DAY(EOMONTH('Rent Roll'!$F10,0))),IF(MONTH(U$4)=MONTH(EDATE('Rent Roll'!$F10,1)),S40*(1+'Rent Roll'!$P28),T40))</f>
        <v>1.0816000000000001</v>
      </c>
      <c r="V40" s="49">
        <f>IF(MONTH(V$4)=MONTH('Rent Roll'!$F10),U40*(DAY('Rent Roll'!$F10)-1)/DAY(EOMONTH('Rent Roll'!$F10,0))+U40*(1+'Rent Roll'!$P28)*(1-(DAY('Rent Roll'!$F10)-1)/DAY(EOMONTH('Rent Roll'!$F10,0))),IF(MONTH(V$4)=MONTH(EDATE('Rent Roll'!$F10,1)),T40*(1+'Rent Roll'!$P28),U40))</f>
        <v>1.0816000000000001</v>
      </c>
      <c r="W40" s="49">
        <f>IF(MONTH(W$4)=MONTH('Rent Roll'!$F10),V40*(DAY('Rent Roll'!$F10)-1)/DAY(EOMONTH('Rent Roll'!$F10,0))+V40*(1+'Rent Roll'!$P28)*(1-(DAY('Rent Roll'!$F10)-1)/DAY(EOMONTH('Rent Roll'!$F10,0))),IF(MONTH(W$4)=MONTH(EDATE('Rent Roll'!$F10,1)),U40*(1+'Rent Roll'!$P28),V40))</f>
        <v>1.0816000000000001</v>
      </c>
      <c r="X40" s="49">
        <f>IF(MONTH(X$4)=MONTH('Rent Roll'!$F10),W40*(DAY('Rent Roll'!$F10)-1)/DAY(EOMONTH('Rent Roll'!$F10,0))+W40*(1+'Rent Roll'!$P28)*(1-(DAY('Rent Roll'!$F10)-1)/DAY(EOMONTH('Rent Roll'!$F10,0))),IF(MONTH(X$4)=MONTH(EDATE('Rent Roll'!$F10,1)),V40*(1+'Rent Roll'!$P28),W40))</f>
        <v>1.0816000000000001</v>
      </c>
      <c r="Y40" s="49">
        <f>IF(MONTH(Y$4)=MONTH('Rent Roll'!$F10),X40*(DAY('Rent Roll'!$F10)-1)/DAY(EOMONTH('Rent Roll'!$F10,0))+X40*(1+'Rent Roll'!$P28)*(1-(DAY('Rent Roll'!$F10)-1)/DAY(EOMONTH('Rent Roll'!$F10,0))),IF(MONTH(Y$4)=MONTH(EDATE('Rent Roll'!$F10,1)),W40*(1+'Rent Roll'!$P28),X40))</f>
        <v>1.0816000000000001</v>
      </c>
      <c r="Z40" s="49">
        <f>IF(MONTH(Z$4)=MONTH('Rent Roll'!$F10),Y40*(DAY('Rent Roll'!$F10)-1)/DAY(EOMONTH('Rent Roll'!$F10,0))+Y40*(1+'Rent Roll'!$P28)*(1-(DAY('Rent Roll'!$F10)-1)/DAY(EOMONTH('Rent Roll'!$F10,0))),IF(MONTH(Z$4)=MONTH(EDATE('Rent Roll'!$F10,1)),X40*(1+'Rent Roll'!$P28),Y40))</f>
        <v>1.0816000000000001</v>
      </c>
      <c r="AA40" s="49">
        <f>IF(MONTH(AA$4)=MONTH('Rent Roll'!$F10),Z40*(DAY('Rent Roll'!$F10)-1)/DAY(EOMONTH('Rent Roll'!$F10,0))+Z40*(1+'Rent Roll'!$P28)*(1-(DAY('Rent Roll'!$F10)-1)/DAY(EOMONTH('Rent Roll'!$F10,0))),IF(MONTH(AA$4)=MONTH(EDATE('Rent Roll'!$F10,1)),Y40*(1+'Rent Roll'!$P28),Z40))</f>
        <v>1.0816000000000001</v>
      </c>
      <c r="AB40" s="49">
        <f>IF(MONTH(AB$4)=MONTH('Rent Roll'!$F10),AA40*(DAY('Rent Roll'!$F10)-1)/DAY(EOMONTH('Rent Roll'!$F10,0))+AA40*(1+'Rent Roll'!$P28)*(1-(DAY('Rent Roll'!$F10)-1)/DAY(EOMONTH('Rent Roll'!$F10,0))),IF(MONTH(AB$4)=MONTH(EDATE('Rent Roll'!$F10,1)),Z40*(1+'Rent Roll'!$P28),AA40))</f>
        <v>1.0816000000000001</v>
      </c>
      <c r="AC40" s="49">
        <f>IF(MONTH(AC$4)=MONTH('Rent Roll'!$F10),AB40*(DAY('Rent Roll'!$F10)-1)/DAY(EOMONTH('Rent Roll'!$F10,0))+AB40*(1+'Rent Roll'!$P28)*(1-(DAY('Rent Roll'!$F10)-1)/DAY(EOMONTH('Rent Roll'!$F10,0))),IF(MONTH(AC$4)=MONTH(EDATE('Rent Roll'!$F10,1)),AA40*(1+'Rent Roll'!$P28),AB40))</f>
        <v>1.0816000000000001</v>
      </c>
      <c r="AD40" s="49">
        <f>IF(MONTH(AD$4)=MONTH('Rent Roll'!$F10),AC40*(DAY('Rent Roll'!$F10)-1)/DAY(EOMONTH('Rent Roll'!$F10,0))+AC40*(1+'Rent Roll'!$P28)*(1-(DAY('Rent Roll'!$F10)-1)/DAY(EOMONTH('Rent Roll'!$F10,0))),IF(MONTH(AD$4)=MONTH(EDATE('Rent Roll'!$F10,1)),AB40*(1+'Rent Roll'!$P28),AC40))</f>
        <v>1.0816000000000001</v>
      </c>
      <c r="AE40" s="49">
        <f>IF(MONTH(AE$4)=MONTH('Rent Roll'!$F10),AD40*(DAY('Rent Roll'!$F10)-1)/DAY(EOMONTH('Rent Roll'!$F10,0))+AD40*(1+'Rent Roll'!$P28)*(1-(DAY('Rent Roll'!$F10)-1)/DAY(EOMONTH('Rent Roll'!$F10,0))),IF(MONTH(AE$4)=MONTH(EDATE('Rent Roll'!$F10,1)),AC40*(1+'Rent Roll'!$P28),AD40))</f>
        <v>1.1178859354838711</v>
      </c>
      <c r="AF40" s="49">
        <f>IF(MONTH(AF$4)=MONTH('Rent Roll'!$F10),AE40*(DAY('Rent Roll'!$F10)-1)/DAY(EOMONTH('Rent Roll'!$F10,0))+AE40*(1+'Rent Roll'!$P28)*(1-(DAY('Rent Roll'!$F10)-1)/DAY(EOMONTH('Rent Roll'!$F10,0))),IF(MONTH(AF$4)=MONTH(EDATE('Rent Roll'!$F10,1)),AD40*(1+'Rent Roll'!$P28),AE40))</f>
        <v>1.1248640000000001</v>
      </c>
      <c r="AG40" s="49">
        <f>IF(MONTH(AG$4)=MONTH('Rent Roll'!$F10),AF40*(DAY('Rent Roll'!$F10)-1)/DAY(EOMONTH('Rent Roll'!$F10,0))+AF40*(1+'Rent Roll'!$P28)*(1-(DAY('Rent Roll'!$F10)-1)/DAY(EOMONTH('Rent Roll'!$F10,0))),IF(MONTH(AG$4)=MONTH(EDATE('Rent Roll'!$F10,1)),AE40*(1+'Rent Roll'!$P28),AF40))</f>
        <v>1.1248640000000001</v>
      </c>
      <c r="AH40" s="49">
        <f>IF(MONTH(AH$4)=MONTH('Rent Roll'!$F10),AG40*(DAY('Rent Roll'!$F10)-1)/DAY(EOMONTH('Rent Roll'!$F10,0))+AG40*(1+'Rent Roll'!$P28)*(1-(DAY('Rent Roll'!$F10)-1)/DAY(EOMONTH('Rent Roll'!$F10,0))),IF(MONTH(AH$4)=MONTH(EDATE('Rent Roll'!$F10,1)),AF40*(1+'Rent Roll'!$P28),AG40))</f>
        <v>1.1248640000000001</v>
      </c>
      <c r="AI40" s="49">
        <f>IF(MONTH(AI$4)=MONTH('Rent Roll'!$F10),AH40*(DAY('Rent Roll'!$F10)-1)/DAY(EOMONTH('Rent Roll'!$F10,0))+AH40*(1+'Rent Roll'!$P28)*(1-(DAY('Rent Roll'!$F10)-1)/DAY(EOMONTH('Rent Roll'!$F10,0))),IF(MONTH(AI$4)=MONTH(EDATE('Rent Roll'!$F10,1)),AG40*(1+'Rent Roll'!$P28),AH40))</f>
        <v>1.1248640000000001</v>
      </c>
      <c r="AJ40" s="49">
        <f>IF(MONTH(AJ$4)=MONTH('Rent Roll'!$F10),AI40*(DAY('Rent Roll'!$F10)-1)/DAY(EOMONTH('Rent Roll'!$F10,0))+AI40*(1+'Rent Roll'!$P28)*(1-(DAY('Rent Roll'!$F10)-1)/DAY(EOMONTH('Rent Roll'!$F10,0))),IF(MONTH(AJ$4)=MONTH(EDATE('Rent Roll'!$F10,1)),AH40*(1+'Rent Roll'!$P28),AI40))</f>
        <v>1.1248640000000001</v>
      </c>
      <c r="AK40" s="49">
        <f>IF(MONTH(AK$4)=MONTH('Rent Roll'!$F10),AJ40*(DAY('Rent Roll'!$F10)-1)/DAY(EOMONTH('Rent Roll'!$F10,0))+AJ40*(1+'Rent Roll'!$P28)*(1-(DAY('Rent Roll'!$F10)-1)/DAY(EOMONTH('Rent Roll'!$F10,0))),IF(MONTH(AK$4)=MONTH(EDATE('Rent Roll'!$F10,1)),AI40*(1+'Rent Roll'!$P28),AJ40))</f>
        <v>1.1248640000000001</v>
      </c>
      <c r="AL40" s="49">
        <f>IF(MONTH(AL$4)=MONTH('Rent Roll'!$F10),AK40*(DAY('Rent Roll'!$F10)-1)/DAY(EOMONTH('Rent Roll'!$F10,0))+AK40*(1+'Rent Roll'!$P28)*(1-(DAY('Rent Roll'!$F10)-1)/DAY(EOMONTH('Rent Roll'!$F10,0))),IF(MONTH(AL$4)=MONTH(EDATE('Rent Roll'!$F10,1)),AJ40*(1+'Rent Roll'!$P28),AK40))</f>
        <v>1.1248640000000001</v>
      </c>
      <c r="AM40" s="49">
        <f>IF(MONTH(AM$4)=MONTH('Rent Roll'!$F10),AL40*(DAY('Rent Roll'!$F10)-1)/DAY(EOMONTH('Rent Roll'!$F10,0))+AL40*(1+'Rent Roll'!$P28)*(1-(DAY('Rent Roll'!$F10)-1)/DAY(EOMONTH('Rent Roll'!$F10,0))),IF(MONTH(AM$4)=MONTH(EDATE('Rent Roll'!$F10,1)),AK40*(1+'Rent Roll'!$P28),AL40))</f>
        <v>1.1248640000000001</v>
      </c>
      <c r="AN40" s="49">
        <f>IF(MONTH(AN$4)=MONTH('Rent Roll'!$F10),AM40*(DAY('Rent Roll'!$F10)-1)/DAY(EOMONTH('Rent Roll'!$F10,0))+AM40*(1+'Rent Roll'!$P28)*(1-(DAY('Rent Roll'!$F10)-1)/DAY(EOMONTH('Rent Roll'!$F10,0))),IF(MONTH(AN$4)=MONTH(EDATE('Rent Roll'!$F10,1)),AL40*(1+'Rent Roll'!$P28),AM40))</f>
        <v>1.1248640000000001</v>
      </c>
      <c r="AO40" s="49">
        <f>IF(MONTH(AO$4)=MONTH('Rent Roll'!$F10),AN40*(DAY('Rent Roll'!$F10)-1)/DAY(EOMONTH('Rent Roll'!$F10,0))+AN40*(1+'Rent Roll'!$P28)*(1-(DAY('Rent Roll'!$F10)-1)/DAY(EOMONTH('Rent Roll'!$F10,0))),IF(MONTH(AO$4)=MONTH(EDATE('Rent Roll'!$F10,1)),AM40*(1+'Rent Roll'!$P28),AN40))</f>
        <v>1.1248640000000001</v>
      </c>
      <c r="AP40" s="49">
        <f>IF(MONTH(AP$4)=MONTH('Rent Roll'!$F10),AO40*(DAY('Rent Roll'!$F10)-1)/DAY(EOMONTH('Rent Roll'!$F10,0))+AO40*(1+'Rent Roll'!$P28)*(1-(DAY('Rent Roll'!$F10)-1)/DAY(EOMONTH('Rent Roll'!$F10,0))),IF(MONTH(AP$4)=MONTH(EDATE('Rent Roll'!$F10,1)),AN40*(1+'Rent Roll'!$P28),AO40))</f>
        <v>1.1248640000000001</v>
      </c>
      <c r="AQ40" s="49">
        <f>IF(MONTH(AQ$4)=MONTH('Rent Roll'!$F10),AP40*(DAY('Rent Roll'!$F10)-1)/DAY(EOMONTH('Rent Roll'!$F10,0))+AP40*(1+'Rent Roll'!$P28)*(1-(DAY('Rent Roll'!$F10)-1)/DAY(EOMONTH('Rent Roll'!$F10,0))),IF(MONTH(AQ$4)=MONTH(EDATE('Rent Roll'!$F10,1)),AO40*(1+'Rent Roll'!$P28),AP40))</f>
        <v>1.1626013729032261</v>
      </c>
      <c r="AR40" s="49">
        <f>IF(MONTH(AR$4)=MONTH('Rent Roll'!$F10),AQ40*(DAY('Rent Roll'!$F10)-1)/DAY(EOMONTH('Rent Roll'!$F10,0))+AQ40*(1+'Rent Roll'!$P28)*(1-(DAY('Rent Roll'!$F10)-1)/DAY(EOMONTH('Rent Roll'!$F10,0))),IF(MONTH(AR$4)=MONTH(EDATE('Rent Roll'!$F10,1)),AP40*(1+'Rent Roll'!$P28),AQ40))</f>
        <v>1.1698585600000002</v>
      </c>
      <c r="AS40" s="49">
        <f>IF(MONTH(AS$4)=MONTH('Rent Roll'!$F10),AR40*(DAY('Rent Roll'!$F10)-1)/DAY(EOMONTH('Rent Roll'!$F10,0))+AR40*(1+'Rent Roll'!$P28)*(1-(DAY('Rent Roll'!$F10)-1)/DAY(EOMONTH('Rent Roll'!$F10,0))),IF(MONTH(AS$4)=MONTH(EDATE('Rent Roll'!$F10,1)),AQ40*(1+'Rent Roll'!$P28),AR40))</f>
        <v>1.1698585600000002</v>
      </c>
      <c r="AT40" s="49">
        <f>IF(MONTH(AT$4)=MONTH('Rent Roll'!$F10),AS40*(DAY('Rent Roll'!$F10)-1)/DAY(EOMONTH('Rent Roll'!$F10,0))+AS40*(1+'Rent Roll'!$P28)*(1-(DAY('Rent Roll'!$F10)-1)/DAY(EOMONTH('Rent Roll'!$F10,0))),IF(MONTH(AT$4)=MONTH(EDATE('Rent Roll'!$F10,1)),AR40*(1+'Rent Roll'!$P28),AS40))</f>
        <v>1.1698585600000002</v>
      </c>
      <c r="AU40" s="49">
        <f>IF(MONTH(AU$4)=MONTH('Rent Roll'!$F10),AT40*(DAY('Rent Roll'!$F10)-1)/DAY(EOMONTH('Rent Roll'!$F10,0))+AT40*(1+'Rent Roll'!$P28)*(1-(DAY('Rent Roll'!$F10)-1)/DAY(EOMONTH('Rent Roll'!$F10,0))),IF(MONTH(AU$4)=MONTH(EDATE('Rent Roll'!$F10,1)),AS40*(1+'Rent Roll'!$P28),AT40))</f>
        <v>1.1698585600000002</v>
      </c>
      <c r="AV40" s="49">
        <f>IF(MONTH(AV$4)=MONTH('Rent Roll'!$F10),AU40*(DAY('Rent Roll'!$F10)-1)/DAY(EOMONTH('Rent Roll'!$F10,0))+AU40*(1+'Rent Roll'!$P28)*(1-(DAY('Rent Roll'!$F10)-1)/DAY(EOMONTH('Rent Roll'!$F10,0))),IF(MONTH(AV$4)=MONTH(EDATE('Rent Roll'!$F10,1)),AT40*(1+'Rent Roll'!$P28),AU40))</f>
        <v>1.1698585600000002</v>
      </c>
      <c r="AW40" s="49">
        <f>IF(MONTH(AW$4)=MONTH('Rent Roll'!$F10),AV40*(DAY('Rent Roll'!$F10)-1)/DAY(EOMONTH('Rent Roll'!$F10,0))+AV40*(1+'Rent Roll'!$P28)*(1-(DAY('Rent Roll'!$F10)-1)/DAY(EOMONTH('Rent Roll'!$F10,0))),IF(MONTH(AW$4)=MONTH(EDATE('Rent Roll'!$F10,1)),AU40*(1+'Rent Roll'!$P28),AV40))</f>
        <v>1.1698585600000002</v>
      </c>
      <c r="AX40" s="49">
        <f>IF(MONTH(AX$4)=MONTH('Rent Roll'!$F10),AW40*(DAY('Rent Roll'!$F10)-1)/DAY(EOMONTH('Rent Roll'!$F10,0))+AW40*(1+'Rent Roll'!$P28)*(1-(DAY('Rent Roll'!$F10)-1)/DAY(EOMONTH('Rent Roll'!$F10,0))),IF(MONTH(AX$4)=MONTH(EDATE('Rent Roll'!$F10,1)),AV40*(1+'Rent Roll'!$P28),AW40))</f>
        <v>1.1698585600000002</v>
      </c>
      <c r="AY40" s="49">
        <f>IF(MONTH(AY$4)=MONTH('Rent Roll'!$F10),AX40*(DAY('Rent Roll'!$F10)-1)/DAY(EOMONTH('Rent Roll'!$F10,0))+AX40*(1+'Rent Roll'!$P28)*(1-(DAY('Rent Roll'!$F10)-1)/DAY(EOMONTH('Rent Roll'!$F10,0))),IF(MONTH(AY$4)=MONTH(EDATE('Rent Roll'!$F10,1)),AW40*(1+'Rent Roll'!$P28),AX40))</f>
        <v>1.1698585600000002</v>
      </c>
      <c r="AZ40" s="49">
        <f>IF(MONTH(AZ$4)=MONTH('Rent Roll'!$F10),AY40*(DAY('Rent Roll'!$F10)-1)/DAY(EOMONTH('Rent Roll'!$F10,0))+AY40*(1+'Rent Roll'!$P28)*(1-(DAY('Rent Roll'!$F10)-1)/DAY(EOMONTH('Rent Roll'!$F10,0))),IF(MONTH(AZ$4)=MONTH(EDATE('Rent Roll'!$F10,1)),AX40*(1+'Rent Roll'!$P28),AY40))</f>
        <v>1.1698585600000002</v>
      </c>
      <c r="BA40" s="49">
        <f>IF(MONTH(BA$4)=MONTH('Rent Roll'!$F10),AZ40*(DAY('Rent Roll'!$F10)-1)/DAY(EOMONTH('Rent Roll'!$F10,0))+AZ40*(1+'Rent Roll'!$P28)*(1-(DAY('Rent Roll'!$F10)-1)/DAY(EOMONTH('Rent Roll'!$F10,0))),IF(MONTH(BA$4)=MONTH(EDATE('Rent Roll'!$F10,1)),AY40*(1+'Rent Roll'!$P28),AZ40))</f>
        <v>1.1698585600000002</v>
      </c>
      <c r="BB40" s="49">
        <f>IF(MONTH(BB$4)=MONTH('Rent Roll'!$F10),BA40*(DAY('Rent Roll'!$F10)-1)/DAY(EOMONTH('Rent Roll'!$F10,0))+BA40*(1+'Rent Roll'!$P28)*(1-(DAY('Rent Roll'!$F10)-1)/DAY(EOMONTH('Rent Roll'!$F10,0))),IF(MONTH(BB$4)=MONTH(EDATE('Rent Roll'!$F10,1)),AZ40*(1+'Rent Roll'!$P28),BA40))</f>
        <v>1.1698585600000002</v>
      </c>
      <c r="BC40" s="49">
        <f>IF(MONTH(BC$4)=MONTH('Rent Roll'!$F10),BB40*(DAY('Rent Roll'!$F10)-1)/DAY(EOMONTH('Rent Roll'!$F10,0))+BB40*(1+'Rent Roll'!$P28)*(1-(DAY('Rent Roll'!$F10)-1)/DAY(EOMONTH('Rent Roll'!$F10,0))),IF(MONTH(BC$4)=MONTH(EDATE('Rent Roll'!$F10,1)),BA40*(1+'Rent Roll'!$P28),BB40))</f>
        <v>1.2091054278193551</v>
      </c>
      <c r="BD40" s="49">
        <f>IF(MONTH(BD$4)=MONTH('Rent Roll'!$F10),BC40*(DAY('Rent Roll'!$F10)-1)/DAY(EOMONTH('Rent Roll'!$F10,0))+BC40*(1+'Rent Roll'!$P28)*(1-(DAY('Rent Roll'!$F10)-1)/DAY(EOMONTH('Rent Roll'!$F10,0))),IF(MONTH(BD$4)=MONTH(EDATE('Rent Roll'!$F10,1)),BB40*(1+'Rent Roll'!$P28),BC40))</f>
        <v>1.2166529024000003</v>
      </c>
      <c r="BE40" s="49">
        <f>IF(MONTH(BE$4)=MONTH('Rent Roll'!$F10),BD40*(DAY('Rent Roll'!$F10)-1)/DAY(EOMONTH('Rent Roll'!$F10,0))+BD40*(1+'Rent Roll'!$P28)*(1-(DAY('Rent Roll'!$F10)-1)/DAY(EOMONTH('Rent Roll'!$F10,0))),IF(MONTH(BE$4)=MONTH(EDATE('Rent Roll'!$F10,1)),BC40*(1+'Rent Roll'!$P28),BD40))</f>
        <v>1.2166529024000003</v>
      </c>
      <c r="BF40" s="49">
        <f>IF(MONTH(BF$4)=MONTH('Rent Roll'!$F10),BE40*(DAY('Rent Roll'!$F10)-1)/DAY(EOMONTH('Rent Roll'!$F10,0))+BE40*(1+'Rent Roll'!$P28)*(1-(DAY('Rent Roll'!$F10)-1)/DAY(EOMONTH('Rent Roll'!$F10,0))),IF(MONTH(BF$4)=MONTH(EDATE('Rent Roll'!$F10,1)),BD40*(1+'Rent Roll'!$P28),BE40))</f>
        <v>1.2166529024000003</v>
      </c>
      <c r="BG40" s="49">
        <f>IF(MONTH(BG$4)=MONTH('Rent Roll'!$F10),BF40*(DAY('Rent Roll'!$F10)-1)/DAY(EOMONTH('Rent Roll'!$F10,0))+BF40*(1+'Rent Roll'!$P28)*(1-(DAY('Rent Roll'!$F10)-1)/DAY(EOMONTH('Rent Roll'!$F10,0))),IF(MONTH(BG$4)=MONTH(EDATE('Rent Roll'!$F10,1)),BE40*(1+'Rent Roll'!$P28),BF40))</f>
        <v>1.2166529024000003</v>
      </c>
      <c r="BH40" s="49">
        <f>IF(MONTH(BH$4)=MONTH('Rent Roll'!$F10),BG40*(DAY('Rent Roll'!$F10)-1)/DAY(EOMONTH('Rent Roll'!$F10,0))+BG40*(1+'Rent Roll'!$P28)*(1-(DAY('Rent Roll'!$F10)-1)/DAY(EOMONTH('Rent Roll'!$F10,0))),IF(MONTH(BH$4)=MONTH(EDATE('Rent Roll'!$F10,1)),BF40*(1+'Rent Roll'!$P28),BG40))</f>
        <v>1.2166529024000003</v>
      </c>
      <c r="BI40" s="49">
        <f>IF(MONTH(BI$4)=MONTH('Rent Roll'!$F10),BH40*(DAY('Rent Roll'!$F10)-1)/DAY(EOMONTH('Rent Roll'!$F10,0))+BH40*(1+'Rent Roll'!$P28)*(1-(DAY('Rent Roll'!$F10)-1)/DAY(EOMONTH('Rent Roll'!$F10,0))),IF(MONTH(BI$4)=MONTH(EDATE('Rent Roll'!$F10,1)),BG40*(1+'Rent Roll'!$P28),BH40))</f>
        <v>1.2166529024000003</v>
      </c>
      <c r="BJ40" s="49">
        <f>IF(MONTH(BJ$4)=MONTH('Rent Roll'!$F10),BI40*(DAY('Rent Roll'!$F10)-1)/DAY(EOMONTH('Rent Roll'!$F10,0))+BI40*(1+'Rent Roll'!$P28)*(1-(DAY('Rent Roll'!$F10)-1)/DAY(EOMONTH('Rent Roll'!$F10,0))),IF(MONTH(BJ$4)=MONTH(EDATE('Rent Roll'!$F10,1)),BH40*(1+'Rent Roll'!$P28),BI40))</f>
        <v>1.2166529024000003</v>
      </c>
      <c r="BK40" s="49">
        <f>IF(MONTH(BK$4)=MONTH('Rent Roll'!$F10),BJ40*(DAY('Rent Roll'!$F10)-1)/DAY(EOMONTH('Rent Roll'!$F10,0))+BJ40*(1+'Rent Roll'!$P28)*(1-(DAY('Rent Roll'!$F10)-1)/DAY(EOMONTH('Rent Roll'!$F10,0))),IF(MONTH(BK$4)=MONTH(EDATE('Rent Roll'!$F10,1)),BI40*(1+'Rent Roll'!$P28),BJ40))</f>
        <v>1.2166529024000003</v>
      </c>
      <c r="BL40" s="49">
        <f>IF(MONTH(BL$4)=MONTH('Rent Roll'!$F10),BK40*(DAY('Rent Roll'!$F10)-1)/DAY(EOMONTH('Rent Roll'!$F10,0))+BK40*(1+'Rent Roll'!$P28)*(1-(DAY('Rent Roll'!$F10)-1)/DAY(EOMONTH('Rent Roll'!$F10,0))),IF(MONTH(BL$4)=MONTH(EDATE('Rent Roll'!$F10,1)),BJ40*(1+'Rent Roll'!$P28),BK40))</f>
        <v>1.2166529024000003</v>
      </c>
      <c r="BM40" s="49">
        <f>IF(MONTH(BM$4)=MONTH('Rent Roll'!$F10),BL40*(DAY('Rent Roll'!$F10)-1)/DAY(EOMONTH('Rent Roll'!$F10,0))+BL40*(1+'Rent Roll'!$P28)*(1-(DAY('Rent Roll'!$F10)-1)/DAY(EOMONTH('Rent Roll'!$F10,0))),IF(MONTH(BM$4)=MONTH(EDATE('Rent Roll'!$F10,1)),BK40*(1+'Rent Roll'!$P28),BL40))</f>
        <v>1.2166529024000003</v>
      </c>
      <c r="BN40" s="49">
        <f>IF(MONTH(BN$4)=MONTH('Rent Roll'!$F10),BM40*(DAY('Rent Roll'!$F10)-1)/DAY(EOMONTH('Rent Roll'!$F10,0))+BM40*(1+'Rent Roll'!$P28)*(1-(DAY('Rent Roll'!$F10)-1)/DAY(EOMONTH('Rent Roll'!$F10,0))),IF(MONTH(BN$4)=MONTH(EDATE('Rent Roll'!$F10,1)),BL40*(1+'Rent Roll'!$P28),BM40))</f>
        <v>1.2166529024000003</v>
      </c>
      <c r="BO40" s="49">
        <f>IF(MONTH(BO$4)=MONTH('Rent Roll'!$F10),BN40*(DAY('Rent Roll'!$F10)-1)/DAY(EOMONTH('Rent Roll'!$F10,0))+BN40*(1+'Rent Roll'!$P28)*(1-(DAY('Rent Roll'!$F10)-1)/DAY(EOMONTH('Rent Roll'!$F10,0))),IF(MONTH(BO$4)=MONTH(EDATE('Rent Roll'!$F10,1)),BM40*(1+'Rent Roll'!$P28),BN40))</f>
        <v>1.2574696449321294</v>
      </c>
      <c r="BP40" s="49">
        <f>IF(MONTH(BP$4)=MONTH('Rent Roll'!$F10),BO40*(DAY('Rent Roll'!$F10)-1)/DAY(EOMONTH('Rent Roll'!$F10,0))+BO40*(1+'Rent Roll'!$P28)*(1-(DAY('Rent Roll'!$F10)-1)/DAY(EOMONTH('Rent Roll'!$F10,0))),IF(MONTH(BP$4)=MONTH(EDATE('Rent Roll'!$F10,1)),BN40*(1+'Rent Roll'!$P28),BO40))</f>
        <v>1.2653190184960004</v>
      </c>
      <c r="BQ40" s="49">
        <f>IF(MONTH(BQ$4)=MONTH('Rent Roll'!$F10),BP40*(DAY('Rent Roll'!$F10)-1)/DAY(EOMONTH('Rent Roll'!$F10,0))+BP40*(1+'Rent Roll'!$P28)*(1-(DAY('Rent Roll'!$F10)-1)/DAY(EOMONTH('Rent Roll'!$F10,0))),IF(MONTH(BQ$4)=MONTH(EDATE('Rent Roll'!$F10,1)),BO40*(1+'Rent Roll'!$P28),BP40))</f>
        <v>1.2653190184960004</v>
      </c>
      <c r="BR40" s="49">
        <f>IF(MONTH(BR$4)=MONTH('Rent Roll'!$F10),BQ40*(DAY('Rent Roll'!$F10)-1)/DAY(EOMONTH('Rent Roll'!$F10,0))+BQ40*(1+'Rent Roll'!$P28)*(1-(DAY('Rent Roll'!$F10)-1)/DAY(EOMONTH('Rent Roll'!$F10,0))),IF(MONTH(BR$4)=MONTH(EDATE('Rent Roll'!$F10,1)),BP40*(1+'Rent Roll'!$P28),BQ40))</f>
        <v>1.2653190184960004</v>
      </c>
      <c r="BS40" s="49">
        <f>IF(MONTH(BS$4)=MONTH('Rent Roll'!$F10),BR40*(DAY('Rent Roll'!$F10)-1)/DAY(EOMONTH('Rent Roll'!$F10,0))+BR40*(1+'Rent Roll'!$P28)*(1-(DAY('Rent Roll'!$F10)-1)/DAY(EOMONTH('Rent Roll'!$F10,0))),IF(MONTH(BS$4)=MONTH(EDATE('Rent Roll'!$F10,1)),BQ40*(1+'Rent Roll'!$P28),BR40))</f>
        <v>1.2653190184960004</v>
      </c>
      <c r="BT40" s="49">
        <f>IF(MONTH(BT$4)=MONTH('Rent Roll'!$F10),BS40*(DAY('Rent Roll'!$F10)-1)/DAY(EOMONTH('Rent Roll'!$F10,0))+BS40*(1+'Rent Roll'!$P28)*(1-(DAY('Rent Roll'!$F10)-1)/DAY(EOMONTH('Rent Roll'!$F10,0))),IF(MONTH(BT$4)=MONTH(EDATE('Rent Roll'!$F10,1)),BR40*(1+'Rent Roll'!$P28),BS40))</f>
        <v>1.2653190184960004</v>
      </c>
      <c r="BU40" s="49">
        <f>IF(MONTH(BU$4)=MONTH('Rent Roll'!$F10),BT40*(DAY('Rent Roll'!$F10)-1)/DAY(EOMONTH('Rent Roll'!$F10,0))+BT40*(1+'Rent Roll'!$P28)*(1-(DAY('Rent Roll'!$F10)-1)/DAY(EOMONTH('Rent Roll'!$F10,0))),IF(MONTH(BU$4)=MONTH(EDATE('Rent Roll'!$F10,1)),BS40*(1+'Rent Roll'!$P28),BT40))</f>
        <v>1.2653190184960004</v>
      </c>
      <c r="BV40" s="49">
        <f>IF(MONTH(BV$4)=MONTH('Rent Roll'!$F10),BU40*(DAY('Rent Roll'!$F10)-1)/DAY(EOMONTH('Rent Roll'!$F10,0))+BU40*(1+'Rent Roll'!$P28)*(1-(DAY('Rent Roll'!$F10)-1)/DAY(EOMONTH('Rent Roll'!$F10,0))),IF(MONTH(BV$4)=MONTH(EDATE('Rent Roll'!$F10,1)),BT40*(1+'Rent Roll'!$P28),BU40))</f>
        <v>1.2653190184960004</v>
      </c>
      <c r="BW40" s="49">
        <f>IF(MONTH(BW$4)=MONTH('Rent Roll'!$F10),BV40*(DAY('Rent Roll'!$F10)-1)/DAY(EOMONTH('Rent Roll'!$F10,0))+BV40*(1+'Rent Roll'!$P28)*(1-(DAY('Rent Roll'!$F10)-1)/DAY(EOMONTH('Rent Roll'!$F10,0))),IF(MONTH(BW$4)=MONTH(EDATE('Rent Roll'!$F10,1)),BU40*(1+'Rent Roll'!$P28),BV40))</f>
        <v>1.2653190184960004</v>
      </c>
      <c r="BX40" s="49">
        <f>IF(MONTH(BX$4)=MONTH('Rent Roll'!$F10),BW40*(DAY('Rent Roll'!$F10)-1)/DAY(EOMONTH('Rent Roll'!$F10,0))+BW40*(1+'Rent Roll'!$P28)*(1-(DAY('Rent Roll'!$F10)-1)/DAY(EOMONTH('Rent Roll'!$F10,0))),IF(MONTH(BX$4)=MONTH(EDATE('Rent Roll'!$F10,1)),BV40*(1+'Rent Roll'!$P28),BW40))</f>
        <v>1.2653190184960004</v>
      </c>
      <c r="BY40" s="49">
        <f>IF(MONTH(BY$4)=MONTH('Rent Roll'!$F10),BX40*(DAY('Rent Roll'!$F10)-1)/DAY(EOMONTH('Rent Roll'!$F10,0))+BX40*(1+'Rent Roll'!$P28)*(1-(DAY('Rent Roll'!$F10)-1)/DAY(EOMONTH('Rent Roll'!$F10,0))),IF(MONTH(BY$4)=MONTH(EDATE('Rent Roll'!$F10,1)),BW40*(1+'Rent Roll'!$P28),BX40))</f>
        <v>1.2653190184960004</v>
      </c>
      <c r="BZ40" s="49">
        <f>IF(MONTH(BZ$4)=MONTH('Rent Roll'!$F10),BY40*(DAY('Rent Roll'!$F10)-1)/DAY(EOMONTH('Rent Roll'!$F10,0))+BY40*(1+'Rent Roll'!$P28)*(1-(DAY('Rent Roll'!$F10)-1)/DAY(EOMONTH('Rent Roll'!$F10,0))),IF(MONTH(BZ$4)=MONTH(EDATE('Rent Roll'!$F10,1)),BX40*(1+'Rent Roll'!$P28),BY40))</f>
        <v>1.2653190184960004</v>
      </c>
      <c r="CA40" s="49">
        <f>IF(MONTH(CA$4)=MONTH('Rent Roll'!$F10),BZ40*(DAY('Rent Roll'!$F10)-1)/DAY(EOMONTH('Rent Roll'!$F10,0))+BZ40*(1+'Rent Roll'!$P28)*(1-(DAY('Rent Roll'!$F10)-1)/DAY(EOMONTH('Rent Roll'!$F10,0))),IF(MONTH(CA$4)=MONTH(EDATE('Rent Roll'!$F10,1)),BY40*(1+'Rent Roll'!$P28),BZ40))</f>
        <v>1.3077684307294146</v>
      </c>
      <c r="CB40" s="49">
        <f>IF(MONTH(CB$4)=MONTH('Rent Roll'!$F10),CA40*(DAY('Rent Roll'!$F10)-1)/DAY(EOMONTH('Rent Roll'!$F10,0))+CA40*(1+'Rent Roll'!$P28)*(1-(DAY('Rent Roll'!$F10)-1)/DAY(EOMONTH('Rent Roll'!$F10,0))),IF(MONTH(CB$4)=MONTH(EDATE('Rent Roll'!$F10,1)),BZ40*(1+'Rent Roll'!$P28),CA40))</f>
        <v>1.3159317792358405</v>
      </c>
      <c r="CC40" s="49">
        <f>IF(MONTH(CC$4)=MONTH('Rent Roll'!$F10),CB40*(DAY('Rent Roll'!$F10)-1)/DAY(EOMONTH('Rent Roll'!$F10,0))+CB40*(1+'Rent Roll'!$P28)*(1-(DAY('Rent Roll'!$F10)-1)/DAY(EOMONTH('Rent Roll'!$F10,0))),IF(MONTH(CC$4)=MONTH(EDATE('Rent Roll'!$F10,1)),CA40*(1+'Rent Roll'!$P28),CB40))</f>
        <v>1.3159317792358405</v>
      </c>
      <c r="CD40" s="49">
        <f>IF(MONTH(CD$4)=MONTH('Rent Roll'!$F10),CC40*(DAY('Rent Roll'!$F10)-1)/DAY(EOMONTH('Rent Roll'!$F10,0))+CC40*(1+'Rent Roll'!$P28)*(1-(DAY('Rent Roll'!$F10)-1)/DAY(EOMONTH('Rent Roll'!$F10,0))),IF(MONTH(CD$4)=MONTH(EDATE('Rent Roll'!$F10,1)),CB40*(1+'Rent Roll'!$P28),CC40))</f>
        <v>1.3159317792358405</v>
      </c>
      <c r="CE40" s="49">
        <f>IF(MONTH(CE$4)=MONTH('Rent Roll'!$F10),CD40*(DAY('Rent Roll'!$F10)-1)/DAY(EOMONTH('Rent Roll'!$F10,0))+CD40*(1+'Rent Roll'!$P28)*(1-(DAY('Rent Roll'!$F10)-1)/DAY(EOMONTH('Rent Roll'!$F10,0))),IF(MONTH(CE$4)=MONTH(EDATE('Rent Roll'!$F10,1)),CC40*(1+'Rent Roll'!$P28),CD40))</f>
        <v>1.3159317792358405</v>
      </c>
      <c r="CF40" s="49">
        <f>IF(MONTH(CF$4)=MONTH('Rent Roll'!$F10),CE40*(DAY('Rent Roll'!$F10)-1)/DAY(EOMONTH('Rent Roll'!$F10,0))+CE40*(1+'Rent Roll'!$P28)*(1-(DAY('Rent Roll'!$F10)-1)/DAY(EOMONTH('Rent Roll'!$F10,0))),IF(MONTH(CF$4)=MONTH(EDATE('Rent Roll'!$F10,1)),CD40*(1+'Rent Roll'!$P28),CE40))</f>
        <v>1.3159317792358405</v>
      </c>
      <c r="CG40" s="49">
        <f>IF(MONTH(CG$4)=MONTH('Rent Roll'!$F10),CF40*(DAY('Rent Roll'!$F10)-1)/DAY(EOMONTH('Rent Roll'!$F10,0))+CF40*(1+'Rent Roll'!$P28)*(1-(DAY('Rent Roll'!$F10)-1)/DAY(EOMONTH('Rent Roll'!$F10,0))),IF(MONTH(CG$4)=MONTH(EDATE('Rent Roll'!$F10,1)),CE40*(1+'Rent Roll'!$P28),CF40))</f>
        <v>1.3159317792358405</v>
      </c>
      <c r="CH40" s="49">
        <f>IF(MONTH(CH$4)=MONTH('Rent Roll'!$F10),CG40*(DAY('Rent Roll'!$F10)-1)/DAY(EOMONTH('Rent Roll'!$F10,0))+CG40*(1+'Rent Roll'!$P28)*(1-(DAY('Rent Roll'!$F10)-1)/DAY(EOMONTH('Rent Roll'!$F10,0))),IF(MONTH(CH$4)=MONTH(EDATE('Rent Roll'!$F10,1)),CF40*(1+'Rent Roll'!$P28),CG40))</f>
        <v>1.3159317792358405</v>
      </c>
      <c r="CI40" s="49">
        <f>IF(MONTH(CI$4)=MONTH('Rent Roll'!$F10),CH40*(DAY('Rent Roll'!$F10)-1)/DAY(EOMONTH('Rent Roll'!$F10,0))+CH40*(1+'Rent Roll'!$P28)*(1-(DAY('Rent Roll'!$F10)-1)/DAY(EOMONTH('Rent Roll'!$F10,0))),IF(MONTH(CI$4)=MONTH(EDATE('Rent Roll'!$F10,1)),CG40*(1+'Rent Roll'!$P28),CH40))</f>
        <v>1.3159317792358405</v>
      </c>
      <c r="CJ40" s="49">
        <f>IF(MONTH(CJ$4)=MONTH('Rent Roll'!$F10),CI40*(DAY('Rent Roll'!$F10)-1)/DAY(EOMONTH('Rent Roll'!$F10,0))+CI40*(1+'Rent Roll'!$P28)*(1-(DAY('Rent Roll'!$F10)-1)/DAY(EOMONTH('Rent Roll'!$F10,0))),IF(MONTH(CJ$4)=MONTH(EDATE('Rent Roll'!$F10,1)),CH40*(1+'Rent Roll'!$P28),CI40))</f>
        <v>1.3159317792358405</v>
      </c>
      <c r="CK40" s="49">
        <f>IF(MONTH(CK$4)=MONTH('Rent Roll'!$F10),CJ40*(DAY('Rent Roll'!$F10)-1)/DAY(EOMONTH('Rent Roll'!$F10,0))+CJ40*(1+'Rent Roll'!$P28)*(1-(DAY('Rent Roll'!$F10)-1)/DAY(EOMONTH('Rent Roll'!$F10,0))),IF(MONTH(CK$4)=MONTH(EDATE('Rent Roll'!$F10,1)),CI40*(1+'Rent Roll'!$P28),CJ40))</f>
        <v>1.3159317792358405</v>
      </c>
      <c r="CL40" s="49">
        <f>IF(MONTH(CL$4)=MONTH('Rent Roll'!$F10),CK40*(DAY('Rent Roll'!$F10)-1)/DAY(EOMONTH('Rent Roll'!$F10,0))+CK40*(1+'Rent Roll'!$P28)*(1-(DAY('Rent Roll'!$F10)-1)/DAY(EOMONTH('Rent Roll'!$F10,0))),IF(MONTH(CL$4)=MONTH(EDATE('Rent Roll'!$F10,1)),CJ40*(1+'Rent Roll'!$P28),CK40))</f>
        <v>1.3159317792358405</v>
      </c>
      <c r="CM40" s="49">
        <f>IF(MONTH(CM$4)=MONTH('Rent Roll'!$F10),CL40*(DAY('Rent Roll'!$F10)-1)/DAY(EOMONTH('Rent Roll'!$F10,0))+CL40*(1+'Rent Roll'!$P28)*(1-(DAY('Rent Roll'!$F10)-1)/DAY(EOMONTH('Rent Roll'!$F10,0))),IF(MONTH(CM$4)=MONTH(EDATE('Rent Roll'!$F10,1)),CK40*(1+'Rent Roll'!$P28),CL40))</f>
        <v>1.3600791679585913</v>
      </c>
      <c r="CN40" s="49">
        <f>IF(MONTH(CN$4)=MONTH('Rent Roll'!$F10),CM40*(DAY('Rent Roll'!$F10)-1)/DAY(EOMONTH('Rent Roll'!$F10,0))+CM40*(1+'Rent Roll'!$P28)*(1-(DAY('Rent Roll'!$F10)-1)/DAY(EOMONTH('Rent Roll'!$F10,0))),IF(MONTH(CN$4)=MONTH(EDATE('Rent Roll'!$F10,1)),CL40*(1+'Rent Roll'!$P28),CM40))</f>
        <v>1.3685690504052741</v>
      </c>
      <c r="CO40" s="49">
        <f>IF(MONTH(CO$4)=MONTH('Rent Roll'!$F10),CN40*(DAY('Rent Roll'!$F10)-1)/DAY(EOMONTH('Rent Roll'!$F10,0))+CN40*(1+'Rent Roll'!$P28)*(1-(DAY('Rent Roll'!$F10)-1)/DAY(EOMONTH('Rent Roll'!$F10,0))),IF(MONTH(CO$4)=MONTH(EDATE('Rent Roll'!$F10,1)),CM40*(1+'Rent Roll'!$P28),CN40))</f>
        <v>1.3685690504052741</v>
      </c>
      <c r="CP40" s="49">
        <f>IF(MONTH(CP$4)=MONTH('Rent Roll'!$F10),CO40*(DAY('Rent Roll'!$F10)-1)/DAY(EOMONTH('Rent Roll'!$F10,0))+CO40*(1+'Rent Roll'!$P28)*(1-(DAY('Rent Roll'!$F10)-1)/DAY(EOMONTH('Rent Roll'!$F10,0))),IF(MONTH(CP$4)=MONTH(EDATE('Rent Roll'!$F10,1)),CN40*(1+'Rent Roll'!$P28),CO40))</f>
        <v>1.3685690504052741</v>
      </c>
      <c r="CQ40" s="49">
        <f>IF(MONTH(CQ$4)=MONTH('Rent Roll'!$F10),CP40*(DAY('Rent Roll'!$F10)-1)/DAY(EOMONTH('Rent Roll'!$F10,0))+CP40*(1+'Rent Roll'!$P28)*(1-(DAY('Rent Roll'!$F10)-1)/DAY(EOMONTH('Rent Roll'!$F10,0))),IF(MONTH(CQ$4)=MONTH(EDATE('Rent Roll'!$F10,1)),CO40*(1+'Rent Roll'!$P28),CP40))</f>
        <v>1.3685690504052741</v>
      </c>
      <c r="CR40" s="49">
        <f>IF(MONTH(CR$4)=MONTH('Rent Roll'!$F10),CQ40*(DAY('Rent Roll'!$F10)-1)/DAY(EOMONTH('Rent Roll'!$F10,0))+CQ40*(1+'Rent Roll'!$P28)*(1-(DAY('Rent Roll'!$F10)-1)/DAY(EOMONTH('Rent Roll'!$F10,0))),IF(MONTH(CR$4)=MONTH(EDATE('Rent Roll'!$F10,1)),CP40*(1+'Rent Roll'!$P28),CQ40))</f>
        <v>1.3685690504052741</v>
      </c>
      <c r="CS40" s="49">
        <f>IF(MONTH(CS$4)=MONTH('Rent Roll'!$F10),CR40*(DAY('Rent Roll'!$F10)-1)/DAY(EOMONTH('Rent Roll'!$F10,0))+CR40*(1+'Rent Roll'!$P28)*(1-(DAY('Rent Roll'!$F10)-1)/DAY(EOMONTH('Rent Roll'!$F10,0))),IF(MONTH(CS$4)=MONTH(EDATE('Rent Roll'!$F10,1)),CQ40*(1+'Rent Roll'!$P28),CR40))</f>
        <v>1.3685690504052741</v>
      </c>
      <c r="CT40" s="49">
        <f>IF(MONTH(CT$4)=MONTH('Rent Roll'!$F10),CS40*(DAY('Rent Roll'!$F10)-1)/DAY(EOMONTH('Rent Roll'!$F10,0))+CS40*(1+'Rent Roll'!$P28)*(1-(DAY('Rent Roll'!$F10)-1)/DAY(EOMONTH('Rent Roll'!$F10,0))),IF(MONTH(CT$4)=MONTH(EDATE('Rent Roll'!$F10,1)),CR40*(1+'Rent Roll'!$P28),CS40))</f>
        <v>1.3685690504052741</v>
      </c>
      <c r="CU40" s="49">
        <f>IF(MONTH(CU$4)=MONTH('Rent Roll'!$F10),CT40*(DAY('Rent Roll'!$F10)-1)/DAY(EOMONTH('Rent Roll'!$F10,0))+CT40*(1+'Rent Roll'!$P28)*(1-(DAY('Rent Roll'!$F10)-1)/DAY(EOMONTH('Rent Roll'!$F10,0))),IF(MONTH(CU$4)=MONTH(EDATE('Rent Roll'!$F10,1)),CS40*(1+'Rent Roll'!$P28),CT40))</f>
        <v>1.3685690504052741</v>
      </c>
      <c r="CV40" s="49">
        <f>IF(MONTH(CV$4)=MONTH('Rent Roll'!$F10),CU40*(DAY('Rent Roll'!$F10)-1)/DAY(EOMONTH('Rent Roll'!$F10,0))+CU40*(1+'Rent Roll'!$P28)*(1-(DAY('Rent Roll'!$F10)-1)/DAY(EOMONTH('Rent Roll'!$F10,0))),IF(MONTH(CV$4)=MONTH(EDATE('Rent Roll'!$F10,1)),CT40*(1+'Rent Roll'!$P28),CU40))</f>
        <v>1.3685690504052741</v>
      </c>
      <c r="CW40" s="49">
        <f>IF(MONTH(CW$4)=MONTH('Rent Roll'!$F10),CV40*(DAY('Rent Roll'!$F10)-1)/DAY(EOMONTH('Rent Roll'!$F10,0))+CV40*(1+'Rent Roll'!$P28)*(1-(DAY('Rent Roll'!$F10)-1)/DAY(EOMONTH('Rent Roll'!$F10,0))),IF(MONTH(CW$4)=MONTH(EDATE('Rent Roll'!$F10,1)),CU40*(1+'Rent Roll'!$P28),CV40))</f>
        <v>1.3685690504052741</v>
      </c>
      <c r="CX40" s="49">
        <f>IF(MONTH(CX$4)=MONTH('Rent Roll'!$F10),CW40*(DAY('Rent Roll'!$F10)-1)/DAY(EOMONTH('Rent Roll'!$F10,0))+CW40*(1+'Rent Roll'!$P28)*(1-(DAY('Rent Roll'!$F10)-1)/DAY(EOMONTH('Rent Roll'!$F10,0))),IF(MONTH(CX$4)=MONTH(EDATE('Rent Roll'!$F10,1)),CV40*(1+'Rent Roll'!$P28),CW40))</f>
        <v>1.3685690504052741</v>
      </c>
      <c r="CY40" s="49">
        <f>IF(MONTH(CY$4)=MONTH('Rent Roll'!$F10),CX40*(DAY('Rent Roll'!$F10)-1)/DAY(EOMONTH('Rent Roll'!$F10,0))+CX40*(1+'Rent Roll'!$P28)*(1-(DAY('Rent Roll'!$F10)-1)/DAY(EOMONTH('Rent Roll'!$F10,0))),IF(MONTH(CY$4)=MONTH(EDATE('Rent Roll'!$F10,1)),CW40*(1+'Rent Roll'!$P28),CX40))</f>
        <v>1.4144823346769351</v>
      </c>
      <c r="CZ40" s="49">
        <f>IF(MONTH(CZ$4)=MONTH('Rent Roll'!$F10),CY40*(DAY('Rent Roll'!$F10)-1)/DAY(EOMONTH('Rent Roll'!$F10,0))+CY40*(1+'Rent Roll'!$P28)*(1-(DAY('Rent Roll'!$F10)-1)/DAY(EOMONTH('Rent Roll'!$F10,0))),IF(MONTH(CZ$4)=MONTH(EDATE('Rent Roll'!$F10,1)),CX40*(1+'Rent Roll'!$P28),CY40))</f>
        <v>1.4233118124214852</v>
      </c>
      <c r="DA40" s="49">
        <f>IF(MONTH(DA$4)=MONTH('Rent Roll'!$F10),CZ40*(DAY('Rent Roll'!$F10)-1)/DAY(EOMONTH('Rent Roll'!$F10,0))+CZ40*(1+'Rent Roll'!$P28)*(1-(DAY('Rent Roll'!$F10)-1)/DAY(EOMONTH('Rent Roll'!$F10,0))),IF(MONTH(DA$4)=MONTH(EDATE('Rent Roll'!$F10,1)),CY40*(1+'Rent Roll'!$P28),CZ40))</f>
        <v>1.4233118124214852</v>
      </c>
      <c r="DB40" s="49">
        <f>IF(MONTH(DB$4)=MONTH('Rent Roll'!$F10),DA40*(DAY('Rent Roll'!$F10)-1)/DAY(EOMONTH('Rent Roll'!$F10,0))+DA40*(1+'Rent Roll'!$P28)*(1-(DAY('Rent Roll'!$F10)-1)/DAY(EOMONTH('Rent Roll'!$F10,0))),IF(MONTH(DB$4)=MONTH(EDATE('Rent Roll'!$F10,1)),CZ40*(1+'Rent Roll'!$P28),DA40))</f>
        <v>1.4233118124214852</v>
      </c>
      <c r="DC40" s="49">
        <f>IF(MONTH(DC$4)=MONTH('Rent Roll'!$F10),DB40*(DAY('Rent Roll'!$F10)-1)/DAY(EOMONTH('Rent Roll'!$F10,0))+DB40*(1+'Rent Roll'!$P28)*(1-(DAY('Rent Roll'!$F10)-1)/DAY(EOMONTH('Rent Roll'!$F10,0))),IF(MONTH(DC$4)=MONTH(EDATE('Rent Roll'!$F10,1)),DA40*(1+'Rent Roll'!$P28),DB40))</f>
        <v>1.4233118124214852</v>
      </c>
      <c r="DD40" s="49">
        <f>IF(MONTH(DD$4)=MONTH('Rent Roll'!$F10),DC40*(DAY('Rent Roll'!$F10)-1)/DAY(EOMONTH('Rent Roll'!$F10,0))+DC40*(1+'Rent Roll'!$P28)*(1-(DAY('Rent Roll'!$F10)-1)/DAY(EOMONTH('Rent Roll'!$F10,0))),IF(MONTH(DD$4)=MONTH(EDATE('Rent Roll'!$F10,1)),DB40*(1+'Rent Roll'!$P28),DC40))</f>
        <v>1.4233118124214852</v>
      </c>
      <c r="DE40" s="49">
        <f>IF(MONTH(DE$4)=MONTH('Rent Roll'!$F10),DD40*(DAY('Rent Roll'!$F10)-1)/DAY(EOMONTH('Rent Roll'!$F10,0))+DD40*(1+'Rent Roll'!$P28)*(1-(DAY('Rent Roll'!$F10)-1)/DAY(EOMONTH('Rent Roll'!$F10,0))),IF(MONTH(DE$4)=MONTH(EDATE('Rent Roll'!$F10,1)),DC40*(1+'Rent Roll'!$P28),DD40))</f>
        <v>1.4233118124214852</v>
      </c>
      <c r="DF40" s="49">
        <f>IF(MONTH(DF$4)=MONTH('Rent Roll'!$F10),DE40*(DAY('Rent Roll'!$F10)-1)/DAY(EOMONTH('Rent Roll'!$F10,0))+DE40*(1+'Rent Roll'!$P28)*(1-(DAY('Rent Roll'!$F10)-1)/DAY(EOMONTH('Rent Roll'!$F10,0))),IF(MONTH(DF$4)=MONTH(EDATE('Rent Roll'!$F10,1)),DD40*(1+'Rent Roll'!$P28),DE40))</f>
        <v>1.4233118124214852</v>
      </c>
      <c r="DG40" s="49">
        <f>IF(MONTH(DG$4)=MONTH('Rent Roll'!$F10),DF40*(DAY('Rent Roll'!$F10)-1)/DAY(EOMONTH('Rent Roll'!$F10,0))+DF40*(1+'Rent Roll'!$P28)*(1-(DAY('Rent Roll'!$F10)-1)/DAY(EOMONTH('Rent Roll'!$F10,0))),IF(MONTH(DG$4)=MONTH(EDATE('Rent Roll'!$F10,1)),DE40*(1+'Rent Roll'!$P28),DF40))</f>
        <v>1.4233118124214852</v>
      </c>
      <c r="DH40" s="49">
        <f>IF(MONTH(DH$4)=MONTH('Rent Roll'!$F10),DG40*(DAY('Rent Roll'!$F10)-1)/DAY(EOMONTH('Rent Roll'!$F10,0))+DG40*(1+'Rent Roll'!$P28)*(1-(DAY('Rent Roll'!$F10)-1)/DAY(EOMONTH('Rent Roll'!$F10,0))),IF(MONTH(DH$4)=MONTH(EDATE('Rent Roll'!$F10,1)),DF40*(1+'Rent Roll'!$P28),DG40))</f>
        <v>1.4233118124214852</v>
      </c>
      <c r="DI40" s="49">
        <f>IF(MONTH(DI$4)=MONTH('Rent Roll'!$F10),DH40*(DAY('Rent Roll'!$F10)-1)/DAY(EOMONTH('Rent Roll'!$F10,0))+DH40*(1+'Rent Roll'!$P28)*(1-(DAY('Rent Roll'!$F10)-1)/DAY(EOMONTH('Rent Roll'!$F10,0))),IF(MONTH(DI$4)=MONTH(EDATE('Rent Roll'!$F10,1)),DG40*(1+'Rent Roll'!$P28),DH40))</f>
        <v>1.4233118124214852</v>
      </c>
      <c r="DJ40" s="49">
        <f>IF(MONTH(DJ$4)=MONTH('Rent Roll'!$F10),DI40*(DAY('Rent Roll'!$F10)-1)/DAY(EOMONTH('Rent Roll'!$F10,0))+DI40*(1+'Rent Roll'!$P28)*(1-(DAY('Rent Roll'!$F10)-1)/DAY(EOMONTH('Rent Roll'!$F10,0))),IF(MONTH(DJ$4)=MONTH(EDATE('Rent Roll'!$F10,1)),DH40*(1+'Rent Roll'!$P28),DI40))</f>
        <v>1.4233118124214852</v>
      </c>
      <c r="DK40" s="49">
        <f>IF(MONTH(DK$4)=MONTH('Rent Roll'!$F10),DJ40*(DAY('Rent Roll'!$F10)-1)/DAY(EOMONTH('Rent Roll'!$F10,0))+DJ40*(1+'Rent Roll'!$P28)*(1-(DAY('Rent Roll'!$F10)-1)/DAY(EOMONTH('Rent Roll'!$F10,0))),IF(MONTH(DK$4)=MONTH(EDATE('Rent Roll'!$F10,1)),DI40*(1+'Rent Roll'!$P28),DJ40))</f>
        <v>1.4710616280640123</v>
      </c>
      <c r="DL40" s="49">
        <f>IF(MONTH(DL$4)=MONTH('Rent Roll'!$F10),DK40*(DAY('Rent Roll'!$F10)-1)/DAY(EOMONTH('Rent Roll'!$F10,0))+DK40*(1+'Rent Roll'!$P28)*(1-(DAY('Rent Roll'!$F10)-1)/DAY(EOMONTH('Rent Roll'!$F10,0))),IF(MONTH(DL$4)=MONTH(EDATE('Rent Roll'!$F10,1)),DJ40*(1+'Rent Roll'!$P28),DK40))</f>
        <v>1.4802442849183446</v>
      </c>
      <c r="DM40" s="49">
        <f>IF(MONTH(DM$4)=MONTH('Rent Roll'!$F10),DL40*(DAY('Rent Roll'!$F10)-1)/DAY(EOMONTH('Rent Roll'!$F10,0))+DL40*(1+'Rent Roll'!$P28)*(1-(DAY('Rent Roll'!$F10)-1)/DAY(EOMONTH('Rent Roll'!$F10,0))),IF(MONTH(DM$4)=MONTH(EDATE('Rent Roll'!$F10,1)),DK40*(1+'Rent Roll'!$P28),DL40))</f>
        <v>1.4802442849183446</v>
      </c>
      <c r="DN40" s="49">
        <f>IF(MONTH(DN$4)=MONTH('Rent Roll'!$F10),DM40*(DAY('Rent Roll'!$F10)-1)/DAY(EOMONTH('Rent Roll'!$F10,0))+DM40*(1+'Rent Roll'!$P28)*(1-(DAY('Rent Roll'!$F10)-1)/DAY(EOMONTH('Rent Roll'!$F10,0))),IF(MONTH(DN$4)=MONTH(EDATE('Rent Roll'!$F10,1)),DL40*(1+'Rent Roll'!$P28),DM40))</f>
        <v>1.4802442849183446</v>
      </c>
      <c r="DO40" s="49">
        <f>IF(MONTH(DO$4)=MONTH('Rent Roll'!$F10),DN40*(DAY('Rent Roll'!$F10)-1)/DAY(EOMONTH('Rent Roll'!$F10,0))+DN40*(1+'Rent Roll'!$P28)*(1-(DAY('Rent Roll'!$F10)-1)/DAY(EOMONTH('Rent Roll'!$F10,0))),IF(MONTH(DO$4)=MONTH(EDATE('Rent Roll'!$F10,1)),DM40*(1+'Rent Roll'!$P28),DN40))</f>
        <v>1.4802442849183446</v>
      </c>
      <c r="DP40" s="49">
        <f>IF(MONTH(DP$4)=MONTH('Rent Roll'!$F10),DO40*(DAY('Rent Roll'!$F10)-1)/DAY(EOMONTH('Rent Roll'!$F10,0))+DO40*(1+'Rent Roll'!$P28)*(1-(DAY('Rent Roll'!$F10)-1)/DAY(EOMONTH('Rent Roll'!$F10,0))),IF(MONTH(DP$4)=MONTH(EDATE('Rent Roll'!$F10,1)),DN40*(1+'Rent Roll'!$P28),DO40))</f>
        <v>1.4802442849183446</v>
      </c>
      <c r="DQ40" s="49">
        <f>IF(MONTH(DQ$4)=MONTH('Rent Roll'!$F10),DP40*(DAY('Rent Roll'!$F10)-1)/DAY(EOMONTH('Rent Roll'!$F10,0))+DP40*(1+'Rent Roll'!$P28)*(1-(DAY('Rent Roll'!$F10)-1)/DAY(EOMONTH('Rent Roll'!$F10,0))),IF(MONTH(DQ$4)=MONTH(EDATE('Rent Roll'!$F10,1)),DO40*(1+'Rent Roll'!$P28),DP40))</f>
        <v>1.4802442849183446</v>
      </c>
      <c r="DR40" s="49">
        <f>IF(MONTH(DR$4)=MONTH('Rent Roll'!$F10),DQ40*(DAY('Rent Roll'!$F10)-1)/DAY(EOMONTH('Rent Roll'!$F10,0))+DQ40*(1+'Rent Roll'!$P28)*(1-(DAY('Rent Roll'!$F10)-1)/DAY(EOMONTH('Rent Roll'!$F10,0))),IF(MONTH(DR$4)=MONTH(EDATE('Rent Roll'!$F10,1)),DP40*(1+'Rent Roll'!$P28),DQ40))</f>
        <v>1.4802442849183446</v>
      </c>
    </row>
    <row r="41" spans="1:122" ht="12.6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</row>
    <row r="42" spans="1:122" ht="12.6" customHeight="1">
      <c r="A42" s="37" t="s">
        <v>29</v>
      </c>
      <c r="B42" s="35"/>
      <c r="C42" s="35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</row>
    <row r="43" spans="1:122" ht="12.6" customHeight="1">
      <c r="A43" s="31" t="s">
        <v>30</v>
      </c>
      <c r="B43" s="1"/>
      <c r="C43" s="1"/>
      <c r="D43" s="1">
        <f t="shared" ref="D43:Y43" si="666">MIN(D$36,D39)</f>
        <v>0.65876680680772715</v>
      </c>
      <c r="E43" s="1">
        <f t="shared" si="666"/>
        <v>0.65876680680772715</v>
      </c>
      <c r="F43" s="1">
        <f t="shared" si="666"/>
        <v>0.65876680680772715</v>
      </c>
      <c r="G43" s="1">
        <f t="shared" si="666"/>
        <v>0.65876680680772715</v>
      </c>
      <c r="H43" s="1">
        <f t="shared" si="666"/>
        <v>0.65876680680772715</v>
      </c>
      <c r="I43" s="1">
        <f t="shared" si="666"/>
        <v>0.65876680680772715</v>
      </c>
      <c r="J43" s="1">
        <f t="shared" si="666"/>
        <v>0.65876680680772715</v>
      </c>
      <c r="K43" s="1">
        <f t="shared" si="666"/>
        <v>0.65876680680772715</v>
      </c>
      <c r="L43" s="1">
        <f t="shared" si="666"/>
        <v>0.65876680680772715</v>
      </c>
      <c r="M43" s="1">
        <f t="shared" si="666"/>
        <v>0.65876680680772715</v>
      </c>
      <c r="N43" s="1">
        <f t="shared" si="666"/>
        <v>0.65876680680772715</v>
      </c>
      <c r="O43" s="1">
        <f t="shared" si="666"/>
        <v>0.65876680680772715</v>
      </c>
      <c r="P43" s="1">
        <f t="shared" si="666"/>
        <v>0.6917051471481136</v>
      </c>
      <c r="Q43" s="1">
        <f t="shared" si="666"/>
        <v>0.6917051471481136</v>
      </c>
      <c r="R43" s="1">
        <f t="shared" si="666"/>
        <v>0.6917051471481136</v>
      </c>
      <c r="S43" s="1">
        <f t="shared" si="666"/>
        <v>0.6917051471481136</v>
      </c>
      <c r="T43" s="1">
        <f t="shared" si="666"/>
        <v>0.6917051471481136</v>
      </c>
      <c r="U43" s="1">
        <f t="shared" si="666"/>
        <v>0.6917051471481136</v>
      </c>
      <c r="V43" s="1">
        <f t="shared" si="666"/>
        <v>0.6917051471481136</v>
      </c>
      <c r="W43" s="1">
        <f t="shared" si="666"/>
        <v>0.6917051471481136</v>
      </c>
      <c r="X43" s="1">
        <f t="shared" si="666"/>
        <v>0.6917051471481136</v>
      </c>
      <c r="Y43" s="1">
        <f t="shared" si="666"/>
        <v>0.6917051471481136</v>
      </c>
      <c r="Z43" s="1">
        <f t="shared" ref="Z43:AJ43" si="667">MIN(Z$36,Z39)</f>
        <v>0.6917051471481136</v>
      </c>
      <c r="AA43" s="1">
        <f t="shared" si="667"/>
        <v>0.6917051471481136</v>
      </c>
      <c r="AB43" s="1">
        <f t="shared" si="667"/>
        <v>0.72629040450551929</v>
      </c>
      <c r="AC43" s="1">
        <f t="shared" si="667"/>
        <v>0.72629040450551929</v>
      </c>
      <c r="AD43" s="1">
        <f t="shared" si="667"/>
        <v>0.72629040450551929</v>
      </c>
      <c r="AE43" s="1">
        <f t="shared" si="667"/>
        <v>0.72629040450551929</v>
      </c>
      <c r="AF43" s="1">
        <f t="shared" si="667"/>
        <v>0.72629040450551929</v>
      </c>
      <c r="AG43" s="1">
        <f t="shared" si="667"/>
        <v>0.72629040450551929</v>
      </c>
      <c r="AH43" s="1">
        <f t="shared" si="667"/>
        <v>0.72629040450551929</v>
      </c>
      <c r="AI43" s="1">
        <f t="shared" si="667"/>
        <v>0.72629040450551929</v>
      </c>
      <c r="AJ43" s="1">
        <f t="shared" si="667"/>
        <v>0.72629040450551929</v>
      </c>
      <c r="AK43" s="1">
        <f t="shared" ref="AK43:AL43" si="668">MIN(AK$36,AK39)</f>
        <v>0.72629040450551929</v>
      </c>
      <c r="AL43" s="1">
        <f t="shared" si="668"/>
        <v>0.72629040450551929</v>
      </c>
      <c r="AM43" s="1">
        <f t="shared" ref="AM43:CF43" si="669">MIN(AM$36,AM39)</f>
        <v>0.72629040450551929</v>
      </c>
      <c r="AN43" s="1">
        <f t="shared" si="669"/>
        <v>0.76260492473079533</v>
      </c>
      <c r="AO43" s="1">
        <f t="shared" si="669"/>
        <v>0.76260492473079533</v>
      </c>
      <c r="AP43" s="1">
        <f t="shared" si="669"/>
        <v>0.76260492473079533</v>
      </c>
      <c r="AQ43" s="1">
        <f t="shared" si="669"/>
        <v>0.76260492473079533</v>
      </c>
      <c r="AR43" s="1">
        <f t="shared" si="669"/>
        <v>0.76260492473079533</v>
      </c>
      <c r="AS43" s="1">
        <f t="shared" si="669"/>
        <v>0.76260492473079533</v>
      </c>
      <c r="AT43" s="1">
        <f t="shared" si="669"/>
        <v>0.76260492473079533</v>
      </c>
      <c r="AU43" s="1">
        <f t="shared" si="669"/>
        <v>0.76260492473079533</v>
      </c>
      <c r="AV43" s="1">
        <f t="shared" si="669"/>
        <v>0.76260492473079533</v>
      </c>
      <c r="AW43" s="1">
        <f t="shared" si="669"/>
        <v>0.76260492473079533</v>
      </c>
      <c r="AX43" s="1">
        <f t="shared" si="669"/>
        <v>0.76260492473079533</v>
      </c>
      <c r="AY43" s="1">
        <f t="shared" si="669"/>
        <v>0.76260492473079533</v>
      </c>
      <c r="AZ43" s="1">
        <f t="shared" si="669"/>
        <v>0.80073517096733515</v>
      </c>
      <c r="BA43" s="1">
        <f t="shared" si="669"/>
        <v>0.80073517096733515</v>
      </c>
      <c r="BB43" s="1">
        <f t="shared" si="669"/>
        <v>0.80073517096733515</v>
      </c>
      <c r="BC43" s="1">
        <f t="shared" si="669"/>
        <v>0.80073517096733515</v>
      </c>
      <c r="BD43" s="1">
        <f t="shared" si="669"/>
        <v>0.80073517096733515</v>
      </c>
      <c r="BE43" s="1">
        <f t="shared" si="669"/>
        <v>0.80073517096733515</v>
      </c>
      <c r="BF43" s="1">
        <f t="shared" si="669"/>
        <v>0.80073517096733515</v>
      </c>
      <c r="BG43" s="1">
        <f t="shared" si="669"/>
        <v>0.80073517096733515</v>
      </c>
      <c r="BH43" s="1">
        <f t="shared" si="669"/>
        <v>0.80073517096733515</v>
      </c>
      <c r="BI43" s="1">
        <f t="shared" si="669"/>
        <v>0.80073517096733515</v>
      </c>
      <c r="BJ43" s="1">
        <f t="shared" si="669"/>
        <v>0.80073517096733515</v>
      </c>
      <c r="BK43" s="1">
        <f t="shared" si="669"/>
        <v>0.80073517096733515</v>
      </c>
      <c r="BL43" s="1">
        <f t="shared" si="669"/>
        <v>0.8407719295157019</v>
      </c>
      <c r="BM43" s="1">
        <f t="shared" si="669"/>
        <v>0.8407719295157019</v>
      </c>
      <c r="BN43" s="1">
        <f t="shared" si="669"/>
        <v>0.8407719295157019</v>
      </c>
      <c r="BO43" s="1">
        <f t="shared" si="669"/>
        <v>0.8407719295157019</v>
      </c>
      <c r="BP43" s="1">
        <f t="shared" si="669"/>
        <v>0.8407719295157019</v>
      </c>
      <c r="BQ43" s="1">
        <f t="shared" si="669"/>
        <v>0.8407719295157019</v>
      </c>
      <c r="BR43" s="1">
        <f t="shared" si="669"/>
        <v>0.8407719295157019</v>
      </c>
      <c r="BS43" s="1">
        <f t="shared" si="669"/>
        <v>0.8407719295157019</v>
      </c>
      <c r="BT43" s="1">
        <f t="shared" si="669"/>
        <v>0.8407719295157019</v>
      </c>
      <c r="BU43" s="1">
        <f t="shared" si="669"/>
        <v>0.8407719295157019</v>
      </c>
      <c r="BV43" s="1">
        <f t="shared" si="669"/>
        <v>0.8407719295157019</v>
      </c>
      <c r="BW43" s="1">
        <f t="shared" si="669"/>
        <v>0.8407719295157019</v>
      </c>
      <c r="BX43" s="1">
        <f t="shared" si="669"/>
        <v>0.88281052599148702</v>
      </c>
      <c r="BY43" s="1">
        <f t="shared" si="669"/>
        <v>0.88281052599148702</v>
      </c>
      <c r="BZ43" s="1">
        <f t="shared" si="669"/>
        <v>0.88281052599148702</v>
      </c>
      <c r="CA43" s="1">
        <f t="shared" si="669"/>
        <v>0.88281052599148702</v>
      </c>
      <c r="CB43" s="1">
        <f t="shared" si="669"/>
        <v>0.88281052599148702</v>
      </c>
      <c r="CC43" s="1">
        <f t="shared" si="669"/>
        <v>0.88281052599148702</v>
      </c>
      <c r="CD43" s="1">
        <f t="shared" si="669"/>
        <v>0.88281052599148702</v>
      </c>
      <c r="CE43" s="1">
        <f t="shared" si="669"/>
        <v>0.88281052599148702</v>
      </c>
      <c r="CF43" s="1">
        <f t="shared" si="669"/>
        <v>0.88281052599148702</v>
      </c>
      <c r="CG43" s="1">
        <f t="shared" ref="CG43:CX43" si="670">MIN(CG$36,CG39)</f>
        <v>0.88281052599148702</v>
      </c>
      <c r="CH43" s="1">
        <f t="shared" si="670"/>
        <v>0.88281052599148702</v>
      </c>
      <c r="CI43" s="1">
        <f t="shared" si="670"/>
        <v>0.88281052599148702</v>
      </c>
      <c r="CJ43" s="1">
        <f t="shared" si="670"/>
        <v>0.92695105229106134</v>
      </c>
      <c r="CK43" s="1">
        <f t="shared" si="670"/>
        <v>0.92695105229106134</v>
      </c>
      <c r="CL43" s="1">
        <f t="shared" si="670"/>
        <v>0.92695105229106134</v>
      </c>
      <c r="CM43" s="1">
        <f t="shared" si="670"/>
        <v>0.92695105229106134</v>
      </c>
      <c r="CN43" s="1">
        <f t="shared" si="670"/>
        <v>0.92695105229106134</v>
      </c>
      <c r="CO43" s="1">
        <f t="shared" si="670"/>
        <v>0.92695105229106134</v>
      </c>
      <c r="CP43" s="1">
        <f t="shared" si="670"/>
        <v>0.92695105229106134</v>
      </c>
      <c r="CQ43" s="1">
        <f t="shared" si="670"/>
        <v>0.92695105229106134</v>
      </c>
      <c r="CR43" s="1">
        <f t="shared" si="670"/>
        <v>0.92695105229106134</v>
      </c>
      <c r="CS43" s="1">
        <f t="shared" si="670"/>
        <v>0.92695105229106134</v>
      </c>
      <c r="CT43" s="1">
        <f t="shared" si="670"/>
        <v>0.92695105229106134</v>
      </c>
      <c r="CU43" s="1">
        <f t="shared" si="670"/>
        <v>0.92695105229106134</v>
      </c>
      <c r="CV43" s="1">
        <f t="shared" si="670"/>
        <v>0.97329860490561437</v>
      </c>
      <c r="CW43" s="1">
        <f t="shared" si="670"/>
        <v>0.97329860490561437</v>
      </c>
      <c r="CX43" s="1">
        <f t="shared" si="670"/>
        <v>0.97329860490561437</v>
      </c>
      <c r="CY43" s="1">
        <f t="shared" ref="CY43:DI43" si="671">MIN(CY$36,CY39)</f>
        <v>0.97329860490561437</v>
      </c>
      <c r="CZ43" s="1">
        <f t="shared" si="671"/>
        <v>0.97329860490561437</v>
      </c>
      <c r="DA43" s="1">
        <f t="shared" si="671"/>
        <v>0.97329860490561437</v>
      </c>
      <c r="DB43" s="1">
        <f t="shared" si="671"/>
        <v>0.97329860490561437</v>
      </c>
      <c r="DC43" s="1">
        <f t="shared" si="671"/>
        <v>0.97329860490561437</v>
      </c>
      <c r="DD43" s="1">
        <f t="shared" si="671"/>
        <v>0.97329860490561437</v>
      </c>
      <c r="DE43" s="1">
        <f t="shared" si="671"/>
        <v>0.97329860490561437</v>
      </c>
      <c r="DF43" s="1">
        <f t="shared" si="671"/>
        <v>0.97329860490561437</v>
      </c>
      <c r="DG43" s="1">
        <f t="shared" si="671"/>
        <v>0.97329860490561437</v>
      </c>
      <c r="DH43" s="1">
        <f t="shared" si="671"/>
        <v>1.0219635351508951</v>
      </c>
      <c r="DI43" s="1">
        <f t="shared" si="671"/>
        <v>1.0219635351508951</v>
      </c>
      <c r="DJ43" s="1">
        <f t="shared" ref="DJ43:DN43" si="672">MIN(DJ$36,DJ39)</f>
        <v>1.0219635351508951</v>
      </c>
      <c r="DK43" s="1">
        <f t="shared" si="672"/>
        <v>1.0219635351508951</v>
      </c>
      <c r="DL43" s="1">
        <f t="shared" si="672"/>
        <v>1.0219635351508951</v>
      </c>
      <c r="DM43" s="1">
        <f t="shared" si="672"/>
        <v>1.0219635351508951</v>
      </c>
      <c r="DN43" s="1">
        <f t="shared" si="672"/>
        <v>1.0219635351508951</v>
      </c>
      <c r="DO43" s="1">
        <f t="shared" ref="DO43:DR43" si="673">MIN(DO$36,DO39)</f>
        <v>1.0219635351508951</v>
      </c>
      <c r="DP43" s="1">
        <f t="shared" si="673"/>
        <v>1.0219635351508951</v>
      </c>
      <c r="DQ43" s="1">
        <f t="shared" si="673"/>
        <v>1.0219635351508951</v>
      </c>
      <c r="DR43" s="1">
        <f t="shared" si="673"/>
        <v>1.0219635351508951</v>
      </c>
    </row>
    <row r="44" spans="1:122" ht="12.6" customHeight="1">
      <c r="A44" s="31" t="s">
        <v>31</v>
      </c>
      <c r="B44" s="1"/>
      <c r="C44" s="1"/>
      <c r="D44" s="1">
        <f t="shared" ref="D44:Y44" si="674">MIN(D$36,D40)</f>
        <v>0.65876680680772715</v>
      </c>
      <c r="E44" s="1">
        <f t="shared" si="674"/>
        <v>0.65876680680772715</v>
      </c>
      <c r="F44" s="1">
        <f t="shared" si="674"/>
        <v>0.65876680680772715</v>
      </c>
      <c r="G44" s="1">
        <f t="shared" si="674"/>
        <v>0.65876680680772715</v>
      </c>
      <c r="H44" s="1">
        <f t="shared" si="674"/>
        <v>0.65876680680772715</v>
      </c>
      <c r="I44" s="1">
        <f t="shared" si="674"/>
        <v>0.65876680680772715</v>
      </c>
      <c r="J44" s="1">
        <f t="shared" si="674"/>
        <v>0.65876680680772715</v>
      </c>
      <c r="K44" s="1">
        <f t="shared" si="674"/>
        <v>0.65876680680772715</v>
      </c>
      <c r="L44" s="1">
        <f t="shared" si="674"/>
        <v>0.65876680680772715</v>
      </c>
      <c r="M44" s="1">
        <f t="shared" si="674"/>
        <v>0.65876680680772715</v>
      </c>
      <c r="N44" s="1">
        <f t="shared" si="674"/>
        <v>0.65876680680772715</v>
      </c>
      <c r="O44" s="1">
        <f t="shared" si="674"/>
        <v>0.65876680680772715</v>
      </c>
      <c r="P44" s="1">
        <f t="shared" si="674"/>
        <v>0.6917051471481136</v>
      </c>
      <c r="Q44" s="1">
        <f t="shared" si="674"/>
        <v>0.6917051471481136</v>
      </c>
      <c r="R44" s="1">
        <f t="shared" si="674"/>
        <v>0.6917051471481136</v>
      </c>
      <c r="S44" s="1">
        <f t="shared" si="674"/>
        <v>0.6917051471481136</v>
      </c>
      <c r="T44" s="1">
        <f t="shared" si="674"/>
        <v>0.6917051471481136</v>
      </c>
      <c r="U44" s="1">
        <f t="shared" si="674"/>
        <v>0.6917051471481136</v>
      </c>
      <c r="V44" s="1">
        <f t="shared" si="674"/>
        <v>0.6917051471481136</v>
      </c>
      <c r="W44" s="1">
        <f t="shared" si="674"/>
        <v>0.6917051471481136</v>
      </c>
      <c r="X44" s="1">
        <f t="shared" si="674"/>
        <v>0.6917051471481136</v>
      </c>
      <c r="Y44" s="1">
        <f t="shared" si="674"/>
        <v>0.6917051471481136</v>
      </c>
      <c r="Z44" s="1">
        <f t="shared" ref="Z44:AJ44" si="675">MIN(Z$36,Z40)</f>
        <v>0.6917051471481136</v>
      </c>
      <c r="AA44" s="1">
        <f t="shared" si="675"/>
        <v>0.6917051471481136</v>
      </c>
      <c r="AB44" s="1">
        <f t="shared" si="675"/>
        <v>0.72629040450551929</v>
      </c>
      <c r="AC44" s="1">
        <f t="shared" si="675"/>
        <v>0.72629040450551929</v>
      </c>
      <c r="AD44" s="1">
        <f t="shared" si="675"/>
        <v>0.72629040450551929</v>
      </c>
      <c r="AE44" s="1">
        <f t="shared" si="675"/>
        <v>0.72629040450551929</v>
      </c>
      <c r="AF44" s="1">
        <f t="shared" si="675"/>
        <v>0.72629040450551929</v>
      </c>
      <c r="AG44" s="1">
        <f t="shared" si="675"/>
        <v>0.72629040450551929</v>
      </c>
      <c r="AH44" s="1">
        <f t="shared" si="675"/>
        <v>0.72629040450551929</v>
      </c>
      <c r="AI44" s="1">
        <f t="shared" si="675"/>
        <v>0.72629040450551929</v>
      </c>
      <c r="AJ44" s="1">
        <f t="shared" si="675"/>
        <v>0.72629040450551929</v>
      </c>
      <c r="AK44" s="1">
        <f t="shared" ref="AK44:AL44" si="676">MIN(AK$36,AK40)</f>
        <v>0.72629040450551929</v>
      </c>
      <c r="AL44" s="1">
        <f t="shared" si="676"/>
        <v>0.72629040450551929</v>
      </c>
      <c r="AM44" s="1">
        <f t="shared" ref="AM44:CF44" si="677">MIN(AM$36,AM40)</f>
        <v>0.72629040450551929</v>
      </c>
      <c r="AN44" s="1">
        <f t="shared" si="677"/>
        <v>0.76260492473079533</v>
      </c>
      <c r="AO44" s="1">
        <f t="shared" si="677"/>
        <v>0.76260492473079533</v>
      </c>
      <c r="AP44" s="1">
        <f t="shared" si="677"/>
        <v>0.76260492473079533</v>
      </c>
      <c r="AQ44" s="1">
        <f t="shared" si="677"/>
        <v>0.76260492473079533</v>
      </c>
      <c r="AR44" s="1">
        <f t="shared" si="677"/>
        <v>0.76260492473079533</v>
      </c>
      <c r="AS44" s="1">
        <f t="shared" si="677"/>
        <v>0.76260492473079533</v>
      </c>
      <c r="AT44" s="1">
        <f t="shared" si="677"/>
        <v>0.76260492473079533</v>
      </c>
      <c r="AU44" s="1">
        <f t="shared" si="677"/>
        <v>0.76260492473079533</v>
      </c>
      <c r="AV44" s="1">
        <f t="shared" si="677"/>
        <v>0.76260492473079533</v>
      </c>
      <c r="AW44" s="1">
        <f t="shared" si="677"/>
        <v>0.76260492473079533</v>
      </c>
      <c r="AX44" s="1">
        <f t="shared" si="677"/>
        <v>0.76260492473079533</v>
      </c>
      <c r="AY44" s="1">
        <f t="shared" si="677"/>
        <v>0.76260492473079533</v>
      </c>
      <c r="AZ44" s="1">
        <f t="shared" si="677"/>
        <v>0.80073517096733515</v>
      </c>
      <c r="BA44" s="1">
        <f t="shared" si="677"/>
        <v>0.80073517096733515</v>
      </c>
      <c r="BB44" s="1">
        <f t="shared" si="677"/>
        <v>0.80073517096733515</v>
      </c>
      <c r="BC44" s="1">
        <f t="shared" si="677"/>
        <v>0.80073517096733515</v>
      </c>
      <c r="BD44" s="1">
        <f t="shared" si="677"/>
        <v>0.80073517096733515</v>
      </c>
      <c r="BE44" s="1">
        <f t="shared" si="677"/>
        <v>0.80073517096733515</v>
      </c>
      <c r="BF44" s="1">
        <f t="shared" si="677"/>
        <v>0.80073517096733515</v>
      </c>
      <c r="BG44" s="1">
        <f t="shared" si="677"/>
        <v>0.80073517096733515</v>
      </c>
      <c r="BH44" s="1">
        <f t="shared" si="677"/>
        <v>0.80073517096733515</v>
      </c>
      <c r="BI44" s="1">
        <f t="shared" si="677"/>
        <v>0.80073517096733515</v>
      </c>
      <c r="BJ44" s="1">
        <f t="shared" si="677"/>
        <v>0.80073517096733515</v>
      </c>
      <c r="BK44" s="1">
        <f t="shared" si="677"/>
        <v>0.80073517096733515</v>
      </c>
      <c r="BL44" s="1">
        <f t="shared" si="677"/>
        <v>0.8407719295157019</v>
      </c>
      <c r="BM44" s="1">
        <f t="shared" si="677"/>
        <v>0.8407719295157019</v>
      </c>
      <c r="BN44" s="1">
        <f t="shared" si="677"/>
        <v>0.8407719295157019</v>
      </c>
      <c r="BO44" s="1">
        <f t="shared" si="677"/>
        <v>0.8407719295157019</v>
      </c>
      <c r="BP44" s="1">
        <f t="shared" si="677"/>
        <v>0.8407719295157019</v>
      </c>
      <c r="BQ44" s="1">
        <f t="shared" si="677"/>
        <v>0.8407719295157019</v>
      </c>
      <c r="BR44" s="1">
        <f t="shared" si="677"/>
        <v>0.8407719295157019</v>
      </c>
      <c r="BS44" s="1">
        <f t="shared" si="677"/>
        <v>0.8407719295157019</v>
      </c>
      <c r="BT44" s="1">
        <f t="shared" si="677"/>
        <v>0.8407719295157019</v>
      </c>
      <c r="BU44" s="1">
        <f t="shared" si="677"/>
        <v>0.8407719295157019</v>
      </c>
      <c r="BV44" s="1">
        <f t="shared" si="677"/>
        <v>0.8407719295157019</v>
      </c>
      <c r="BW44" s="1">
        <f t="shared" si="677"/>
        <v>0.8407719295157019</v>
      </c>
      <c r="BX44" s="1">
        <f t="shared" si="677"/>
        <v>0.88281052599148702</v>
      </c>
      <c r="BY44" s="1">
        <f t="shared" si="677"/>
        <v>0.88281052599148702</v>
      </c>
      <c r="BZ44" s="1">
        <f t="shared" si="677"/>
        <v>0.88281052599148702</v>
      </c>
      <c r="CA44" s="1">
        <f t="shared" si="677"/>
        <v>0.88281052599148702</v>
      </c>
      <c r="CB44" s="1">
        <f t="shared" si="677"/>
        <v>0.88281052599148702</v>
      </c>
      <c r="CC44" s="1">
        <f t="shared" si="677"/>
        <v>0.88281052599148702</v>
      </c>
      <c r="CD44" s="1">
        <f t="shared" si="677"/>
        <v>0.88281052599148702</v>
      </c>
      <c r="CE44" s="1">
        <f t="shared" si="677"/>
        <v>0.88281052599148702</v>
      </c>
      <c r="CF44" s="1">
        <f t="shared" si="677"/>
        <v>0.88281052599148702</v>
      </c>
      <c r="CG44" s="1">
        <f t="shared" ref="CG44:CX44" si="678">MIN(CG$36,CG40)</f>
        <v>0.88281052599148702</v>
      </c>
      <c r="CH44" s="1">
        <f t="shared" si="678"/>
        <v>0.88281052599148702</v>
      </c>
      <c r="CI44" s="1">
        <f t="shared" si="678"/>
        <v>0.88281052599148702</v>
      </c>
      <c r="CJ44" s="1">
        <f t="shared" si="678"/>
        <v>0.92695105229106134</v>
      </c>
      <c r="CK44" s="1">
        <f t="shared" si="678"/>
        <v>0.92695105229106134</v>
      </c>
      <c r="CL44" s="1">
        <f t="shared" si="678"/>
        <v>0.92695105229106134</v>
      </c>
      <c r="CM44" s="1">
        <f t="shared" si="678"/>
        <v>0.92695105229106134</v>
      </c>
      <c r="CN44" s="1">
        <f t="shared" si="678"/>
        <v>0.92695105229106134</v>
      </c>
      <c r="CO44" s="1">
        <f t="shared" si="678"/>
        <v>0.92695105229106134</v>
      </c>
      <c r="CP44" s="1">
        <f t="shared" si="678"/>
        <v>0.92695105229106134</v>
      </c>
      <c r="CQ44" s="1">
        <f t="shared" si="678"/>
        <v>0.92695105229106134</v>
      </c>
      <c r="CR44" s="1">
        <f t="shared" si="678"/>
        <v>0.92695105229106134</v>
      </c>
      <c r="CS44" s="1">
        <f t="shared" si="678"/>
        <v>0.92695105229106134</v>
      </c>
      <c r="CT44" s="1">
        <f t="shared" si="678"/>
        <v>0.92695105229106134</v>
      </c>
      <c r="CU44" s="1">
        <f t="shared" si="678"/>
        <v>0.92695105229106134</v>
      </c>
      <c r="CV44" s="1">
        <f t="shared" si="678"/>
        <v>0.97329860490561437</v>
      </c>
      <c r="CW44" s="1">
        <f t="shared" si="678"/>
        <v>0.97329860490561437</v>
      </c>
      <c r="CX44" s="1">
        <f t="shared" si="678"/>
        <v>0.97329860490561437</v>
      </c>
      <c r="CY44" s="1">
        <f t="shared" ref="CY44:DI44" si="679">MIN(CY$36,CY40)</f>
        <v>0.97329860490561437</v>
      </c>
      <c r="CZ44" s="1">
        <f t="shared" si="679"/>
        <v>0.97329860490561437</v>
      </c>
      <c r="DA44" s="1">
        <f t="shared" si="679"/>
        <v>0.97329860490561437</v>
      </c>
      <c r="DB44" s="1">
        <f t="shared" si="679"/>
        <v>0.97329860490561437</v>
      </c>
      <c r="DC44" s="1">
        <f t="shared" si="679"/>
        <v>0.97329860490561437</v>
      </c>
      <c r="DD44" s="1">
        <f t="shared" si="679"/>
        <v>0.97329860490561437</v>
      </c>
      <c r="DE44" s="1">
        <f t="shared" si="679"/>
        <v>0.97329860490561437</v>
      </c>
      <c r="DF44" s="1">
        <f t="shared" si="679"/>
        <v>0.97329860490561437</v>
      </c>
      <c r="DG44" s="1">
        <f t="shared" si="679"/>
        <v>0.97329860490561437</v>
      </c>
      <c r="DH44" s="1">
        <f t="shared" si="679"/>
        <v>1.0219635351508951</v>
      </c>
      <c r="DI44" s="1">
        <f t="shared" si="679"/>
        <v>1.0219635351508951</v>
      </c>
      <c r="DJ44" s="1">
        <f t="shared" ref="DJ44:DN44" si="680">MIN(DJ$36,DJ40)</f>
        <v>1.0219635351508951</v>
      </c>
      <c r="DK44" s="1">
        <f t="shared" si="680"/>
        <v>1.0219635351508951</v>
      </c>
      <c r="DL44" s="1">
        <f t="shared" si="680"/>
        <v>1.0219635351508951</v>
      </c>
      <c r="DM44" s="1">
        <f t="shared" si="680"/>
        <v>1.0219635351508951</v>
      </c>
      <c r="DN44" s="1">
        <f t="shared" si="680"/>
        <v>1.0219635351508951</v>
      </c>
      <c r="DO44" s="1">
        <f t="shared" ref="DO44:DR44" si="681">MIN(DO$36,DO40)</f>
        <v>1.0219635351508951</v>
      </c>
      <c r="DP44" s="1">
        <f t="shared" si="681"/>
        <v>1.0219635351508951</v>
      </c>
      <c r="DQ44" s="1">
        <f t="shared" si="681"/>
        <v>1.0219635351508951</v>
      </c>
      <c r="DR44" s="1">
        <f t="shared" si="681"/>
        <v>1.0219635351508951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3" stopIfTrue="1" id="{842F5166-5941-40B1-A1B2-3283CD9502A4}">
            <xm:f>Author2_Font_Color_Toggle!$A$1=1</xm:f>
            <x14:dxf>
              <font>
                <color indexed="8"/>
              </font>
            </x14:dxf>
          </x14:cfRule>
          <xm:sqref>A33:C33 A26:C30 A5:C6 E43:AK44 D24 D27:D32 E5:DR6 D22:DR23 D26:DR26 D33:DR36 E39:AK40</xm:sqref>
        </x14:conditionalFormatting>
        <x14:conditionalFormatting xmlns:xm="http://schemas.microsoft.com/office/excel/2006/main">
          <x14:cfRule type="expression" priority="250" stopIfTrue="1" id="{41D43A6C-0891-4E8F-BBB4-0908D6445A1E}">
            <xm:f>Author2_Font_Color_Toggle!$A$1=1</xm:f>
            <x14:dxf>
              <font>
                <color indexed="8"/>
              </font>
            </x14:dxf>
          </x14:cfRule>
          <xm:sqref>A39:C40</xm:sqref>
        </x14:conditionalFormatting>
        <x14:conditionalFormatting xmlns:xm="http://schemas.microsoft.com/office/excel/2006/main">
          <x14:cfRule type="expression" priority="252" stopIfTrue="1" id="{A071A38C-D5E6-4679-BFBD-C47B43018F1C}">
            <xm:f>Author2_Font_Color_Toggle!$A$1=1</xm:f>
            <x14:dxf>
              <font>
                <color indexed="8"/>
              </font>
            </x14:dxf>
          </x14:cfRule>
          <xm:sqref>A34:C36</xm:sqref>
        </x14:conditionalFormatting>
        <x14:conditionalFormatting xmlns:xm="http://schemas.microsoft.com/office/excel/2006/main">
          <x14:cfRule type="expression" priority="248" stopIfTrue="1" id="{AC51C766-DE07-4DB2-8D07-7E57B09DC871}">
            <xm:f>Author2_Font_Color_Toggle!$A$1=1</xm:f>
            <x14:dxf>
              <font>
                <color indexed="8"/>
              </font>
            </x14:dxf>
          </x14:cfRule>
          <xm:sqref>B43:C44</xm:sqref>
        </x14:conditionalFormatting>
        <x14:conditionalFormatting xmlns:xm="http://schemas.microsoft.com/office/excel/2006/main">
          <x14:cfRule type="expression" priority="247" stopIfTrue="1" id="{8B8A8A9E-1398-4895-9BFA-D1ED1458A226}">
            <xm:f>Author2_Font_Color_Toggle!$A$1=1</xm:f>
            <x14:dxf>
              <font>
                <color indexed="8"/>
              </font>
            </x14:dxf>
          </x14:cfRule>
          <xm:sqref>A43:A44</xm:sqref>
        </x14:conditionalFormatting>
        <x14:conditionalFormatting xmlns:xm="http://schemas.microsoft.com/office/excel/2006/main">
          <x14:cfRule type="expression" priority="103" stopIfTrue="1" id="{44105AFF-884C-49A4-9A45-9FD02681C5BF}">
            <xm:f>Author2_Font_Color_Toggle!$A$1=1</xm:f>
            <x14:dxf>
              <font>
                <color indexed="8"/>
              </font>
            </x14:dxf>
          </x14:cfRule>
          <xm:sqref>E7:AK19 E9:DR9 E12:DR12 E15:DR15 E18:DR18</xm:sqref>
        </x14:conditionalFormatting>
        <x14:conditionalFormatting xmlns:xm="http://schemas.microsoft.com/office/excel/2006/main">
          <x14:cfRule type="expression" priority="102" stopIfTrue="1" id="{A5244F84-C12B-4EEA-B997-EAA0698053AE}">
            <xm:f>Author2_Font_Color_Toggle!$A$1=1</xm:f>
            <x14:dxf>
              <font>
                <color indexed="8"/>
              </font>
            </x14:dxf>
          </x14:cfRule>
          <xm:sqref>A7:C7 A9:C9 B8:C8 A13:C13</xm:sqref>
        </x14:conditionalFormatting>
        <x14:conditionalFormatting xmlns:xm="http://schemas.microsoft.com/office/excel/2006/main">
          <x14:cfRule type="expression" priority="101" stopIfTrue="1" id="{DE5313EA-B6B3-41CA-8B75-3A9E1E5A1062}">
            <xm:f>Author2_Font_Color_Toggle!$A$1=1</xm:f>
            <x14:dxf>
              <font>
                <color indexed="8"/>
              </font>
            </x14:dxf>
          </x14:cfRule>
          <xm:sqref>A14:C15</xm:sqref>
        </x14:conditionalFormatting>
        <x14:conditionalFormatting xmlns:xm="http://schemas.microsoft.com/office/excel/2006/main">
          <x14:cfRule type="expression" priority="100" stopIfTrue="1" id="{2CD01046-6999-416E-A7DC-285D2CFFAB88}">
            <xm:f>Author2_Font_Color_Toggle!$A$1=1</xm:f>
            <x14:dxf>
              <font>
                <color indexed="8"/>
              </font>
            </x14:dxf>
          </x14:cfRule>
          <xm:sqref>A16:C16 A18:C19 B17:C17</xm:sqref>
        </x14:conditionalFormatting>
        <x14:conditionalFormatting xmlns:xm="http://schemas.microsoft.com/office/excel/2006/main">
          <x14:cfRule type="expression" priority="99" stopIfTrue="1" id="{63C9740C-5CA3-4D49-9962-F79F0688D8BB}">
            <xm:f>Author2_Font_Color_Toggle!$A$1=1</xm:f>
            <x14:dxf>
              <font>
                <color indexed="8"/>
              </font>
            </x14:dxf>
          </x14:cfRule>
          <xm:sqref>E20:AK20</xm:sqref>
        </x14:conditionalFormatting>
        <x14:conditionalFormatting xmlns:xm="http://schemas.microsoft.com/office/excel/2006/main">
          <x14:cfRule type="expression" priority="98" stopIfTrue="1" id="{3321C591-805A-45FE-87B0-93F418C6F022}">
            <xm:f>Author2_Font_Color_Toggle!$A$1=1</xm:f>
            <x14:dxf>
              <font>
                <color indexed="8"/>
              </font>
            </x14:dxf>
          </x14:cfRule>
          <xm:sqref>A20:C21</xm:sqref>
        </x14:conditionalFormatting>
        <x14:conditionalFormatting xmlns:xm="http://schemas.microsoft.com/office/excel/2006/main">
          <x14:cfRule type="expression" priority="96" stopIfTrue="1" id="{C4B48120-A9EC-4EFD-A37E-198656D73B00}">
            <xm:f>Author2_Font_Color_Toggle!$A$1=1</xm:f>
            <x14:dxf>
              <font>
                <color indexed="8"/>
              </font>
            </x14:dxf>
          </x14:cfRule>
          <xm:sqref>A17</xm:sqref>
        </x14:conditionalFormatting>
        <x14:conditionalFormatting xmlns:xm="http://schemas.microsoft.com/office/excel/2006/main">
          <x14:cfRule type="expression" priority="94" stopIfTrue="1" id="{B909370E-C9B3-4747-8455-ECF22E845B7F}">
            <xm:f>Author2_Font_Color_Toggle!$A$1=1</xm:f>
            <x14:dxf>
              <font>
                <color indexed="8"/>
              </font>
            </x14:dxf>
          </x14:cfRule>
          <xm:sqref>A8</xm:sqref>
        </x14:conditionalFormatting>
        <x14:conditionalFormatting xmlns:xm="http://schemas.microsoft.com/office/excel/2006/main">
          <x14:cfRule type="expression" priority="93" stopIfTrue="1" id="{66CEA8B0-3A6C-4BDB-A97E-9557F8BB27DE}">
            <xm:f>Author2_Font_Color_Toggle!$A$1=1</xm:f>
            <x14:dxf>
              <font>
                <color indexed="8"/>
              </font>
            </x14:dxf>
          </x14:cfRule>
          <xm:sqref>A22:C22</xm:sqref>
        </x14:conditionalFormatting>
        <x14:conditionalFormatting xmlns:xm="http://schemas.microsoft.com/office/excel/2006/main">
          <x14:cfRule type="expression" priority="92" stopIfTrue="1" id="{EA2B854B-D27D-4829-9BB0-3653ED2AC8AC}">
            <xm:f>Author2_Font_Color_Toggle!$A$1=1</xm:f>
            <x14:dxf>
              <font>
                <color indexed="8"/>
              </font>
            </x14:dxf>
          </x14:cfRule>
          <xm:sqref>A23:C24</xm:sqref>
        </x14:conditionalFormatting>
        <x14:conditionalFormatting xmlns:xm="http://schemas.microsoft.com/office/excel/2006/main">
          <x14:cfRule type="expression" priority="90" stopIfTrue="1" id="{72C96E5A-FEF2-4D64-807A-26E6906FA5D9}">
            <xm:f>Author2_Font_Color_Toggle!$A$1=1</xm:f>
            <x14:dxf>
              <font>
                <color indexed="8"/>
              </font>
            </x14:dxf>
          </x14:cfRule>
          <xm:sqref>A32:C32</xm:sqref>
        </x14:conditionalFormatting>
        <x14:conditionalFormatting xmlns:xm="http://schemas.microsoft.com/office/excel/2006/main">
          <x14:cfRule type="expression" priority="89" stopIfTrue="1" id="{39E27590-5350-4688-9C21-2666DFB6D668}">
            <xm:f>Author2_Font_Color_Toggle!$A$1=1</xm:f>
            <x14:dxf>
              <font>
                <color indexed="8"/>
              </font>
            </x14:dxf>
          </x14:cfRule>
          <xm:sqref>B32:C32</xm:sqref>
        </x14:conditionalFormatting>
        <x14:conditionalFormatting xmlns:xm="http://schemas.microsoft.com/office/excel/2006/main">
          <x14:cfRule type="expression" priority="88" stopIfTrue="1" id="{9E0A5CCF-0E4F-4277-8F04-AEFB2ECB011C}">
            <xm:f>Author2_Font_Color_Toggle!$A$1=1</xm:f>
            <x14:dxf>
              <font>
                <color indexed="8"/>
              </font>
            </x14:dxf>
          </x14:cfRule>
          <xm:sqref>A32</xm:sqref>
        </x14:conditionalFormatting>
        <x14:conditionalFormatting xmlns:xm="http://schemas.microsoft.com/office/excel/2006/main">
          <x14:cfRule type="expression" priority="71" stopIfTrue="1" id="{85C2A49F-3439-4D4B-B6D9-9FBE9DFB40BE}">
            <xm:f>Author2_Font_Color_Toggle!$A$1=1</xm:f>
            <x14:dxf>
              <font>
                <color indexed="8"/>
              </font>
            </x14:dxf>
          </x14:cfRule>
          <xm:sqref>B31:C31</xm:sqref>
        </x14:conditionalFormatting>
        <x14:conditionalFormatting xmlns:xm="http://schemas.microsoft.com/office/excel/2006/main">
          <x14:cfRule type="expression" priority="85" stopIfTrue="1" id="{F5CFC65B-4502-410B-80CF-4BAED4372E9F}">
            <xm:f>Author2_Font_Color_Toggle!$A$1=1</xm:f>
            <x14:dxf>
              <font>
                <color indexed="8"/>
              </font>
            </x14:dxf>
          </x14:cfRule>
          <xm:sqref>E26 G26 I26 K26 M26 O26 Q26 S26 U26 W26 Y26:AK26</xm:sqref>
        </x14:conditionalFormatting>
        <x14:conditionalFormatting xmlns:xm="http://schemas.microsoft.com/office/excel/2006/main">
          <x14:cfRule type="expression" priority="83" stopIfTrue="1" id="{A894939B-46B4-4B56-83E7-7D1FB9944894}">
            <xm:f>Author2_Font_Color_Toggle!$A$1=1</xm:f>
            <x14:dxf>
              <font>
                <color indexed="8"/>
              </font>
            </x14:dxf>
          </x14:cfRule>
          <xm:sqref>A10:C10 A12:C12 B11:C11</xm:sqref>
        </x14:conditionalFormatting>
        <x14:conditionalFormatting xmlns:xm="http://schemas.microsoft.com/office/excel/2006/main">
          <x14:cfRule type="expression" priority="82" stopIfTrue="1" id="{F15E7AB0-2A83-41CE-8F67-E8E7601DD757}">
            <xm:f>Author2_Font_Color_Toggle!$A$1=1</xm:f>
            <x14:dxf>
              <font>
                <color indexed="8"/>
              </font>
            </x14:dxf>
          </x14:cfRule>
          <xm:sqref>A11</xm:sqref>
        </x14:conditionalFormatting>
        <x14:conditionalFormatting xmlns:xm="http://schemas.microsoft.com/office/excel/2006/main">
          <x14:cfRule type="expression" priority="72" stopIfTrue="1" id="{E4358520-A66E-4B70-A52F-41024CDD4F95}">
            <xm:f>Author2_Font_Color_Toggle!$A$1=1</xm:f>
            <x14:dxf>
              <font>
                <color indexed="8"/>
              </font>
            </x14:dxf>
          </x14:cfRule>
          <xm:sqref>A31:C31</xm:sqref>
        </x14:conditionalFormatting>
        <x14:conditionalFormatting xmlns:xm="http://schemas.microsoft.com/office/excel/2006/main">
          <x14:cfRule type="expression" priority="70" stopIfTrue="1" id="{A817EB30-869D-4794-810E-E11F7B66F74F}">
            <xm:f>Author2_Font_Color_Toggle!$A$1=1</xm:f>
            <x14:dxf>
              <font>
                <color indexed="8"/>
              </font>
            </x14:dxf>
          </x14:cfRule>
          <xm:sqref>A31</xm:sqref>
        </x14:conditionalFormatting>
        <x14:conditionalFormatting xmlns:xm="http://schemas.microsoft.com/office/excel/2006/main">
          <x14:cfRule type="expression" priority="66" stopIfTrue="1" id="{86DD08D5-319E-439E-8C47-46539A3DFCB5}">
            <xm:f>Author2_Font_Color_Toggle!$A$1=1</xm:f>
            <x14:dxf>
              <font>
                <color indexed="8"/>
              </font>
            </x14:dxf>
          </x14:cfRule>
          <xm:sqref>AL43:DR44 AL39:DR40</xm:sqref>
        </x14:conditionalFormatting>
        <x14:conditionalFormatting xmlns:xm="http://schemas.microsoft.com/office/excel/2006/main">
          <x14:cfRule type="expression" priority="59" stopIfTrue="1" id="{F34A8F2F-8D2C-435C-8E8B-0B5A2196FE8D}">
            <xm:f>Author2_Font_Color_Toggle!$A$1=1</xm:f>
            <x14:dxf>
              <font>
                <color indexed="8"/>
              </font>
            </x14:dxf>
          </x14:cfRule>
          <xm:sqref>AL7:DR19</xm:sqref>
        </x14:conditionalFormatting>
        <x14:conditionalFormatting xmlns:xm="http://schemas.microsoft.com/office/excel/2006/main">
          <x14:cfRule type="expression" priority="58" stopIfTrue="1" id="{456B3C83-2EC6-4FD0-9645-168E8C908FAA}">
            <xm:f>Author2_Font_Color_Toggle!$A$1=1</xm:f>
            <x14:dxf>
              <font>
                <color indexed="8"/>
              </font>
            </x14:dxf>
          </x14:cfRule>
          <xm:sqref>AL20:DR20</xm:sqref>
        </x14:conditionalFormatting>
        <x14:conditionalFormatting xmlns:xm="http://schemas.microsoft.com/office/excel/2006/main">
          <x14:cfRule type="expression" priority="55" stopIfTrue="1" id="{C59302AD-11A4-4684-AEAB-7DADEE5CC191}">
            <xm:f>Author2_Font_Color_Toggle!$A$1=1</xm:f>
            <x14:dxf>
              <font>
                <color indexed="8"/>
              </font>
            </x14:dxf>
          </x14:cfRule>
          <xm:sqref>AL26:DR26</xm:sqref>
        </x14:conditionalFormatting>
        <x14:conditionalFormatting xmlns:xm="http://schemas.microsoft.com/office/excel/2006/main">
          <x14:cfRule type="expression" priority="19" stopIfTrue="1" id="{299D83D9-E39C-4509-AD8E-19133A985AAF}">
            <xm:f>Author2_Font_Color_Toggle!$A$1=1</xm:f>
            <x14:dxf>
              <font>
                <color indexed="8"/>
              </font>
            </x14:dxf>
          </x14:cfRule>
          <xm:sqref>D31</xm:sqref>
        </x14:conditionalFormatting>
        <x14:conditionalFormatting xmlns:xm="http://schemas.microsoft.com/office/excel/2006/main">
          <x14:cfRule type="expression" priority="35" stopIfTrue="1" id="{3C7F282D-B04A-48D4-BAFC-E01F41DEA022}">
            <xm:f>Author2_Font_Color_Toggle!$A$1=1</xm:f>
            <x14:dxf>
              <font>
                <color indexed="8"/>
              </font>
            </x14:dxf>
          </x14:cfRule>
          <xm:sqref>D43:D44 D40 D5:D6</xm:sqref>
        </x14:conditionalFormatting>
        <x14:conditionalFormatting xmlns:xm="http://schemas.microsoft.com/office/excel/2006/main">
          <x14:cfRule type="expression" priority="34" stopIfTrue="1" id="{082F7206-80DA-4D64-BA61-D061BA1DA421}">
            <xm:f>Author2_Font_Color_Toggle!$A$1=1</xm:f>
            <x14:dxf>
              <font>
                <color indexed="8"/>
              </font>
            </x14:dxf>
          </x14:cfRule>
          <xm:sqref>D7:D19</xm:sqref>
        </x14:conditionalFormatting>
        <x14:conditionalFormatting xmlns:xm="http://schemas.microsoft.com/office/excel/2006/main">
          <x14:cfRule type="expression" priority="33" stopIfTrue="1" id="{25C0CAE9-CF3A-4F3C-8DA4-9FEE0DAF9F81}">
            <xm:f>Author2_Font_Color_Toggle!$A$1=1</xm:f>
            <x14:dxf>
              <font>
                <color indexed="8"/>
              </font>
            </x14:dxf>
          </x14:cfRule>
          <xm:sqref>D27</xm:sqref>
        </x14:conditionalFormatting>
        <x14:conditionalFormatting xmlns:xm="http://schemas.microsoft.com/office/excel/2006/main">
          <x14:cfRule type="expression" priority="32" stopIfTrue="1" id="{0A3C3332-B966-48F0-A567-9ECA8A9959D6}">
            <xm:f>Author2_Font_Color_Toggle!$A$1=1</xm:f>
            <x14:dxf>
              <font>
                <color indexed="8"/>
              </font>
            </x14:dxf>
          </x14:cfRule>
          <xm:sqref>D26:DR26</xm:sqref>
        </x14:conditionalFormatting>
        <x14:conditionalFormatting xmlns:xm="http://schemas.microsoft.com/office/excel/2006/main">
          <x14:cfRule type="expression" priority="31" stopIfTrue="1" id="{6561CAFD-FDB1-405C-A8A0-3CCE6B0428BD}">
            <xm:f>Author2_Font_Color_Toggle!$A$1=1</xm:f>
            <x14:dxf>
              <font>
                <color indexed="8"/>
              </font>
            </x14:dxf>
          </x14:cfRule>
          <xm:sqref>D30</xm:sqref>
        </x14:conditionalFormatting>
        <x14:conditionalFormatting xmlns:xm="http://schemas.microsoft.com/office/excel/2006/main">
          <x14:cfRule type="expression" priority="30" stopIfTrue="1" id="{FEE12879-0EB1-4489-8956-F950FFE4BA57}">
            <xm:f>Author2_Font_Color_Toggle!$A$1=1</xm:f>
            <x14:dxf>
              <font>
                <color indexed="8"/>
              </font>
            </x14:dxf>
          </x14:cfRule>
          <xm:sqref>D27</xm:sqref>
        </x14:conditionalFormatting>
        <x14:conditionalFormatting xmlns:xm="http://schemas.microsoft.com/office/excel/2006/main">
          <x14:cfRule type="expression" priority="29" stopIfTrue="1" id="{E829A4D5-EC98-48FF-9B4A-F929D55EB32E}">
            <xm:f>Author2_Font_Color_Toggle!$A$1=1</xm:f>
            <x14:dxf>
              <font>
                <color indexed="8"/>
              </font>
            </x14:dxf>
          </x14:cfRule>
          <xm:sqref>D27</xm:sqref>
        </x14:conditionalFormatting>
        <x14:conditionalFormatting xmlns:xm="http://schemas.microsoft.com/office/excel/2006/main">
          <x14:cfRule type="expression" priority="28" stopIfTrue="1" id="{F3D0438C-5F58-417A-926D-3B2F892BAE60}">
            <xm:f>Author2_Font_Color_Toggle!$A$1=1</xm:f>
            <x14:dxf>
              <font>
                <color indexed="8"/>
              </font>
            </x14:dxf>
          </x14:cfRule>
          <xm:sqref>D14</xm:sqref>
        </x14:conditionalFormatting>
        <x14:conditionalFormatting xmlns:xm="http://schemas.microsoft.com/office/excel/2006/main">
          <x14:cfRule type="expression" priority="27" stopIfTrue="1" id="{721F8237-1761-40BD-A7CB-F3326E0CE493}">
            <xm:f>Author2_Font_Color_Toggle!$A$1=1</xm:f>
            <x14:dxf>
              <font>
                <color indexed="8"/>
              </font>
            </x14:dxf>
          </x14:cfRule>
          <xm:sqref>D15</xm:sqref>
        </x14:conditionalFormatting>
        <x14:conditionalFormatting xmlns:xm="http://schemas.microsoft.com/office/excel/2006/main">
          <x14:cfRule type="expression" priority="26" stopIfTrue="1" id="{B15EAD5A-B045-47AF-8E87-930DDDB77C74}">
            <xm:f>Author2_Font_Color_Toggle!$A$1=1</xm:f>
            <x14:dxf>
              <font>
                <color indexed="8"/>
              </font>
            </x14:dxf>
          </x14:cfRule>
          <xm:sqref>D20:D21</xm:sqref>
        </x14:conditionalFormatting>
        <x14:conditionalFormatting xmlns:xm="http://schemas.microsoft.com/office/excel/2006/main">
          <x14:cfRule type="expression" priority="25" stopIfTrue="1" id="{4FBC609B-7A92-4E42-93D7-8DFFF7EFFB7C}">
            <xm:f>Author2_Font_Color_Toggle!$A$1=1</xm:f>
            <x14:dxf>
              <font>
                <color indexed="8"/>
              </font>
            </x14:dxf>
          </x14:cfRule>
          <xm:sqref>D21</xm:sqref>
        </x14:conditionalFormatting>
        <x14:conditionalFormatting xmlns:xm="http://schemas.microsoft.com/office/excel/2006/main">
          <x14:cfRule type="expression" priority="24" stopIfTrue="1" id="{FC14B5A3-15FF-4A96-AA3B-14A336B1D022}">
            <xm:f>Author2_Font_Color_Toggle!$A$1=1</xm:f>
            <x14:dxf>
              <font>
                <color indexed="8"/>
              </font>
            </x14:dxf>
          </x14:cfRule>
          <xm:sqref>D21</xm:sqref>
        </x14:conditionalFormatting>
        <x14:conditionalFormatting xmlns:xm="http://schemas.microsoft.com/office/excel/2006/main">
          <x14:cfRule type="expression" priority="22" stopIfTrue="1" id="{A2DC7CFD-FFDD-4387-8F9F-6B5BBB929413}">
            <xm:f>Author2_Font_Color_Toggle!$A$1=1</xm:f>
            <x14:dxf>
              <font>
                <color indexed="8"/>
              </font>
            </x14:dxf>
          </x14:cfRule>
          <xm:sqref>D30</xm:sqref>
        </x14:conditionalFormatting>
        <x14:conditionalFormatting xmlns:xm="http://schemas.microsoft.com/office/excel/2006/main">
          <x14:cfRule type="expression" priority="23" stopIfTrue="1" id="{A2B33B63-83BD-4511-8D55-B9FC0C74EEBE}">
            <xm:f>Author2_Font_Color_Toggle!$A$1=1</xm:f>
            <x14:dxf>
              <font>
                <color indexed="8"/>
              </font>
            </x14:dxf>
          </x14:cfRule>
          <xm:sqref>D30</xm:sqref>
        </x14:conditionalFormatting>
        <x14:conditionalFormatting xmlns:xm="http://schemas.microsoft.com/office/excel/2006/main">
          <x14:cfRule type="expression" priority="21" stopIfTrue="1" id="{C648DB52-EC60-4E7D-8BD3-56A156BA84D7}">
            <xm:f>Author2_Font_Color_Toggle!$A$1=1</xm:f>
            <x14:dxf>
              <font>
                <color indexed="8"/>
              </font>
            </x14:dxf>
          </x14:cfRule>
          <xm:sqref>D31</xm:sqref>
        </x14:conditionalFormatting>
        <x14:conditionalFormatting xmlns:xm="http://schemas.microsoft.com/office/excel/2006/main">
          <x14:cfRule type="expression" priority="20" stopIfTrue="1" id="{B085DAEE-D647-461D-9C12-32D554DC591B}">
            <xm:f>Author2_Font_Color_Toggle!$A$1=1</xm:f>
            <x14:dxf>
              <font>
                <color indexed="8"/>
              </font>
            </x14:dxf>
          </x14:cfRule>
          <xm:sqref>D31</xm:sqref>
        </x14:conditionalFormatting>
        <x14:conditionalFormatting xmlns:xm="http://schemas.microsoft.com/office/excel/2006/main">
          <x14:cfRule type="expression" priority="18" stopIfTrue="1" id="{C9310DAA-479B-42A5-AB92-D5E28A1CCDD1}">
            <xm:f>Author2_Font_Color_Toggle!$A$1=1</xm:f>
            <x14:dxf>
              <font>
                <color indexed="8"/>
              </font>
            </x14:dxf>
          </x14:cfRule>
          <xm:sqref>D25:DR25</xm:sqref>
        </x14:conditionalFormatting>
        <x14:conditionalFormatting xmlns:xm="http://schemas.microsoft.com/office/excel/2006/main">
          <x14:cfRule type="expression" priority="17" stopIfTrue="1" id="{4425E816-FE32-480D-808B-41F57D7A1B46}">
            <xm:f>Author2_Font_Color_Toggle!$A$1=1</xm:f>
            <x14:dxf>
              <font>
                <color indexed="8"/>
              </font>
            </x14:dxf>
          </x14:cfRule>
          <xm:sqref>A25:C25</xm:sqref>
        </x14:conditionalFormatting>
        <x14:conditionalFormatting xmlns:xm="http://schemas.microsoft.com/office/excel/2006/main">
          <x14:cfRule type="expression" priority="16" stopIfTrue="1" id="{90751101-F8EB-460F-91E3-4378035AA248}">
            <xm:f>Author2_Font_Color_Toggle!$A$1=1</xm:f>
            <x14:dxf>
              <font>
                <color indexed="8"/>
              </font>
            </x14:dxf>
          </x14:cfRule>
          <xm:sqref>E21:DR21</xm:sqref>
        </x14:conditionalFormatting>
        <x14:conditionalFormatting xmlns:xm="http://schemas.microsoft.com/office/excel/2006/main">
          <x14:cfRule type="expression" priority="15" stopIfTrue="1" id="{9A3487D4-9764-4206-A81D-7C52DE8CD09C}">
            <xm:f>Author2_Font_Color_Toggle!$A$1=1</xm:f>
            <x14:dxf>
              <font>
                <color indexed="8"/>
              </font>
            </x14:dxf>
          </x14:cfRule>
          <xm:sqref>AL21:DR21</xm:sqref>
        </x14:conditionalFormatting>
        <x14:conditionalFormatting xmlns:xm="http://schemas.microsoft.com/office/excel/2006/main">
          <x14:cfRule type="expression" priority="1" stopIfTrue="1" id="{EA9463FF-A384-4524-BD15-AB4BD80406F1}">
            <xm:f>Author2_Font_Color_Toggle!$A$1=1</xm:f>
            <x14:dxf>
              <font>
                <color indexed="8"/>
              </font>
            </x14:dxf>
          </x14:cfRule>
          <xm:sqref>AL31:DR31</xm:sqref>
        </x14:conditionalFormatting>
        <x14:conditionalFormatting xmlns:xm="http://schemas.microsoft.com/office/excel/2006/main">
          <x14:cfRule type="expression" priority="14" stopIfTrue="1" id="{8B0AE66C-AFEB-4ADD-B7D2-F27CBF55C335}">
            <xm:f>Author2_Font_Color_Toggle!$A$1=1</xm:f>
            <x14:dxf>
              <font>
                <color indexed="8"/>
              </font>
            </x14:dxf>
          </x14:cfRule>
          <xm:sqref>E24:DR24</xm:sqref>
        </x14:conditionalFormatting>
        <x14:conditionalFormatting xmlns:xm="http://schemas.microsoft.com/office/excel/2006/main">
          <x14:cfRule type="expression" priority="13" stopIfTrue="1" id="{72FCA894-3A5F-4A0C-A785-8FDCFD5565B2}">
            <xm:f>Author2_Font_Color_Toggle!$A$1=1</xm:f>
            <x14:dxf>
              <font>
                <color indexed="8"/>
              </font>
            </x14:dxf>
          </x14:cfRule>
          <xm:sqref>AL24:DR24</xm:sqref>
        </x14:conditionalFormatting>
        <x14:conditionalFormatting xmlns:xm="http://schemas.microsoft.com/office/excel/2006/main">
          <x14:cfRule type="expression" priority="12" stopIfTrue="1" id="{8909E201-D9A3-4B73-A325-E31D25499D3F}">
            <xm:f>Author2_Font_Color_Toggle!$A$1=1</xm:f>
            <x14:dxf>
              <font>
                <color indexed="8"/>
              </font>
            </x14:dxf>
          </x14:cfRule>
          <xm:sqref>E27:DR27</xm:sqref>
        </x14:conditionalFormatting>
        <x14:conditionalFormatting xmlns:xm="http://schemas.microsoft.com/office/excel/2006/main">
          <x14:cfRule type="expression" priority="11" stopIfTrue="1" id="{DA386CD0-CCE5-4466-813F-7BA4D4B7508D}">
            <xm:f>Author2_Font_Color_Toggle!$A$1=1</xm:f>
            <x14:dxf>
              <font>
                <color indexed="8"/>
              </font>
            </x14:dxf>
          </x14:cfRule>
          <xm:sqref>AL27:DR27</xm:sqref>
        </x14:conditionalFormatting>
        <x14:conditionalFormatting xmlns:xm="http://schemas.microsoft.com/office/excel/2006/main">
          <x14:cfRule type="expression" priority="10" stopIfTrue="1" id="{5C04EC20-35E8-48FE-B6F8-7DF187412648}">
            <xm:f>Author2_Font_Color_Toggle!$A$1=1</xm:f>
            <x14:dxf>
              <font>
                <color indexed="8"/>
              </font>
            </x14:dxf>
          </x14:cfRule>
          <xm:sqref>E28:DR28</xm:sqref>
        </x14:conditionalFormatting>
        <x14:conditionalFormatting xmlns:xm="http://schemas.microsoft.com/office/excel/2006/main">
          <x14:cfRule type="expression" priority="9" stopIfTrue="1" id="{35404FE4-F27C-40E9-8DF8-EAF3A5C4BB25}">
            <xm:f>Author2_Font_Color_Toggle!$A$1=1</xm:f>
            <x14:dxf>
              <font>
                <color indexed="8"/>
              </font>
            </x14:dxf>
          </x14:cfRule>
          <xm:sqref>AL28:DR28</xm:sqref>
        </x14:conditionalFormatting>
        <x14:conditionalFormatting xmlns:xm="http://schemas.microsoft.com/office/excel/2006/main">
          <x14:cfRule type="expression" priority="8" stopIfTrue="1" id="{B3D73BA0-203C-4EAE-B04A-A2409E5CB6AD}">
            <xm:f>Author2_Font_Color_Toggle!$A$1=1</xm:f>
            <x14:dxf>
              <font>
                <color indexed="8"/>
              </font>
            </x14:dxf>
          </x14:cfRule>
          <xm:sqref>E29:DR29</xm:sqref>
        </x14:conditionalFormatting>
        <x14:conditionalFormatting xmlns:xm="http://schemas.microsoft.com/office/excel/2006/main">
          <x14:cfRule type="expression" priority="7" stopIfTrue="1" id="{19C8EB45-9576-4464-8AC0-D6B01716ACEF}">
            <xm:f>Author2_Font_Color_Toggle!$A$1=1</xm:f>
            <x14:dxf>
              <font>
                <color indexed="8"/>
              </font>
            </x14:dxf>
          </x14:cfRule>
          <xm:sqref>AL29:DR29</xm:sqref>
        </x14:conditionalFormatting>
        <x14:conditionalFormatting xmlns:xm="http://schemas.microsoft.com/office/excel/2006/main">
          <x14:cfRule type="expression" priority="6" stopIfTrue="1" id="{905758D5-2CBD-4052-93C3-0A3EBC395C81}">
            <xm:f>Author2_Font_Color_Toggle!$A$1=1</xm:f>
            <x14:dxf>
              <font>
                <color indexed="8"/>
              </font>
            </x14:dxf>
          </x14:cfRule>
          <xm:sqref>E30:DR30</xm:sqref>
        </x14:conditionalFormatting>
        <x14:conditionalFormatting xmlns:xm="http://schemas.microsoft.com/office/excel/2006/main">
          <x14:cfRule type="expression" priority="5" stopIfTrue="1" id="{E91E73D9-C13B-436F-A777-503E0E1AB53E}">
            <xm:f>Author2_Font_Color_Toggle!$A$1=1</xm:f>
            <x14:dxf>
              <font>
                <color indexed="8"/>
              </font>
            </x14:dxf>
          </x14:cfRule>
          <xm:sqref>AL30:DR30</xm:sqref>
        </x14:conditionalFormatting>
        <x14:conditionalFormatting xmlns:xm="http://schemas.microsoft.com/office/excel/2006/main">
          <x14:cfRule type="expression" priority="4" stopIfTrue="1" id="{8C9307C0-B6D7-416C-AA3C-6C045730F61A}">
            <xm:f>Author2_Font_Color_Toggle!$A$1=1</xm:f>
            <x14:dxf>
              <font>
                <color indexed="8"/>
              </font>
            </x14:dxf>
          </x14:cfRule>
          <xm:sqref>E32:DR32</xm:sqref>
        </x14:conditionalFormatting>
        <x14:conditionalFormatting xmlns:xm="http://schemas.microsoft.com/office/excel/2006/main">
          <x14:cfRule type="expression" priority="3" stopIfTrue="1" id="{F1205782-8C1D-40BF-9F7B-246E15EB3CDA}">
            <xm:f>Author2_Font_Color_Toggle!$A$1=1</xm:f>
            <x14:dxf>
              <font>
                <color indexed="8"/>
              </font>
            </x14:dxf>
          </x14:cfRule>
          <xm:sqref>AL32:DR32</xm:sqref>
        </x14:conditionalFormatting>
        <x14:conditionalFormatting xmlns:xm="http://schemas.microsoft.com/office/excel/2006/main">
          <x14:cfRule type="expression" priority="2" stopIfTrue="1" id="{170FF071-D796-4A47-AA16-1DD079A2784B}">
            <xm:f>Author2_Font_Color_Toggle!$A$1=1</xm:f>
            <x14:dxf>
              <font>
                <color indexed="8"/>
              </font>
            </x14:dxf>
          </x14:cfRule>
          <xm:sqref>E31:DR31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R72"/>
  <sheetViews>
    <sheetView showGridLines="0" zoomScaleNormal="100" workbookViewId="0">
      <pane xSplit="1" ySplit="4" topLeftCell="B57" activePane="bottomRight" state="frozen"/>
      <selection pane="topRight" activeCell="B1" sqref="B1"/>
      <selection pane="bottomLeft" activeCell="A5" sqref="A5"/>
      <selection pane="bottomRight" activeCell="B68" sqref="B68"/>
    </sheetView>
  </sheetViews>
  <sheetFormatPr defaultColWidth="8.75" defaultRowHeight="12.75"/>
  <cols>
    <col min="1" max="1" width="24.75" style="126" customWidth="1"/>
    <col min="2" max="2" width="10.875" style="126" customWidth="1"/>
    <col min="3" max="3" width="8.625" style="126" bestFit="1" customWidth="1"/>
    <col min="4" max="119" width="8.75" style="126"/>
    <col min="120" max="120" width="8.75" style="126" customWidth="1"/>
    <col min="121" max="16384" width="8.75" style="126"/>
  </cols>
  <sheetData>
    <row r="1" spans="1:122">
      <c r="CR1" s="127"/>
    </row>
    <row r="2" spans="1:122">
      <c r="A2" s="111"/>
      <c r="B2" s="112">
        <v>0</v>
      </c>
      <c r="C2" s="112">
        <f>B2+1</f>
        <v>1</v>
      </c>
      <c r="D2" s="112">
        <f t="shared" ref="D2:BO2" si="0">C2+1</f>
        <v>2</v>
      </c>
      <c r="E2" s="112">
        <f t="shared" si="0"/>
        <v>3</v>
      </c>
      <c r="F2" s="112">
        <f t="shared" si="0"/>
        <v>4</v>
      </c>
      <c r="G2" s="112">
        <f t="shared" si="0"/>
        <v>5</v>
      </c>
      <c r="H2" s="112">
        <f t="shared" si="0"/>
        <v>6</v>
      </c>
      <c r="I2" s="112">
        <f t="shared" si="0"/>
        <v>7</v>
      </c>
      <c r="J2" s="112">
        <f t="shared" si="0"/>
        <v>8</v>
      </c>
      <c r="K2" s="112">
        <f t="shared" si="0"/>
        <v>9</v>
      </c>
      <c r="L2" s="120">
        <f t="shared" si="0"/>
        <v>10</v>
      </c>
      <c r="M2" s="112">
        <f t="shared" si="0"/>
        <v>11</v>
      </c>
      <c r="N2" s="112">
        <f t="shared" si="0"/>
        <v>12</v>
      </c>
      <c r="O2" s="112">
        <f t="shared" si="0"/>
        <v>13</v>
      </c>
      <c r="P2" s="112">
        <f t="shared" si="0"/>
        <v>14</v>
      </c>
      <c r="Q2" s="112">
        <f t="shared" si="0"/>
        <v>15</v>
      </c>
      <c r="R2" s="112">
        <f t="shared" si="0"/>
        <v>16</v>
      </c>
      <c r="S2" s="112">
        <f t="shared" si="0"/>
        <v>17</v>
      </c>
      <c r="T2" s="112">
        <f t="shared" si="0"/>
        <v>18</v>
      </c>
      <c r="U2" s="112">
        <f t="shared" si="0"/>
        <v>19</v>
      </c>
      <c r="V2" s="112">
        <f t="shared" si="0"/>
        <v>20</v>
      </c>
      <c r="W2" s="112">
        <f t="shared" si="0"/>
        <v>21</v>
      </c>
      <c r="X2" s="120">
        <f t="shared" si="0"/>
        <v>22</v>
      </c>
      <c r="Y2" s="112">
        <f t="shared" si="0"/>
        <v>23</v>
      </c>
      <c r="Z2" s="112">
        <f t="shared" si="0"/>
        <v>24</v>
      </c>
      <c r="AA2" s="112">
        <f t="shared" si="0"/>
        <v>25</v>
      </c>
      <c r="AB2" s="112">
        <f t="shared" si="0"/>
        <v>26</v>
      </c>
      <c r="AC2" s="112">
        <f t="shared" si="0"/>
        <v>27</v>
      </c>
      <c r="AD2" s="112">
        <f t="shared" si="0"/>
        <v>28</v>
      </c>
      <c r="AE2" s="112">
        <f t="shared" si="0"/>
        <v>29</v>
      </c>
      <c r="AF2" s="112">
        <f t="shared" si="0"/>
        <v>30</v>
      </c>
      <c r="AG2" s="112">
        <f t="shared" si="0"/>
        <v>31</v>
      </c>
      <c r="AH2" s="112">
        <f t="shared" si="0"/>
        <v>32</v>
      </c>
      <c r="AI2" s="112">
        <f t="shared" si="0"/>
        <v>33</v>
      </c>
      <c r="AJ2" s="120">
        <f t="shared" si="0"/>
        <v>34</v>
      </c>
      <c r="AK2" s="112">
        <f t="shared" si="0"/>
        <v>35</v>
      </c>
      <c r="AL2" s="112">
        <f t="shared" si="0"/>
        <v>36</v>
      </c>
      <c r="AM2" s="112">
        <f t="shared" si="0"/>
        <v>37</v>
      </c>
      <c r="AN2" s="112">
        <f t="shared" si="0"/>
        <v>38</v>
      </c>
      <c r="AO2" s="112">
        <f t="shared" si="0"/>
        <v>39</v>
      </c>
      <c r="AP2" s="112">
        <f t="shared" si="0"/>
        <v>40</v>
      </c>
      <c r="AQ2" s="112">
        <f t="shared" si="0"/>
        <v>41</v>
      </c>
      <c r="AR2" s="112">
        <f t="shared" si="0"/>
        <v>42</v>
      </c>
      <c r="AS2" s="112">
        <f t="shared" si="0"/>
        <v>43</v>
      </c>
      <c r="AT2" s="112">
        <f t="shared" si="0"/>
        <v>44</v>
      </c>
      <c r="AU2" s="112">
        <f t="shared" si="0"/>
        <v>45</v>
      </c>
      <c r="AV2" s="120">
        <f t="shared" si="0"/>
        <v>46</v>
      </c>
      <c r="AW2" s="112">
        <f t="shared" si="0"/>
        <v>47</v>
      </c>
      <c r="AX2" s="112">
        <f t="shared" si="0"/>
        <v>48</v>
      </c>
      <c r="AY2" s="112">
        <f t="shared" si="0"/>
        <v>49</v>
      </c>
      <c r="AZ2" s="112">
        <f t="shared" si="0"/>
        <v>50</v>
      </c>
      <c r="BA2" s="112">
        <f t="shared" si="0"/>
        <v>51</v>
      </c>
      <c r="BB2" s="112">
        <f t="shared" si="0"/>
        <v>52</v>
      </c>
      <c r="BC2" s="112">
        <f t="shared" si="0"/>
        <v>53</v>
      </c>
      <c r="BD2" s="112">
        <f t="shared" si="0"/>
        <v>54</v>
      </c>
      <c r="BE2" s="112">
        <f t="shared" si="0"/>
        <v>55</v>
      </c>
      <c r="BF2" s="112">
        <f t="shared" si="0"/>
        <v>56</v>
      </c>
      <c r="BG2" s="112">
        <f t="shared" si="0"/>
        <v>57</v>
      </c>
      <c r="BH2" s="120">
        <f t="shared" si="0"/>
        <v>58</v>
      </c>
      <c r="BI2" s="112">
        <f t="shared" si="0"/>
        <v>59</v>
      </c>
      <c r="BJ2" s="112">
        <f t="shared" si="0"/>
        <v>60</v>
      </c>
      <c r="BK2" s="112">
        <f t="shared" si="0"/>
        <v>61</v>
      </c>
      <c r="BL2" s="112">
        <f t="shared" si="0"/>
        <v>62</v>
      </c>
      <c r="BM2" s="112">
        <f t="shared" si="0"/>
        <v>63</v>
      </c>
      <c r="BN2" s="112">
        <f t="shared" si="0"/>
        <v>64</v>
      </c>
      <c r="BO2" s="112">
        <f t="shared" si="0"/>
        <v>65</v>
      </c>
      <c r="BP2" s="112">
        <f t="shared" ref="BP2:DP2" si="1">BO2+1</f>
        <v>66</v>
      </c>
      <c r="BQ2" s="112">
        <f t="shared" si="1"/>
        <v>67</v>
      </c>
      <c r="BR2" s="112">
        <f t="shared" si="1"/>
        <v>68</v>
      </c>
      <c r="BS2" s="112">
        <f t="shared" si="1"/>
        <v>69</v>
      </c>
      <c r="BT2" s="120">
        <f t="shared" si="1"/>
        <v>70</v>
      </c>
      <c r="BU2" s="112">
        <f t="shared" si="1"/>
        <v>71</v>
      </c>
      <c r="BV2" s="112">
        <f t="shared" si="1"/>
        <v>72</v>
      </c>
      <c r="BW2" s="112">
        <f t="shared" si="1"/>
        <v>73</v>
      </c>
      <c r="BX2" s="112">
        <f t="shared" si="1"/>
        <v>74</v>
      </c>
      <c r="BY2" s="112">
        <f t="shared" si="1"/>
        <v>75</v>
      </c>
      <c r="BZ2" s="112">
        <f t="shared" si="1"/>
        <v>76</v>
      </c>
      <c r="CA2" s="112">
        <f t="shared" si="1"/>
        <v>77</v>
      </c>
      <c r="CB2" s="112">
        <f t="shared" si="1"/>
        <v>78</v>
      </c>
      <c r="CC2" s="112">
        <f t="shared" si="1"/>
        <v>79</v>
      </c>
      <c r="CD2" s="112">
        <f t="shared" si="1"/>
        <v>80</v>
      </c>
      <c r="CE2" s="112">
        <f t="shared" si="1"/>
        <v>81</v>
      </c>
      <c r="CF2" s="120">
        <f t="shared" si="1"/>
        <v>82</v>
      </c>
      <c r="CG2" s="112">
        <f t="shared" si="1"/>
        <v>83</v>
      </c>
      <c r="CH2" s="112">
        <f t="shared" si="1"/>
        <v>84</v>
      </c>
      <c r="CI2" s="112">
        <f t="shared" si="1"/>
        <v>85</v>
      </c>
      <c r="CJ2" s="112">
        <f t="shared" si="1"/>
        <v>86</v>
      </c>
      <c r="CK2" s="112">
        <f t="shared" si="1"/>
        <v>87</v>
      </c>
      <c r="CL2" s="112">
        <f t="shared" si="1"/>
        <v>88</v>
      </c>
      <c r="CM2" s="112">
        <f t="shared" si="1"/>
        <v>89</v>
      </c>
      <c r="CN2" s="112">
        <f t="shared" si="1"/>
        <v>90</v>
      </c>
      <c r="CO2" s="112">
        <f t="shared" si="1"/>
        <v>91</v>
      </c>
      <c r="CP2" s="112">
        <f t="shared" si="1"/>
        <v>92</v>
      </c>
      <c r="CQ2" s="112">
        <f t="shared" si="1"/>
        <v>93</v>
      </c>
      <c r="CR2" s="120">
        <f t="shared" si="1"/>
        <v>94</v>
      </c>
      <c r="CS2" s="112">
        <f t="shared" si="1"/>
        <v>95</v>
      </c>
      <c r="CT2" s="112">
        <f t="shared" si="1"/>
        <v>96</v>
      </c>
      <c r="CU2" s="112">
        <f t="shared" si="1"/>
        <v>97</v>
      </c>
      <c r="CV2" s="112">
        <f t="shared" si="1"/>
        <v>98</v>
      </c>
      <c r="CW2" s="112">
        <f t="shared" si="1"/>
        <v>99</v>
      </c>
      <c r="CX2" s="112">
        <f t="shared" si="1"/>
        <v>100</v>
      </c>
      <c r="CY2" s="112">
        <f t="shared" si="1"/>
        <v>101</v>
      </c>
      <c r="CZ2" s="112">
        <f t="shared" si="1"/>
        <v>102</v>
      </c>
      <c r="DA2" s="112">
        <f t="shared" si="1"/>
        <v>103</v>
      </c>
      <c r="DB2" s="112">
        <f t="shared" si="1"/>
        <v>104</v>
      </c>
      <c r="DC2" s="112">
        <f t="shared" si="1"/>
        <v>105</v>
      </c>
      <c r="DD2" s="120">
        <f t="shared" si="1"/>
        <v>106</v>
      </c>
      <c r="DE2" s="112">
        <f t="shared" si="1"/>
        <v>107</v>
      </c>
      <c r="DF2" s="112">
        <f t="shared" si="1"/>
        <v>108</v>
      </c>
      <c r="DG2" s="112">
        <f t="shared" si="1"/>
        <v>109</v>
      </c>
      <c r="DH2" s="112">
        <f t="shared" si="1"/>
        <v>110</v>
      </c>
      <c r="DI2" s="112">
        <f t="shared" si="1"/>
        <v>111</v>
      </c>
      <c r="DJ2" s="112">
        <f t="shared" si="1"/>
        <v>112</v>
      </c>
      <c r="DK2" s="112">
        <f t="shared" si="1"/>
        <v>113</v>
      </c>
      <c r="DL2" s="112">
        <f t="shared" si="1"/>
        <v>114</v>
      </c>
      <c r="DM2" s="112">
        <f t="shared" si="1"/>
        <v>115</v>
      </c>
      <c r="DN2" s="112">
        <f t="shared" si="1"/>
        <v>116</v>
      </c>
      <c r="DO2" s="112">
        <f t="shared" si="1"/>
        <v>117</v>
      </c>
      <c r="DP2" s="120">
        <f t="shared" si="1"/>
        <v>118</v>
      </c>
    </row>
    <row r="3" spans="1:122">
      <c r="A3" s="111"/>
      <c r="B3" s="113">
        <v>44712</v>
      </c>
      <c r="C3" s="113">
        <f>EOMONTH($B$3,C2)</f>
        <v>44742</v>
      </c>
      <c r="D3" s="113">
        <f t="shared" ref="D3:BO3" si="2">EOMONTH($B$3,D2)</f>
        <v>44773</v>
      </c>
      <c r="E3" s="113">
        <f t="shared" si="2"/>
        <v>44804</v>
      </c>
      <c r="F3" s="113">
        <f t="shared" si="2"/>
        <v>44834</v>
      </c>
      <c r="G3" s="113">
        <f t="shared" si="2"/>
        <v>44865</v>
      </c>
      <c r="H3" s="113">
        <f t="shared" si="2"/>
        <v>44895</v>
      </c>
      <c r="I3" s="113">
        <f t="shared" si="2"/>
        <v>44926</v>
      </c>
      <c r="J3" s="113">
        <f t="shared" si="2"/>
        <v>44957</v>
      </c>
      <c r="K3" s="113">
        <f t="shared" si="2"/>
        <v>44985</v>
      </c>
      <c r="L3" s="121">
        <f t="shared" si="2"/>
        <v>45016</v>
      </c>
      <c r="M3" s="113">
        <f t="shared" si="2"/>
        <v>45046</v>
      </c>
      <c r="N3" s="113">
        <f t="shared" si="2"/>
        <v>45077</v>
      </c>
      <c r="O3" s="113">
        <f t="shared" si="2"/>
        <v>45107</v>
      </c>
      <c r="P3" s="113">
        <f t="shared" si="2"/>
        <v>45138</v>
      </c>
      <c r="Q3" s="113">
        <f t="shared" si="2"/>
        <v>45169</v>
      </c>
      <c r="R3" s="113">
        <f t="shared" si="2"/>
        <v>45199</v>
      </c>
      <c r="S3" s="113">
        <f t="shared" si="2"/>
        <v>45230</v>
      </c>
      <c r="T3" s="113">
        <f t="shared" si="2"/>
        <v>45260</v>
      </c>
      <c r="U3" s="113">
        <f t="shared" si="2"/>
        <v>45291</v>
      </c>
      <c r="V3" s="113">
        <f t="shared" si="2"/>
        <v>45322</v>
      </c>
      <c r="W3" s="113">
        <f t="shared" si="2"/>
        <v>45351</v>
      </c>
      <c r="X3" s="121">
        <f t="shared" si="2"/>
        <v>45382</v>
      </c>
      <c r="Y3" s="113">
        <f t="shared" si="2"/>
        <v>45412</v>
      </c>
      <c r="Z3" s="113">
        <f t="shared" si="2"/>
        <v>45443</v>
      </c>
      <c r="AA3" s="113">
        <f t="shared" si="2"/>
        <v>45473</v>
      </c>
      <c r="AB3" s="113">
        <f t="shared" si="2"/>
        <v>45504</v>
      </c>
      <c r="AC3" s="113">
        <f t="shared" si="2"/>
        <v>45535</v>
      </c>
      <c r="AD3" s="113">
        <f t="shared" si="2"/>
        <v>45565</v>
      </c>
      <c r="AE3" s="113">
        <f t="shared" si="2"/>
        <v>45596</v>
      </c>
      <c r="AF3" s="113">
        <f t="shared" si="2"/>
        <v>45626</v>
      </c>
      <c r="AG3" s="113">
        <f t="shared" si="2"/>
        <v>45657</v>
      </c>
      <c r="AH3" s="113">
        <f t="shared" si="2"/>
        <v>45688</v>
      </c>
      <c r="AI3" s="113">
        <f t="shared" si="2"/>
        <v>45716</v>
      </c>
      <c r="AJ3" s="121">
        <f t="shared" si="2"/>
        <v>45747</v>
      </c>
      <c r="AK3" s="113">
        <f t="shared" si="2"/>
        <v>45777</v>
      </c>
      <c r="AL3" s="113">
        <f t="shared" si="2"/>
        <v>45808</v>
      </c>
      <c r="AM3" s="113">
        <f t="shared" si="2"/>
        <v>45838</v>
      </c>
      <c r="AN3" s="113">
        <f t="shared" si="2"/>
        <v>45869</v>
      </c>
      <c r="AO3" s="113">
        <f t="shared" si="2"/>
        <v>45900</v>
      </c>
      <c r="AP3" s="113">
        <f t="shared" si="2"/>
        <v>45930</v>
      </c>
      <c r="AQ3" s="113">
        <f t="shared" si="2"/>
        <v>45961</v>
      </c>
      <c r="AR3" s="113">
        <f t="shared" si="2"/>
        <v>45991</v>
      </c>
      <c r="AS3" s="113">
        <f t="shared" si="2"/>
        <v>46022</v>
      </c>
      <c r="AT3" s="113">
        <f t="shared" si="2"/>
        <v>46053</v>
      </c>
      <c r="AU3" s="113">
        <f t="shared" si="2"/>
        <v>46081</v>
      </c>
      <c r="AV3" s="121">
        <f t="shared" si="2"/>
        <v>46112</v>
      </c>
      <c r="AW3" s="113">
        <f t="shared" si="2"/>
        <v>46142</v>
      </c>
      <c r="AX3" s="113">
        <f t="shared" si="2"/>
        <v>46173</v>
      </c>
      <c r="AY3" s="113">
        <f t="shared" si="2"/>
        <v>46203</v>
      </c>
      <c r="AZ3" s="113">
        <f t="shared" si="2"/>
        <v>46234</v>
      </c>
      <c r="BA3" s="113">
        <f t="shared" si="2"/>
        <v>46265</v>
      </c>
      <c r="BB3" s="113">
        <f t="shared" si="2"/>
        <v>46295</v>
      </c>
      <c r="BC3" s="113">
        <f t="shared" si="2"/>
        <v>46326</v>
      </c>
      <c r="BD3" s="113">
        <f t="shared" si="2"/>
        <v>46356</v>
      </c>
      <c r="BE3" s="113">
        <f t="shared" si="2"/>
        <v>46387</v>
      </c>
      <c r="BF3" s="113">
        <f t="shared" si="2"/>
        <v>46418</v>
      </c>
      <c r="BG3" s="113">
        <f t="shared" si="2"/>
        <v>46446</v>
      </c>
      <c r="BH3" s="121">
        <f t="shared" si="2"/>
        <v>46477</v>
      </c>
      <c r="BI3" s="113">
        <f t="shared" si="2"/>
        <v>46507</v>
      </c>
      <c r="BJ3" s="113">
        <f t="shared" si="2"/>
        <v>46538</v>
      </c>
      <c r="BK3" s="113">
        <f t="shared" si="2"/>
        <v>46568</v>
      </c>
      <c r="BL3" s="113">
        <f t="shared" si="2"/>
        <v>46599</v>
      </c>
      <c r="BM3" s="113">
        <f t="shared" si="2"/>
        <v>46630</v>
      </c>
      <c r="BN3" s="113">
        <f t="shared" si="2"/>
        <v>46660</v>
      </c>
      <c r="BO3" s="113">
        <f t="shared" si="2"/>
        <v>46691</v>
      </c>
      <c r="BP3" s="113">
        <f t="shared" ref="BP3:DP3" si="3">EOMONTH($B$3,BP2)</f>
        <v>46721</v>
      </c>
      <c r="BQ3" s="113">
        <f t="shared" si="3"/>
        <v>46752</v>
      </c>
      <c r="BR3" s="113">
        <f t="shared" si="3"/>
        <v>46783</v>
      </c>
      <c r="BS3" s="113">
        <f t="shared" si="3"/>
        <v>46812</v>
      </c>
      <c r="BT3" s="121">
        <f t="shared" si="3"/>
        <v>46843</v>
      </c>
      <c r="BU3" s="113">
        <f t="shared" si="3"/>
        <v>46873</v>
      </c>
      <c r="BV3" s="113">
        <f t="shared" si="3"/>
        <v>46904</v>
      </c>
      <c r="BW3" s="113">
        <f t="shared" si="3"/>
        <v>46934</v>
      </c>
      <c r="BX3" s="113">
        <f t="shared" si="3"/>
        <v>46965</v>
      </c>
      <c r="BY3" s="113">
        <f t="shared" si="3"/>
        <v>46996</v>
      </c>
      <c r="BZ3" s="113">
        <f t="shared" si="3"/>
        <v>47026</v>
      </c>
      <c r="CA3" s="113">
        <f t="shared" si="3"/>
        <v>47057</v>
      </c>
      <c r="CB3" s="113">
        <f t="shared" si="3"/>
        <v>47087</v>
      </c>
      <c r="CC3" s="113">
        <f t="shared" si="3"/>
        <v>47118</v>
      </c>
      <c r="CD3" s="113">
        <f t="shared" si="3"/>
        <v>47149</v>
      </c>
      <c r="CE3" s="113">
        <f t="shared" si="3"/>
        <v>47177</v>
      </c>
      <c r="CF3" s="121">
        <f t="shared" si="3"/>
        <v>47208</v>
      </c>
      <c r="CG3" s="113">
        <f t="shared" si="3"/>
        <v>47238</v>
      </c>
      <c r="CH3" s="113">
        <f t="shared" si="3"/>
        <v>47269</v>
      </c>
      <c r="CI3" s="113">
        <f t="shared" si="3"/>
        <v>47299</v>
      </c>
      <c r="CJ3" s="113">
        <f t="shared" si="3"/>
        <v>47330</v>
      </c>
      <c r="CK3" s="113">
        <f t="shared" si="3"/>
        <v>47361</v>
      </c>
      <c r="CL3" s="113">
        <f t="shared" si="3"/>
        <v>47391</v>
      </c>
      <c r="CM3" s="113">
        <f t="shared" si="3"/>
        <v>47422</v>
      </c>
      <c r="CN3" s="113">
        <f t="shared" si="3"/>
        <v>47452</v>
      </c>
      <c r="CO3" s="113">
        <f t="shared" si="3"/>
        <v>47483</v>
      </c>
      <c r="CP3" s="113">
        <f t="shared" si="3"/>
        <v>47514</v>
      </c>
      <c r="CQ3" s="113">
        <f t="shared" si="3"/>
        <v>47542</v>
      </c>
      <c r="CR3" s="121">
        <f t="shared" si="3"/>
        <v>47573</v>
      </c>
      <c r="CS3" s="113">
        <f t="shared" si="3"/>
        <v>47603</v>
      </c>
      <c r="CT3" s="113">
        <f t="shared" si="3"/>
        <v>47634</v>
      </c>
      <c r="CU3" s="113">
        <f t="shared" si="3"/>
        <v>47664</v>
      </c>
      <c r="CV3" s="113">
        <f t="shared" si="3"/>
        <v>47695</v>
      </c>
      <c r="CW3" s="113">
        <f t="shared" si="3"/>
        <v>47726</v>
      </c>
      <c r="CX3" s="113">
        <f t="shared" si="3"/>
        <v>47756</v>
      </c>
      <c r="CY3" s="113">
        <f t="shared" si="3"/>
        <v>47787</v>
      </c>
      <c r="CZ3" s="113">
        <f t="shared" si="3"/>
        <v>47817</v>
      </c>
      <c r="DA3" s="113">
        <f t="shared" si="3"/>
        <v>47848</v>
      </c>
      <c r="DB3" s="113">
        <f t="shared" si="3"/>
        <v>47879</v>
      </c>
      <c r="DC3" s="113">
        <f t="shared" si="3"/>
        <v>47907</v>
      </c>
      <c r="DD3" s="121">
        <f t="shared" si="3"/>
        <v>47938</v>
      </c>
      <c r="DE3" s="113">
        <f t="shared" si="3"/>
        <v>47968</v>
      </c>
      <c r="DF3" s="113">
        <f t="shared" si="3"/>
        <v>47999</v>
      </c>
      <c r="DG3" s="113">
        <f t="shared" si="3"/>
        <v>48029</v>
      </c>
      <c r="DH3" s="113">
        <f t="shared" si="3"/>
        <v>48060</v>
      </c>
      <c r="DI3" s="113">
        <f t="shared" si="3"/>
        <v>48091</v>
      </c>
      <c r="DJ3" s="113">
        <f t="shared" si="3"/>
        <v>48121</v>
      </c>
      <c r="DK3" s="113">
        <f t="shared" si="3"/>
        <v>48152</v>
      </c>
      <c r="DL3" s="113">
        <f t="shared" si="3"/>
        <v>48182</v>
      </c>
      <c r="DM3" s="113">
        <f t="shared" si="3"/>
        <v>48213</v>
      </c>
      <c r="DN3" s="113">
        <f t="shared" si="3"/>
        <v>48244</v>
      </c>
      <c r="DO3" s="113">
        <f t="shared" si="3"/>
        <v>48273</v>
      </c>
      <c r="DP3" s="121">
        <f t="shared" si="3"/>
        <v>48304</v>
      </c>
    </row>
    <row r="4" spans="1:122">
      <c r="A4" s="111" t="s">
        <v>78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22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22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22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22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22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22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22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22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22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22"/>
    </row>
    <row r="5" spans="1:122">
      <c r="A5" s="111" t="s">
        <v>75</v>
      </c>
      <c r="B5" s="114"/>
      <c r="C5" s="114">
        <f>SUM('Rent Roll'!EO6:EO8)/10</f>
        <v>0.36019796158499395</v>
      </c>
      <c r="D5" s="114">
        <f>SUM('Rent Roll'!EP6:EP8)/10</f>
        <v>0.36019796158499395</v>
      </c>
      <c r="E5" s="114">
        <f>SUM('Rent Roll'!EQ6:EQ8)/10</f>
        <v>0.37228202223171641</v>
      </c>
      <c r="F5" s="114">
        <f>SUM('Rent Roll'!ER6:ER8)/10</f>
        <v>0.37460588004839379</v>
      </c>
      <c r="G5" s="114">
        <f>SUM('Rent Roll'!ES6:ES8)/10</f>
        <v>0.37460588004839379</v>
      </c>
      <c r="H5" s="114">
        <f>SUM('Rent Roll'!ET6:ET8)/10</f>
        <v>0.37460588004839379</v>
      </c>
      <c r="I5" s="114">
        <f>SUM('Rent Roll'!EU6:EU8)/10</f>
        <v>0.37460588004839379</v>
      </c>
      <c r="J5" s="114">
        <f>SUM('Rent Roll'!EV6:EV8)/10</f>
        <v>0.37460588004839379</v>
      </c>
      <c r="K5" s="114">
        <f>SUM('Rent Roll'!EW6:EW8)/10</f>
        <v>0.37460588004839379</v>
      </c>
      <c r="L5" s="123">
        <f>SUM('Rent Roll'!EX6:EX8)/10</f>
        <v>0.37460588004839379</v>
      </c>
      <c r="M5" s="114">
        <f>SUM('Rent Roll'!EY6:EY8)/10</f>
        <v>0.37460588004839379</v>
      </c>
      <c r="N5" s="114">
        <f>SUM('Rent Roll'!EZ6:EZ8)/10</f>
        <v>0.37460588004839379</v>
      </c>
      <c r="O5" s="114">
        <f>SUM('Rent Roll'!FA6:FA8)/10</f>
        <v>0.37460588004839379</v>
      </c>
      <c r="P5" s="114">
        <f>SUM('Rent Roll'!FB6:FB8)/10</f>
        <v>0.37460588004839379</v>
      </c>
      <c r="Q5" s="114">
        <f>SUM('Rent Roll'!FC6:FC8)/10</f>
        <v>0.38717330312098508</v>
      </c>
      <c r="R5" s="114">
        <f>SUM('Rent Roll'!FD6:FD8)/10</f>
        <v>0.38959011525032949</v>
      </c>
      <c r="S5" s="114">
        <f>SUM('Rent Roll'!FE6:FE8)/10</f>
        <v>0.38959011525032949</v>
      </c>
      <c r="T5" s="114">
        <f>SUM('Rent Roll'!FF6:FF8)/10</f>
        <v>0.38959011525032949</v>
      </c>
      <c r="U5" s="114">
        <f>SUM('Rent Roll'!FG6:FG8)/10</f>
        <v>0.38959011525032949</v>
      </c>
      <c r="V5" s="114">
        <f>SUM('Rent Roll'!FH6:FH8)/10</f>
        <v>0.38959011525032949</v>
      </c>
      <c r="W5" s="114">
        <f>SUM('Rent Roll'!FI6:FI8)/10</f>
        <v>0.38959011525032949</v>
      </c>
      <c r="X5" s="123">
        <f>SUM('Rent Roll'!FJ6:FJ8)/10</f>
        <v>0.38959011525032949</v>
      </c>
      <c r="Y5" s="114">
        <f>SUM('Rent Roll'!FK6:FK8)/10</f>
        <v>0.38959011525032949</v>
      </c>
      <c r="Z5" s="114">
        <f>SUM('Rent Roll'!FL6:FL8)/10</f>
        <v>0.38959011525032949</v>
      </c>
      <c r="AA5" s="114">
        <f>SUM('Rent Roll'!FM6:FM8)/10</f>
        <v>0.38959011525032949</v>
      </c>
      <c r="AB5" s="114">
        <f>SUM('Rent Roll'!FN6:FN8)/10</f>
        <v>0.38959011525032949</v>
      </c>
      <c r="AC5" s="114">
        <f>SUM('Rent Roll'!FO6:FO8)/10</f>
        <v>0.4026602352458245</v>
      </c>
      <c r="AD5" s="114">
        <f>SUM('Rent Roll'!FP6:FP8)/10</f>
        <v>0.40517371986034273</v>
      </c>
      <c r="AE5" s="114">
        <f>SUM('Rent Roll'!FQ6:FQ8)/10</f>
        <v>0.40517371986034273</v>
      </c>
      <c r="AF5" s="114">
        <f>SUM('Rent Roll'!FR6:FR8)/10</f>
        <v>0.40517371986034273</v>
      </c>
      <c r="AG5" s="114">
        <f>SUM('Rent Roll'!FS6:FS8)/10</f>
        <v>0.40517371986034273</v>
      </c>
      <c r="AH5" s="114">
        <f>SUM('Rent Roll'!FT6:FT8)/10</f>
        <v>0.40517371986034273</v>
      </c>
      <c r="AI5" s="114">
        <f>SUM('Rent Roll'!FU6:FU8)/10</f>
        <v>0.40517371986034273</v>
      </c>
      <c r="AJ5" s="123">
        <f>SUM('Rent Roll'!FV6:FV8)/10</f>
        <v>0.40517371986034273</v>
      </c>
      <c r="AK5" s="114">
        <f>SUM('Rent Roll'!FW6:FW8)/10</f>
        <v>0.40517371986034273</v>
      </c>
      <c r="AL5" s="114">
        <f>SUM('Rent Roll'!FX6:FX8)/10</f>
        <v>0.40517371986034273</v>
      </c>
      <c r="AM5" s="114">
        <f>SUM('Rent Roll'!FY6:FY8)/10</f>
        <v>0.40517371986034273</v>
      </c>
      <c r="AN5" s="114">
        <f>SUM('Rent Roll'!FZ6:FZ8)/10</f>
        <v>0.40517371986034273</v>
      </c>
      <c r="AO5" s="114">
        <f>SUM('Rent Roll'!GA6:GA8)/10</f>
        <v>0.41876664465565749</v>
      </c>
      <c r="AP5" s="114">
        <f>SUM('Rent Roll'!GB6:GB8)/10</f>
        <v>0.42138066865475643</v>
      </c>
      <c r="AQ5" s="114">
        <f>SUM('Rent Roll'!GC6:GC8)/10</f>
        <v>0.42138066865475643</v>
      </c>
      <c r="AR5" s="114">
        <f>SUM('Rent Roll'!GD6:GD8)/10</f>
        <v>0.42138066865475643</v>
      </c>
      <c r="AS5" s="114">
        <f>SUM('Rent Roll'!GE6:GE8)/10</f>
        <v>0.42138066865475643</v>
      </c>
      <c r="AT5" s="114">
        <f>SUM('Rent Roll'!GF6:GF8)/10</f>
        <v>0.42138066865475643</v>
      </c>
      <c r="AU5" s="114">
        <f>SUM('Rent Roll'!GG6:GG8)/10</f>
        <v>0.42138066865475643</v>
      </c>
      <c r="AV5" s="123">
        <f>SUM('Rent Roll'!GH6:GH8)/10</f>
        <v>0.42138066865475643</v>
      </c>
      <c r="AW5" s="114">
        <f>SUM('Rent Roll'!GI6:GI8)/10</f>
        <v>0.42138066865475643</v>
      </c>
      <c r="AX5" s="114">
        <f>SUM('Rent Roll'!GJ6:GJ8)/10</f>
        <v>0.42138066865475643</v>
      </c>
      <c r="AY5" s="114">
        <f>SUM('Rent Roll'!GK6:GK8)/10</f>
        <v>0.42138066865475643</v>
      </c>
      <c r="AZ5" s="114">
        <f>SUM('Rent Roll'!GL6:GL8)/10</f>
        <v>0.42138066865475643</v>
      </c>
      <c r="BA5" s="114">
        <f>SUM('Rent Roll'!GM6:GM8)/10</f>
        <v>0.4355173104418838</v>
      </c>
      <c r="BB5" s="114">
        <f>SUM('Rent Roll'!GN6:GN8)/10</f>
        <v>0.43823589540094676</v>
      </c>
      <c r="BC5" s="114">
        <f>SUM('Rent Roll'!GO6:GO8)/10</f>
        <v>0.43823589540094676</v>
      </c>
      <c r="BD5" s="114">
        <f>SUM('Rent Roll'!GP6:GP8)/10</f>
        <v>0.43823589540094676</v>
      </c>
      <c r="BE5" s="114">
        <f>SUM('Rent Roll'!GQ6:GQ8)/10</f>
        <v>0.43823589540094676</v>
      </c>
      <c r="BF5" s="114">
        <f>SUM('Rent Roll'!GR6:GR8)/10</f>
        <v>0.43823589540094676</v>
      </c>
      <c r="BG5" s="114">
        <f>SUM('Rent Roll'!GS6:GS8)/10</f>
        <v>0.43823589540094676</v>
      </c>
      <c r="BH5" s="123">
        <f>SUM('Rent Roll'!GT6:GT8)/10</f>
        <v>0.43823589540094676</v>
      </c>
      <c r="BI5" s="114">
        <f>SUM('Rent Roll'!GU6:GU8)/10</f>
        <v>0.43823589540094676</v>
      </c>
      <c r="BJ5" s="114">
        <f>SUM('Rent Roll'!GV6:GV8)/10</f>
        <v>0.43823589540094676</v>
      </c>
      <c r="BK5" s="114">
        <f>SUM('Rent Roll'!GW6:GW8)/10</f>
        <v>0.43823589540094676</v>
      </c>
      <c r="BL5" s="114">
        <f>SUM('Rent Roll'!GX6:GX8)/10</f>
        <v>0.43823589540094676</v>
      </c>
      <c r="BM5" s="114">
        <f>SUM('Rent Roll'!GY6:GY8)/10</f>
        <v>0.45293800285955915</v>
      </c>
      <c r="BN5" s="114">
        <f>SUM('Rent Roll'!GZ6:GZ8)/10</f>
        <v>0.45576533121698465</v>
      </c>
      <c r="BO5" s="114">
        <f>SUM('Rent Roll'!HA6:HA8)/10</f>
        <v>0.45576533121698465</v>
      </c>
      <c r="BP5" s="114">
        <f>SUM('Rent Roll'!HB6:HB8)/10</f>
        <v>0.45576533121698465</v>
      </c>
      <c r="BQ5" s="114">
        <f>SUM('Rent Roll'!HC6:HC8)/10</f>
        <v>0.45576533121698465</v>
      </c>
      <c r="BR5" s="114">
        <f>SUM('Rent Roll'!HD6:HD8)/10</f>
        <v>0.45576533121698465</v>
      </c>
      <c r="BS5" s="114">
        <f>SUM('Rent Roll'!HE6:HE8)/10</f>
        <v>0.45576533121698465</v>
      </c>
      <c r="BT5" s="123">
        <f>SUM('Rent Roll'!HF6:HF8)/10</f>
        <v>0.45576533121698465</v>
      </c>
      <c r="BU5" s="114">
        <f>SUM('Rent Roll'!HG6:HG8)/10</f>
        <v>0.45576533121698465</v>
      </c>
      <c r="BV5" s="114">
        <f>SUM('Rent Roll'!HH6:HH8)/10</f>
        <v>0.45576533121698465</v>
      </c>
      <c r="BW5" s="114">
        <f>SUM('Rent Roll'!HI6:HI8)/10</f>
        <v>0.45576533121698465</v>
      </c>
      <c r="BX5" s="114">
        <f>SUM('Rent Roll'!HJ6:HJ8)/10</f>
        <v>0.45576533121698465</v>
      </c>
      <c r="BY5" s="114">
        <f>SUM('Rent Roll'!HK6:HK8)/10</f>
        <v>0.47105552297394154</v>
      </c>
      <c r="BZ5" s="114">
        <f>SUM('Rent Roll'!HL6:HL8)/10</f>
        <v>0.47399594446566395</v>
      </c>
      <c r="CA5" s="114">
        <f>SUM('Rent Roll'!HM6:HM8)/10</f>
        <v>0.47399594446566395</v>
      </c>
      <c r="CB5" s="114">
        <f>SUM('Rent Roll'!HN6:HN8)/10</f>
        <v>0.47399594446566395</v>
      </c>
      <c r="CC5" s="114">
        <f>SUM('Rent Roll'!HO6:HO8)/10</f>
        <v>0.47399594446566395</v>
      </c>
      <c r="CD5" s="114">
        <f>SUM('Rent Roll'!HP6:HP8)/10</f>
        <v>0.47399594446566395</v>
      </c>
      <c r="CE5" s="114">
        <f>SUM('Rent Roll'!HQ6:HQ8)/10</f>
        <v>0.47399594446566395</v>
      </c>
      <c r="CF5" s="123">
        <f>SUM('Rent Roll'!HR6:HR8)/10</f>
        <v>0.47399594446566395</v>
      </c>
      <c r="CG5" s="114">
        <f>SUM('Rent Roll'!HS6:HS8)/10</f>
        <v>0.47399594446566395</v>
      </c>
      <c r="CH5" s="114">
        <f>SUM('Rent Roll'!HT6:HT8)/10</f>
        <v>0.47399594446566395</v>
      </c>
      <c r="CI5" s="114">
        <f>SUM('Rent Roll'!HU6:HU8)/10</f>
        <v>0.47399594446566395</v>
      </c>
      <c r="CJ5" s="114">
        <f>SUM('Rent Roll'!HV6:HV8)/10</f>
        <v>0.47399594446566395</v>
      </c>
      <c r="CK5" s="114">
        <f>SUM('Rent Roll'!HW6:HW8)/10</f>
        <v>0.4898977438928992</v>
      </c>
      <c r="CL5" s="114">
        <f>SUM('Rent Roll'!HX6:HX8)/10</f>
        <v>0.4929557822442906</v>
      </c>
      <c r="CM5" s="114">
        <f>SUM('Rent Roll'!HY6:HY8)/10</f>
        <v>0.4929557822442906</v>
      </c>
      <c r="CN5" s="114">
        <f>SUM('Rent Roll'!HZ6:HZ8)/10</f>
        <v>0.4929557822442906</v>
      </c>
      <c r="CO5" s="114">
        <f>SUM('Rent Roll'!IA6:IA8)/10</f>
        <v>0.4929557822442906</v>
      </c>
      <c r="CP5" s="114">
        <f>SUM('Rent Roll'!IB6:IB8)/10</f>
        <v>0.4929557822442906</v>
      </c>
      <c r="CQ5" s="114">
        <f>SUM('Rent Roll'!IC6:IC8)/10</f>
        <v>0.4929557822442906</v>
      </c>
      <c r="CR5" s="123">
        <f>SUM('Rent Roll'!ID6:ID8)/10</f>
        <v>0.4929557822442906</v>
      </c>
      <c r="CS5" s="114">
        <f>SUM('Rent Roll'!IE6:IE8)/10</f>
        <v>0.4929557822442906</v>
      </c>
      <c r="CT5" s="114">
        <f>SUM('Rent Roll'!IF6:IF8)/10</f>
        <v>0.4929557822442906</v>
      </c>
      <c r="CU5" s="114">
        <f>SUM('Rent Roll'!IG6:IG8)/10</f>
        <v>0.4929557822442906</v>
      </c>
      <c r="CV5" s="114">
        <f>SUM('Rent Roll'!IH6:IH8)/10</f>
        <v>0.4929557822442906</v>
      </c>
      <c r="CW5" s="114">
        <f>SUM('Rent Roll'!II6:II8)/10</f>
        <v>0.50949365364861521</v>
      </c>
      <c r="CX5" s="114">
        <f>SUM('Rent Roll'!IJ6:IJ8)/10</f>
        <v>0.51267401353406228</v>
      </c>
      <c r="CY5" s="114">
        <f>SUM('Rent Roll'!IK6:IK8)/10</f>
        <v>0.51267401353406228</v>
      </c>
      <c r="CZ5" s="114">
        <f>SUM('Rent Roll'!IL6:IL8)/10</f>
        <v>0.51267401353406228</v>
      </c>
      <c r="DA5" s="114">
        <f>SUM('Rent Roll'!IM6:IM8)/10</f>
        <v>0.51267401353406228</v>
      </c>
      <c r="DB5" s="114">
        <f>SUM('Rent Roll'!IN6:IN8)/10</f>
        <v>0.51267401353406228</v>
      </c>
      <c r="DC5" s="114">
        <f>SUM('Rent Roll'!IO6:IO8)/10</f>
        <v>0.51267401353406228</v>
      </c>
      <c r="DD5" s="123">
        <f>SUM('Rent Roll'!IP6:IP8)/10</f>
        <v>0.51267401353406228</v>
      </c>
      <c r="DE5" s="114">
        <f>SUM('Rent Roll'!IQ6:IQ8)/10</f>
        <v>0.51267401353406228</v>
      </c>
      <c r="DF5" s="114">
        <f>SUM('Rent Roll'!IR6:IR8)/10</f>
        <v>0.51267401353406228</v>
      </c>
      <c r="DG5" s="114">
        <f>SUM('Rent Roll'!IS6:IS8)/10</f>
        <v>0.51267401353406228</v>
      </c>
      <c r="DH5" s="114">
        <f>SUM('Rent Roll'!IT6:IT8)/10</f>
        <v>0.51267401353406228</v>
      </c>
      <c r="DI5" s="114">
        <f>SUM('Rent Roll'!IU6:IU8)/10</f>
        <v>0.52987339979455994</v>
      </c>
      <c r="DJ5" s="114">
        <f>SUM('Rent Roll'!IV6:IV8)/10</f>
        <v>0.53318097407542475</v>
      </c>
      <c r="DK5" s="114">
        <f>SUM('Rent Roll'!IW6:IW8)/10</f>
        <v>0.53318097407542475</v>
      </c>
      <c r="DL5" s="114">
        <f>SUM('Rent Roll'!IX6:IX8)/10</f>
        <v>0.53318097407542475</v>
      </c>
      <c r="DM5" s="114">
        <f>SUM('Rent Roll'!IY6:IY8)/10</f>
        <v>0.53318097407542475</v>
      </c>
      <c r="DN5" s="114">
        <f>SUM('Rent Roll'!IZ6:IZ8)/10</f>
        <v>0.53318097407542475</v>
      </c>
      <c r="DO5" s="114">
        <f>SUM('Rent Roll'!JA6:JA8)/10</f>
        <v>0.53318097407542475</v>
      </c>
      <c r="DP5" s="123">
        <f>SUM('Rent Roll'!JB6:JB8)/10</f>
        <v>0.53318097407542475</v>
      </c>
      <c r="DQ5" s="129">
        <f>SUM(C5:DP5)</f>
        <v>52.530471437997029</v>
      </c>
    </row>
    <row r="6" spans="1:122">
      <c r="A6" s="111" t="s">
        <v>76</v>
      </c>
      <c r="B6" s="111"/>
      <c r="C6" s="114">
        <f>SUM('Rent Roll'!EO10:EO12)/10</f>
        <v>0.80599878108851386</v>
      </c>
      <c r="D6" s="114">
        <f>SUM('Rent Roll'!EP10:EP12)/10</f>
        <v>0.80599878108851386</v>
      </c>
      <c r="E6" s="114">
        <f>SUM('Rent Roll'!EQ10:EQ12)/10</f>
        <v>0.83303874019599955</v>
      </c>
      <c r="F6" s="114">
        <f>SUM('Rent Roll'!ER10:ER12)/10</f>
        <v>0.83823873233205437</v>
      </c>
      <c r="G6" s="114">
        <f>SUM('Rent Roll'!ES10:ES12)/10</f>
        <v>0.83823873233205437</v>
      </c>
      <c r="H6" s="114">
        <f>SUM('Rent Roll'!ET10:ET12)/10</f>
        <v>0.83823873233205437</v>
      </c>
      <c r="I6" s="114">
        <f>SUM('Rent Roll'!EU10:EU12)/10</f>
        <v>0.83823873233205437</v>
      </c>
      <c r="J6" s="114">
        <f>SUM('Rent Roll'!EV10:EV12)/10</f>
        <v>0.83823873233205437</v>
      </c>
      <c r="K6" s="114">
        <f>SUM('Rent Roll'!EW10:EW12)/10</f>
        <v>0.83823873233205437</v>
      </c>
      <c r="L6" s="123">
        <f>SUM('Rent Roll'!EX10:EX12)/10</f>
        <v>0.83823873233205437</v>
      </c>
      <c r="M6" s="114">
        <f>SUM('Rent Roll'!EY10:EY12)/10</f>
        <v>0.83823873233205437</v>
      </c>
      <c r="N6" s="114">
        <f>SUM('Rent Roll'!EZ10:EZ12)/10</f>
        <v>0.83823873233205437</v>
      </c>
      <c r="O6" s="114">
        <f>SUM('Rent Roll'!FA10:FA12)/10</f>
        <v>0.83823873233205437</v>
      </c>
      <c r="P6" s="114">
        <f>SUM('Rent Roll'!FB10:FB12)/10</f>
        <v>0.83823873233205437</v>
      </c>
      <c r="Q6" s="114">
        <f>SUM('Rent Roll'!FC10:FC12)/10</f>
        <v>0.86636028980383928</v>
      </c>
      <c r="R6" s="114">
        <f>SUM('Rent Roll'!FD10:FD12)/10</f>
        <v>0.87176828162533671</v>
      </c>
      <c r="S6" s="114">
        <f>SUM('Rent Roll'!FE10:FE12)/10</f>
        <v>0.87176828162533671</v>
      </c>
      <c r="T6" s="114">
        <f>SUM('Rent Roll'!FF10:FF12)/10</f>
        <v>0.87176828162533671</v>
      </c>
      <c r="U6" s="114">
        <f>SUM('Rent Roll'!FG10:FG12)/10</f>
        <v>0.87176828162533671</v>
      </c>
      <c r="V6" s="114">
        <f>SUM('Rent Roll'!FH10:FH12)/10</f>
        <v>0.87176828162533671</v>
      </c>
      <c r="W6" s="114">
        <f>SUM('Rent Roll'!FI10:FI12)/10</f>
        <v>0.87176828162533671</v>
      </c>
      <c r="X6" s="123">
        <f>SUM('Rent Roll'!FJ10:FJ12)/10</f>
        <v>0.87176828162533671</v>
      </c>
      <c r="Y6" s="114">
        <f>SUM('Rent Roll'!FK10:FK12)/10</f>
        <v>0.87176828162533671</v>
      </c>
      <c r="Z6" s="114">
        <f>SUM('Rent Roll'!FL10:FL12)/10</f>
        <v>0.87176828162533671</v>
      </c>
      <c r="AA6" s="114">
        <f>SUM('Rent Roll'!FM10:FM12)/10</f>
        <v>0.87176828162533671</v>
      </c>
      <c r="AB6" s="114">
        <f>SUM('Rent Roll'!FN10:FN12)/10</f>
        <v>0.87176828162533671</v>
      </c>
      <c r="AC6" s="114">
        <f>SUM('Rent Roll'!FO10:FO12)/10</f>
        <v>0.90101470139599316</v>
      </c>
      <c r="AD6" s="114">
        <f>SUM('Rent Roll'!FP10:FP12)/10</f>
        <v>0.90663901289035009</v>
      </c>
      <c r="AE6" s="114">
        <f>SUM('Rent Roll'!FQ10:FQ12)/10</f>
        <v>0.90663901289035009</v>
      </c>
      <c r="AF6" s="114">
        <f>SUM('Rent Roll'!FR10:FR12)/10</f>
        <v>0.90663901289035009</v>
      </c>
      <c r="AG6" s="114">
        <f>SUM('Rent Roll'!FS10:FS12)/10</f>
        <v>0.90663901289035009</v>
      </c>
      <c r="AH6" s="114">
        <f>SUM('Rent Roll'!FT10:FT12)/10</f>
        <v>0.90663901289035009</v>
      </c>
      <c r="AI6" s="114">
        <f>SUM('Rent Roll'!FU10:FU12)/10</f>
        <v>0.90663901289035009</v>
      </c>
      <c r="AJ6" s="123">
        <f>SUM('Rent Roll'!FV10:FV12)/10</f>
        <v>0.90663901289035009</v>
      </c>
      <c r="AK6" s="114">
        <f>SUM('Rent Roll'!FW10:FW12)/10</f>
        <v>0.90663901289035009</v>
      </c>
      <c r="AL6" s="114">
        <f>SUM('Rent Roll'!FX10:FX12)/10</f>
        <v>0.90663901289035009</v>
      </c>
      <c r="AM6" s="114">
        <f>SUM('Rent Roll'!FY10:FY12)/10</f>
        <v>0.90663901289035009</v>
      </c>
      <c r="AN6" s="114">
        <f>SUM('Rent Roll'!FZ10:FZ12)/10</f>
        <v>0.90663901289035009</v>
      </c>
      <c r="AO6" s="114">
        <f>SUM('Rent Roll'!GA10:GA12)/10</f>
        <v>0.93705528945183292</v>
      </c>
      <c r="AP6" s="114">
        <f>SUM('Rent Roll'!GB10:GB12)/10</f>
        <v>0.94290457340596401</v>
      </c>
      <c r="AQ6" s="114">
        <f>SUM('Rent Roll'!GC10:GC12)/10</f>
        <v>0.94290457340596401</v>
      </c>
      <c r="AR6" s="114">
        <f>SUM('Rent Roll'!GD10:GD12)/10</f>
        <v>0.94290457340596401</v>
      </c>
      <c r="AS6" s="114">
        <f>SUM('Rent Roll'!GE10:GE12)/10</f>
        <v>0.94290457340596401</v>
      </c>
      <c r="AT6" s="114">
        <f>SUM('Rent Roll'!GF10:GF12)/10</f>
        <v>0.94290457340596401</v>
      </c>
      <c r="AU6" s="114">
        <f>SUM('Rent Roll'!GG10:GG12)/10</f>
        <v>0.94290457340596401</v>
      </c>
      <c r="AV6" s="123">
        <f>SUM('Rent Roll'!GH10:GH12)/10</f>
        <v>0.94290457340596401</v>
      </c>
      <c r="AW6" s="114">
        <f>SUM('Rent Roll'!GI10:GI12)/10</f>
        <v>0.94290457340596401</v>
      </c>
      <c r="AX6" s="114">
        <f>SUM('Rent Roll'!GJ10:GJ12)/10</f>
        <v>0.94290457340596401</v>
      </c>
      <c r="AY6" s="114">
        <f>SUM('Rent Roll'!GK10:GK12)/10</f>
        <v>0.94290457340596401</v>
      </c>
      <c r="AZ6" s="114">
        <f>SUM('Rent Roll'!GL10:GL12)/10</f>
        <v>0.94290457340596401</v>
      </c>
      <c r="BA6" s="114">
        <f>SUM('Rent Roll'!GM10:GM12)/10</f>
        <v>0.97453750102990622</v>
      </c>
      <c r="BB6" s="114">
        <f>SUM('Rent Roll'!GN10:GN12)/10</f>
        <v>0.98062075634220258</v>
      </c>
      <c r="BC6" s="114">
        <f>SUM('Rent Roll'!GO10:GO12)/10</f>
        <v>0.98062075634220258</v>
      </c>
      <c r="BD6" s="114">
        <f>SUM('Rent Roll'!GP10:GP12)/10</f>
        <v>0.98062075634220258</v>
      </c>
      <c r="BE6" s="114">
        <f>SUM('Rent Roll'!GQ10:GQ12)/10</f>
        <v>0.98062075634220258</v>
      </c>
      <c r="BF6" s="114">
        <f>SUM('Rent Roll'!GR10:GR12)/10</f>
        <v>0.98062075634220258</v>
      </c>
      <c r="BG6" s="114">
        <f>SUM('Rent Roll'!GS10:GS12)/10</f>
        <v>0.98062075634220258</v>
      </c>
      <c r="BH6" s="123">
        <f>SUM('Rent Roll'!GT10:GT12)/10</f>
        <v>0.98062075634220258</v>
      </c>
      <c r="BI6" s="114">
        <f>SUM('Rent Roll'!GU10:GU12)/10</f>
        <v>0.98062075634220258</v>
      </c>
      <c r="BJ6" s="114">
        <f>SUM('Rent Roll'!GV10:GV12)/10</f>
        <v>0.98062075634220258</v>
      </c>
      <c r="BK6" s="114">
        <f>SUM('Rent Roll'!GW10:GW12)/10</f>
        <v>0.98062075634220258</v>
      </c>
      <c r="BL6" s="114">
        <f>SUM('Rent Roll'!GX10:GX12)/10</f>
        <v>0.98062075634220258</v>
      </c>
      <c r="BM6" s="114">
        <f>SUM('Rent Roll'!GY10:GY12)/10</f>
        <v>1.0135190010711024</v>
      </c>
      <c r="BN6" s="114">
        <f>SUM('Rent Roll'!GZ10:GZ12)/10</f>
        <v>1.0198455865958909</v>
      </c>
      <c r="BO6" s="114">
        <f>SUM('Rent Roll'!HA10:HA12)/10</f>
        <v>1.0198455865958909</v>
      </c>
      <c r="BP6" s="114">
        <f>SUM('Rent Roll'!HB10:HB12)/10</f>
        <v>1.0198455865958909</v>
      </c>
      <c r="BQ6" s="114">
        <f>SUM('Rent Roll'!HC10:HC12)/10</f>
        <v>1.0198455865958909</v>
      </c>
      <c r="BR6" s="114">
        <f>SUM('Rent Roll'!HD10:HD12)/10</f>
        <v>1.0198455865958909</v>
      </c>
      <c r="BS6" s="114">
        <f>SUM('Rent Roll'!HE10:HE12)/10</f>
        <v>1.0198455865958909</v>
      </c>
      <c r="BT6" s="123">
        <f>SUM('Rent Roll'!HF10:HF12)/10</f>
        <v>1.0198455865958909</v>
      </c>
      <c r="BU6" s="114">
        <f>SUM('Rent Roll'!HG10:HG12)/10</f>
        <v>1.0198455865958909</v>
      </c>
      <c r="BV6" s="114">
        <f>SUM('Rent Roll'!HH10:HH12)/10</f>
        <v>1.0198455865958909</v>
      </c>
      <c r="BW6" s="114">
        <f>SUM('Rent Roll'!HI10:HI12)/10</f>
        <v>1.0198455865958909</v>
      </c>
      <c r="BX6" s="114">
        <f>SUM('Rent Roll'!HJ10:HJ12)/10</f>
        <v>1.0198455865958909</v>
      </c>
      <c r="BY6" s="114">
        <f>SUM('Rent Roll'!HK10:HK12)/10</f>
        <v>1.0540597611139468</v>
      </c>
      <c r="BZ6" s="114">
        <f>SUM('Rent Roll'!HL10:HL12)/10</f>
        <v>1.0606394100597263</v>
      </c>
      <c r="CA6" s="114">
        <f>SUM('Rent Roll'!HM10:HM12)/10</f>
        <v>1.0606394100597263</v>
      </c>
      <c r="CB6" s="114">
        <f>SUM('Rent Roll'!HN10:HN12)/10</f>
        <v>1.0606394100597263</v>
      </c>
      <c r="CC6" s="114">
        <f>SUM('Rent Roll'!HO10:HO12)/10</f>
        <v>1.0606394100597263</v>
      </c>
      <c r="CD6" s="114">
        <f>SUM('Rent Roll'!HP10:HP12)/10</f>
        <v>1.0606394100597263</v>
      </c>
      <c r="CE6" s="114">
        <f>SUM('Rent Roll'!HQ10:HQ12)/10</f>
        <v>1.0606394100597263</v>
      </c>
      <c r="CF6" s="123">
        <f>SUM('Rent Roll'!HR10:HR12)/10</f>
        <v>1.0606394100597263</v>
      </c>
      <c r="CG6" s="114">
        <f>SUM('Rent Roll'!HS10:HS12)/10</f>
        <v>1.0606394100597263</v>
      </c>
      <c r="CH6" s="114">
        <f>SUM('Rent Roll'!HT10:HT12)/10</f>
        <v>1.0606394100597263</v>
      </c>
      <c r="CI6" s="114">
        <f>SUM('Rent Roll'!HU10:HU12)/10</f>
        <v>1.0606394100597263</v>
      </c>
      <c r="CJ6" s="114">
        <f>SUM('Rent Roll'!HV10:HV12)/10</f>
        <v>1.0606394100597263</v>
      </c>
      <c r="CK6" s="114">
        <f>SUM('Rent Roll'!HW10:HW12)/10</f>
        <v>1.0962221515585047</v>
      </c>
      <c r="CL6" s="114">
        <f>SUM('Rent Roll'!HX10:HX12)/10</f>
        <v>1.1030649864621156</v>
      </c>
      <c r="CM6" s="114">
        <f>SUM('Rent Roll'!HY10:HY12)/10</f>
        <v>1.1030649864621156</v>
      </c>
      <c r="CN6" s="114">
        <f>SUM('Rent Roll'!HZ10:HZ12)/10</f>
        <v>1.1030649864621156</v>
      </c>
      <c r="CO6" s="114">
        <f>SUM('Rent Roll'!IA10:IA12)/10</f>
        <v>1.1030649864621156</v>
      </c>
      <c r="CP6" s="114">
        <f>SUM('Rent Roll'!IB10:IB12)/10</f>
        <v>1.1030649864621156</v>
      </c>
      <c r="CQ6" s="114">
        <f>SUM('Rent Roll'!IC10:IC12)/10</f>
        <v>1.1030649864621156</v>
      </c>
      <c r="CR6" s="123">
        <f>SUM('Rent Roll'!ID10:ID12)/10</f>
        <v>1.1030649864621156</v>
      </c>
      <c r="CS6" s="114">
        <f>SUM('Rent Roll'!IE10:IE12)/10</f>
        <v>1.1030649864621156</v>
      </c>
      <c r="CT6" s="114">
        <f>SUM('Rent Roll'!IF10:IF12)/10</f>
        <v>1.1030649864621156</v>
      </c>
      <c r="CU6" s="114">
        <f>SUM('Rent Roll'!IG10:IG12)/10</f>
        <v>1.1030649864621156</v>
      </c>
      <c r="CV6" s="114">
        <f>SUM('Rent Roll'!IH10:IH12)/10</f>
        <v>1.1030649864621156</v>
      </c>
      <c r="CW6" s="114">
        <f>SUM('Rent Roll'!II10:II12)/10</f>
        <v>1.1400710376208445</v>
      </c>
      <c r="CX6" s="114">
        <f>SUM('Rent Roll'!IJ10:IJ12)/10</f>
        <v>1.1471875859206002</v>
      </c>
      <c r="CY6" s="114">
        <f>SUM('Rent Roll'!IK10:IK12)/10</f>
        <v>1.1471875859206002</v>
      </c>
      <c r="CZ6" s="114">
        <f>SUM('Rent Roll'!IL10:IL12)/10</f>
        <v>1.1471875859206002</v>
      </c>
      <c r="DA6" s="114">
        <f>SUM('Rent Roll'!IM10:IM12)/10</f>
        <v>1.1471875859206002</v>
      </c>
      <c r="DB6" s="114">
        <f>SUM('Rent Roll'!IN10:IN12)/10</f>
        <v>1.1471875859206002</v>
      </c>
      <c r="DC6" s="114">
        <f>SUM('Rent Roll'!IO10:IO12)/10</f>
        <v>1.1471875859206002</v>
      </c>
      <c r="DD6" s="123">
        <f>SUM('Rent Roll'!IP10:IP12)/10</f>
        <v>1.1471875859206002</v>
      </c>
      <c r="DE6" s="114">
        <f>SUM('Rent Roll'!IQ10:IQ12)/10</f>
        <v>1.1471875859206002</v>
      </c>
      <c r="DF6" s="114">
        <f>SUM('Rent Roll'!IR10:IR12)/10</f>
        <v>1.1471875859206002</v>
      </c>
      <c r="DG6" s="114">
        <f>SUM('Rent Roll'!IS10:IS12)/10</f>
        <v>1.1471875859206002</v>
      </c>
      <c r="DH6" s="114">
        <f>SUM('Rent Roll'!IT10:IT12)/10</f>
        <v>1.1471875859206002</v>
      </c>
      <c r="DI6" s="114">
        <f>SUM('Rent Roll'!IU10:IU12)/10</f>
        <v>1.1856738791256785</v>
      </c>
      <c r="DJ6" s="114">
        <f>SUM('Rent Roll'!IV10:IV12)/10</f>
        <v>1.1930750893574245</v>
      </c>
      <c r="DK6" s="114">
        <f>SUM('Rent Roll'!IW10:IW12)/10</f>
        <v>1.1930750893574245</v>
      </c>
      <c r="DL6" s="114">
        <f>SUM('Rent Roll'!IX10:IX12)/10</f>
        <v>1.1930750893574245</v>
      </c>
      <c r="DM6" s="114">
        <f>SUM('Rent Roll'!IY10:IY12)/10</f>
        <v>1.1930750893574245</v>
      </c>
      <c r="DN6" s="114">
        <f>SUM('Rent Roll'!IZ10:IZ12)/10</f>
        <v>1.1930750893574245</v>
      </c>
      <c r="DO6" s="114">
        <f>SUM('Rent Roll'!JA10:JA12)/10</f>
        <v>1.1930750893574245</v>
      </c>
      <c r="DP6" s="123">
        <f>SUM('Rent Roll'!JB10:JB12)/10</f>
        <v>1.1930750893574245</v>
      </c>
      <c r="DQ6" s="129">
        <f t="shared" ref="DQ6:DQ25" si="4">SUM(C6:DP6)</f>
        <v>117.54507372202326</v>
      </c>
    </row>
    <row r="7" spans="1:122">
      <c r="A7" s="111" t="s">
        <v>19</v>
      </c>
      <c r="B7" s="111"/>
      <c r="C7" s="114">
        <f>SUM('Rent Roll'!EO15:EO18)/10</f>
        <v>1.0448892149619999</v>
      </c>
      <c r="D7" s="114">
        <f>SUM('Rent Roll'!EP15:EP18)/10</f>
        <v>1.0448892149619999</v>
      </c>
      <c r="E7" s="114">
        <f>SUM('Rent Roll'!EQ15:EQ18)/10</f>
        <v>1.0448892149619999</v>
      </c>
      <c r="F7" s="114">
        <f>SUM('Rent Roll'!ER15:ER18)/10</f>
        <v>1.0448892149619999</v>
      </c>
      <c r="G7" s="114">
        <f>SUM('Rent Roll'!ES15:ES18)/10</f>
        <v>1.0448892149619999</v>
      </c>
      <c r="H7" s="114">
        <f>SUM('Rent Roll'!ET15:ET18)/10</f>
        <v>1.0448892149619999</v>
      </c>
      <c r="I7" s="114">
        <f>SUM('Rent Roll'!EU15:EU18)/10</f>
        <v>1.0448892149619999</v>
      </c>
      <c r="J7" s="114">
        <f>SUM('Rent Roll'!EV15:EV18)/10</f>
        <v>1.0448892149619999</v>
      </c>
      <c r="K7" s="114">
        <f>SUM('Rent Roll'!EW15:EW18)/10</f>
        <v>1.0448892149619999</v>
      </c>
      <c r="L7" s="123">
        <f>SUM('Rent Roll'!EX15:EX18)/10</f>
        <v>1.0448892149619999</v>
      </c>
      <c r="M7" s="114">
        <f>SUM('Rent Roll'!EY15:EY18)/10</f>
        <v>1.0448892149619999</v>
      </c>
      <c r="N7" s="114">
        <f>SUM('Rent Roll'!EZ15:EZ18)/10</f>
        <v>1.0678093654837468</v>
      </c>
      <c r="O7" s="114">
        <f>SUM('Rent Roll'!FA15:FA18)/10</f>
        <v>1.08668478356048</v>
      </c>
      <c r="P7" s="114">
        <f>SUM('Rent Roll'!FB15:FB18)/10</f>
        <v>1.08668478356048</v>
      </c>
      <c r="Q7" s="114">
        <f>SUM('Rent Roll'!FC15:FC18)/10</f>
        <v>1.08668478356048</v>
      </c>
      <c r="R7" s="114">
        <f>SUM('Rent Roll'!FD15:FD18)/10</f>
        <v>1.08668478356048</v>
      </c>
      <c r="S7" s="114">
        <f>SUM('Rent Roll'!FE15:FE18)/10</f>
        <v>1.08668478356048</v>
      </c>
      <c r="T7" s="114">
        <f>SUM('Rent Roll'!FF15:FF18)/10</f>
        <v>1.08668478356048</v>
      </c>
      <c r="U7" s="114">
        <f>SUM('Rent Roll'!FG15:FG18)/10</f>
        <v>1.08668478356048</v>
      </c>
      <c r="V7" s="114">
        <f>SUM('Rent Roll'!FH15:FH18)/10</f>
        <v>1.08668478356048</v>
      </c>
      <c r="W7" s="114">
        <f>SUM('Rent Roll'!FI15:FI18)/10</f>
        <v>1.08668478356048</v>
      </c>
      <c r="X7" s="123">
        <f>SUM('Rent Roll'!FJ15:FJ18)/10</f>
        <v>1.08668478356048</v>
      </c>
      <c r="Y7" s="114">
        <f>SUM('Rent Roll'!FK15:FK18)/10</f>
        <v>1.08668478356048</v>
      </c>
      <c r="Z7" s="114">
        <f>SUM('Rent Roll'!FL15:FL18)/10</f>
        <v>1.1105217401030971</v>
      </c>
      <c r="AA7" s="114">
        <f>SUM('Rent Roll'!FM15:FM18)/10</f>
        <v>1.1301521749028995</v>
      </c>
      <c r="AB7" s="114">
        <f>SUM('Rent Roll'!FN15:FN18)/10</f>
        <v>1.1301521749028995</v>
      </c>
      <c r="AC7" s="114">
        <f>SUM('Rent Roll'!FO15:FO18)/10</f>
        <v>1.1301521749028995</v>
      </c>
      <c r="AD7" s="114">
        <f>SUM('Rent Roll'!FP15:FP18)/10</f>
        <v>1.1301521749028995</v>
      </c>
      <c r="AE7" s="114">
        <f>SUM('Rent Roll'!FQ15:FQ18)/10</f>
        <v>1.1301521749028995</v>
      </c>
      <c r="AF7" s="114">
        <f>SUM('Rent Roll'!FR15:FR18)/10</f>
        <v>1.1301521749028995</v>
      </c>
      <c r="AG7" s="114">
        <f>SUM('Rent Roll'!FS15:FS18)/10</f>
        <v>1.1301521749028995</v>
      </c>
      <c r="AH7" s="114">
        <f>SUM('Rent Roll'!FT15:FT18)/10</f>
        <v>1.1301521749028995</v>
      </c>
      <c r="AI7" s="114">
        <f>SUM('Rent Roll'!FU15:FU18)/10</f>
        <v>1.1301521749028995</v>
      </c>
      <c r="AJ7" s="123">
        <f>SUM('Rent Roll'!FV15:FV18)/10</f>
        <v>1.1301521749028995</v>
      </c>
      <c r="AK7" s="114">
        <f>SUM('Rent Roll'!FW15:FW18)/10</f>
        <v>1.1301521749028995</v>
      </c>
      <c r="AL7" s="114">
        <f>SUM('Rent Roll'!FX15:FX18)/10</f>
        <v>1.1549426097072208</v>
      </c>
      <c r="AM7" s="114">
        <f>SUM('Rent Roll'!FY15:FY18)/10</f>
        <v>1.1753582618990153</v>
      </c>
      <c r="AN7" s="114">
        <f>SUM('Rent Roll'!FZ15:FZ18)/10</f>
        <v>1.1753582618990153</v>
      </c>
      <c r="AO7" s="114">
        <f>SUM('Rent Roll'!GA15:GA18)/10</f>
        <v>1.1753582618990153</v>
      </c>
      <c r="AP7" s="114">
        <f>SUM('Rent Roll'!GB15:GB18)/10</f>
        <v>1.1753582618990153</v>
      </c>
      <c r="AQ7" s="114">
        <f>SUM('Rent Roll'!GC15:GC18)/10</f>
        <v>1.1753582618990153</v>
      </c>
      <c r="AR7" s="114">
        <f>SUM('Rent Roll'!GD15:GD18)/10</f>
        <v>1.1753582618990153</v>
      </c>
      <c r="AS7" s="114">
        <f>SUM('Rent Roll'!GE15:GE18)/10</f>
        <v>1.1753582618990153</v>
      </c>
      <c r="AT7" s="114">
        <f>SUM('Rent Roll'!GF15:GF18)/10</f>
        <v>1.1753582618990153</v>
      </c>
      <c r="AU7" s="114">
        <f>SUM('Rent Roll'!GG15:GG18)/10</f>
        <v>1.1753582618990153</v>
      </c>
      <c r="AV7" s="123">
        <f>SUM('Rent Roll'!GH15:GH18)/10</f>
        <v>1.1753582618990153</v>
      </c>
      <c r="AW7" s="114">
        <f>SUM('Rent Roll'!GI15:GI18)/10</f>
        <v>1.1753582618990153</v>
      </c>
      <c r="AX7" s="114">
        <f>SUM('Rent Roll'!GJ15:GJ18)/10</f>
        <v>1.2011403140955097</v>
      </c>
      <c r="AY7" s="114">
        <f>SUM('Rent Roll'!GK15:GK18)/10</f>
        <v>1.2223725923749758</v>
      </c>
      <c r="AZ7" s="114">
        <f>SUM('Rent Roll'!GL15:GL18)/10</f>
        <v>1.2223725923749758</v>
      </c>
      <c r="BA7" s="114">
        <f>SUM('Rent Roll'!GM15:GM18)/10</f>
        <v>1.2223725923749758</v>
      </c>
      <c r="BB7" s="114">
        <f>SUM('Rent Roll'!GN15:GN18)/10</f>
        <v>1.2223725923749758</v>
      </c>
      <c r="BC7" s="114">
        <f>SUM('Rent Roll'!GO15:GO18)/10</f>
        <v>1.2223725923749758</v>
      </c>
      <c r="BD7" s="114">
        <f>SUM('Rent Roll'!GP15:GP18)/10</f>
        <v>1.2223725923749758</v>
      </c>
      <c r="BE7" s="114">
        <f>SUM('Rent Roll'!GQ15:GQ18)/10</f>
        <v>1.2223725923749758</v>
      </c>
      <c r="BF7" s="114">
        <f>SUM('Rent Roll'!GR15:GR18)/10</f>
        <v>1.2223725923749758</v>
      </c>
      <c r="BG7" s="114">
        <f>SUM('Rent Roll'!GS15:GS18)/10</f>
        <v>1.2223725923749758</v>
      </c>
      <c r="BH7" s="123">
        <f>SUM('Rent Roll'!GT15:GT18)/10</f>
        <v>1.2223725923749758</v>
      </c>
      <c r="BI7" s="114">
        <f>SUM('Rent Roll'!GU15:GU18)/10</f>
        <v>1.2223725923749758</v>
      </c>
      <c r="BJ7" s="114">
        <f>SUM('Rent Roll'!GV15:GV18)/10</f>
        <v>1.2491859266593299</v>
      </c>
      <c r="BK7" s="114">
        <f>SUM('Rent Roll'!GW15:GW18)/10</f>
        <v>1.2712674960699748</v>
      </c>
      <c r="BL7" s="114">
        <f>SUM('Rent Roll'!GX15:GX18)/10</f>
        <v>1.2712674960699748</v>
      </c>
      <c r="BM7" s="114">
        <f>SUM('Rent Roll'!GY15:GY18)/10</f>
        <v>1.2712674960699748</v>
      </c>
      <c r="BN7" s="114">
        <f>SUM('Rent Roll'!GZ15:GZ18)/10</f>
        <v>1.2712674960699748</v>
      </c>
      <c r="BO7" s="114">
        <f>SUM('Rent Roll'!HA15:HA18)/10</f>
        <v>1.2712674960699748</v>
      </c>
      <c r="BP7" s="114">
        <f>SUM('Rent Roll'!HB15:HB18)/10</f>
        <v>1.2712674960699748</v>
      </c>
      <c r="BQ7" s="114">
        <f>SUM('Rent Roll'!HC15:HC18)/10</f>
        <v>1.2712674960699748</v>
      </c>
      <c r="BR7" s="114">
        <f>SUM('Rent Roll'!HD15:HD18)/10</f>
        <v>1.2712674960699748</v>
      </c>
      <c r="BS7" s="114">
        <f>SUM('Rent Roll'!HE15:HE18)/10</f>
        <v>1.2712674960699748</v>
      </c>
      <c r="BT7" s="123">
        <f>SUM('Rent Roll'!HF15:HF18)/10</f>
        <v>1.2712674960699748</v>
      </c>
      <c r="BU7" s="114">
        <f>SUM('Rent Roll'!HG15:HG18)/10</f>
        <v>1.2712674960699748</v>
      </c>
      <c r="BV7" s="114">
        <f>SUM('Rent Roll'!HH15:HH18)/10</f>
        <v>1.2991533637257033</v>
      </c>
      <c r="BW7" s="114">
        <f>SUM('Rent Roll'!HI15:HI18)/10</f>
        <v>1.3221181959127741</v>
      </c>
      <c r="BX7" s="114">
        <f>SUM('Rent Roll'!HJ15:HJ18)/10</f>
        <v>1.3221181959127741</v>
      </c>
      <c r="BY7" s="114">
        <f>SUM('Rent Roll'!HK15:HK18)/10</f>
        <v>1.3221181959127741</v>
      </c>
      <c r="BZ7" s="114">
        <f>SUM('Rent Roll'!HL15:HL18)/10</f>
        <v>1.3221181959127741</v>
      </c>
      <c r="CA7" s="114">
        <f>SUM('Rent Roll'!HM15:HM18)/10</f>
        <v>1.3221181959127741</v>
      </c>
      <c r="CB7" s="114">
        <f>SUM('Rent Roll'!HN15:HN18)/10</f>
        <v>1.3221181959127741</v>
      </c>
      <c r="CC7" s="114">
        <f>SUM('Rent Roll'!HO15:HO18)/10</f>
        <v>1.3221181959127741</v>
      </c>
      <c r="CD7" s="114">
        <f>SUM('Rent Roll'!HP15:HP18)/10</f>
        <v>1.3221181959127741</v>
      </c>
      <c r="CE7" s="114">
        <f>SUM('Rent Roll'!HQ15:HQ18)/10</f>
        <v>1.3221181959127741</v>
      </c>
      <c r="CF7" s="123">
        <f>SUM('Rent Roll'!HR15:HR18)/10</f>
        <v>1.3221181959127741</v>
      </c>
      <c r="CG7" s="114">
        <f>SUM('Rent Roll'!HS15:HS18)/10</f>
        <v>1.3221181959127741</v>
      </c>
      <c r="CH7" s="114">
        <f>SUM('Rent Roll'!HT15:HT18)/10</f>
        <v>1.3511194982747317</v>
      </c>
      <c r="CI7" s="114">
        <f>SUM('Rent Roll'!HU15:HU18)/10</f>
        <v>1.3750029237492851</v>
      </c>
      <c r="CJ7" s="114">
        <f>SUM('Rent Roll'!HV15:HV18)/10</f>
        <v>1.3750029237492851</v>
      </c>
      <c r="CK7" s="114">
        <f>SUM('Rent Roll'!HW15:HW18)/10</f>
        <v>1.3750029237492851</v>
      </c>
      <c r="CL7" s="114">
        <f>SUM('Rent Roll'!HX15:HX18)/10</f>
        <v>1.3750029237492851</v>
      </c>
      <c r="CM7" s="114">
        <f>SUM('Rent Roll'!HY15:HY18)/10</f>
        <v>1.3750029237492851</v>
      </c>
      <c r="CN7" s="114">
        <f>SUM('Rent Roll'!HZ15:HZ18)/10</f>
        <v>1.3750029237492851</v>
      </c>
      <c r="CO7" s="114">
        <f>SUM('Rent Roll'!IA15:IA18)/10</f>
        <v>1.3750029237492851</v>
      </c>
      <c r="CP7" s="114">
        <f>SUM('Rent Roll'!IB15:IB18)/10</f>
        <v>1.3750029237492851</v>
      </c>
      <c r="CQ7" s="114">
        <f>SUM('Rent Roll'!IC15:IC18)/10</f>
        <v>1.3750029237492851</v>
      </c>
      <c r="CR7" s="123">
        <f>SUM('Rent Roll'!ID15:ID18)/10</f>
        <v>1.3750029237492851</v>
      </c>
      <c r="CS7" s="114">
        <f>SUM('Rent Roll'!IE15:IE18)/10</f>
        <v>1.3750029237492851</v>
      </c>
      <c r="CT7" s="114">
        <f>SUM('Rent Roll'!IF15:IF18)/10</f>
        <v>1.4051642782057212</v>
      </c>
      <c r="CU7" s="114">
        <f>SUM('Rent Roll'!IG15:IG18)/10</f>
        <v>1.4300030406992563</v>
      </c>
      <c r="CV7" s="114">
        <f>SUM('Rent Roll'!IH15:IH18)/10</f>
        <v>1.4300030406992563</v>
      </c>
      <c r="CW7" s="114">
        <f>SUM('Rent Roll'!II15:II18)/10</f>
        <v>1.4300030406992563</v>
      </c>
      <c r="CX7" s="114">
        <f>SUM('Rent Roll'!IJ15:IJ18)/10</f>
        <v>1.4300030406992563</v>
      </c>
      <c r="CY7" s="114">
        <f>SUM('Rent Roll'!IK15:IK18)/10</f>
        <v>1.4300030406992563</v>
      </c>
      <c r="CZ7" s="114">
        <f>SUM('Rent Roll'!IL15:IL18)/10</f>
        <v>1.4300030406992563</v>
      </c>
      <c r="DA7" s="114">
        <f>SUM('Rent Roll'!IM15:IM18)/10</f>
        <v>1.4300030406992563</v>
      </c>
      <c r="DB7" s="114">
        <f>SUM('Rent Roll'!IN15:IN18)/10</f>
        <v>1.4300030406992563</v>
      </c>
      <c r="DC7" s="114">
        <f>SUM('Rent Roll'!IO15:IO18)/10</f>
        <v>1.4300030406992563</v>
      </c>
      <c r="DD7" s="123">
        <f>SUM('Rent Roll'!IP15:IP18)/10</f>
        <v>1.4300030406992563</v>
      </c>
      <c r="DE7" s="114">
        <f>SUM('Rent Roll'!IQ15:IQ18)/10</f>
        <v>1.4300030406992563</v>
      </c>
      <c r="DF7" s="114">
        <f>SUM('Rent Roll'!IR15:IR18)/10</f>
        <v>1.4613708493339499</v>
      </c>
      <c r="DG7" s="114">
        <f>SUM('Rent Roll'!IS15:IS18)/10</f>
        <v>1.4872031623272268</v>
      </c>
      <c r="DH7" s="114">
        <f>SUM('Rent Roll'!IT15:IT18)/10</f>
        <v>1.4872031623272268</v>
      </c>
      <c r="DI7" s="114">
        <f>SUM('Rent Roll'!IU15:IU18)/10</f>
        <v>1.4872031623272268</v>
      </c>
      <c r="DJ7" s="114">
        <f>SUM('Rent Roll'!IV15:IV18)/10</f>
        <v>1.4872031623272268</v>
      </c>
      <c r="DK7" s="114">
        <f>SUM('Rent Roll'!IW15:IW18)/10</f>
        <v>1.4872031623272268</v>
      </c>
      <c r="DL7" s="114">
        <f>SUM('Rent Roll'!IX15:IX18)/10</f>
        <v>1.4872031623272268</v>
      </c>
      <c r="DM7" s="114">
        <f>SUM('Rent Roll'!IY15:IY18)/10</f>
        <v>1.4872031623272268</v>
      </c>
      <c r="DN7" s="114">
        <f>SUM('Rent Roll'!IZ15:IZ18)/10</f>
        <v>1.4872031623272268</v>
      </c>
      <c r="DO7" s="114">
        <f>SUM('Rent Roll'!JA15:JA18)/10</f>
        <v>1.4872031623272268</v>
      </c>
      <c r="DP7" s="123">
        <f>SUM('Rent Roll'!JB15:JB18)/10</f>
        <v>1.4872031623272268</v>
      </c>
      <c r="DQ7" s="129">
        <f t="shared" si="4"/>
        <v>147.80877509429868</v>
      </c>
    </row>
    <row r="8" spans="1:122">
      <c r="A8" s="115" t="s">
        <v>77</v>
      </c>
      <c r="B8" s="115"/>
      <c r="C8" s="116">
        <f>SUM(C5:C7)</f>
        <v>2.2110859576355075</v>
      </c>
      <c r="D8" s="116">
        <f t="shared" ref="D8:BO8" si="5">SUM(D5:D7)</f>
        <v>2.2110859576355075</v>
      </c>
      <c r="E8" s="116">
        <f t="shared" si="5"/>
        <v>2.2502099773897157</v>
      </c>
      <c r="F8" s="116">
        <f t="shared" si="5"/>
        <v>2.2577338273424479</v>
      </c>
      <c r="G8" s="116">
        <f t="shared" si="5"/>
        <v>2.2577338273424479</v>
      </c>
      <c r="H8" s="116">
        <f t="shared" si="5"/>
        <v>2.2577338273424479</v>
      </c>
      <c r="I8" s="116">
        <f t="shared" si="5"/>
        <v>2.2577338273424479</v>
      </c>
      <c r="J8" s="116">
        <f t="shared" si="5"/>
        <v>2.2577338273424479</v>
      </c>
      <c r="K8" s="116">
        <f t="shared" si="5"/>
        <v>2.2577338273424479</v>
      </c>
      <c r="L8" s="124">
        <f t="shared" si="5"/>
        <v>2.2577338273424479</v>
      </c>
      <c r="M8" s="116">
        <f t="shared" si="5"/>
        <v>2.2577338273424479</v>
      </c>
      <c r="N8" s="116">
        <f t="shared" si="5"/>
        <v>2.280653977864195</v>
      </c>
      <c r="O8" s="116">
        <f t="shared" si="5"/>
        <v>2.2995293959409282</v>
      </c>
      <c r="P8" s="116">
        <f t="shared" si="5"/>
        <v>2.2995293959409282</v>
      </c>
      <c r="Q8" s="116">
        <f t="shared" si="5"/>
        <v>2.3402183764853044</v>
      </c>
      <c r="R8" s="116">
        <f t="shared" si="5"/>
        <v>2.3480431804361461</v>
      </c>
      <c r="S8" s="116">
        <f t="shared" si="5"/>
        <v>2.3480431804361461</v>
      </c>
      <c r="T8" s="116">
        <f t="shared" si="5"/>
        <v>2.3480431804361461</v>
      </c>
      <c r="U8" s="116">
        <f t="shared" si="5"/>
        <v>2.3480431804361461</v>
      </c>
      <c r="V8" s="116">
        <f t="shared" si="5"/>
        <v>2.3480431804361461</v>
      </c>
      <c r="W8" s="116">
        <f t="shared" si="5"/>
        <v>2.3480431804361461</v>
      </c>
      <c r="X8" s="124">
        <f t="shared" si="5"/>
        <v>2.3480431804361461</v>
      </c>
      <c r="Y8" s="116">
        <f t="shared" si="5"/>
        <v>2.3480431804361461</v>
      </c>
      <c r="Z8" s="116">
        <f t="shared" si="5"/>
        <v>2.3718801369787634</v>
      </c>
      <c r="AA8" s="116">
        <f t="shared" si="5"/>
        <v>2.3915105717785656</v>
      </c>
      <c r="AB8" s="116">
        <f t="shared" si="5"/>
        <v>2.3915105717785656</v>
      </c>
      <c r="AC8" s="116">
        <f t="shared" si="5"/>
        <v>2.4338271115447174</v>
      </c>
      <c r="AD8" s="116">
        <f t="shared" si="5"/>
        <v>2.4419649076535923</v>
      </c>
      <c r="AE8" s="116">
        <f t="shared" si="5"/>
        <v>2.4419649076535923</v>
      </c>
      <c r="AF8" s="116">
        <f t="shared" si="5"/>
        <v>2.4419649076535923</v>
      </c>
      <c r="AG8" s="116">
        <f t="shared" si="5"/>
        <v>2.4419649076535923</v>
      </c>
      <c r="AH8" s="116">
        <f t="shared" si="5"/>
        <v>2.4419649076535923</v>
      </c>
      <c r="AI8" s="116">
        <f t="shared" si="5"/>
        <v>2.4419649076535923</v>
      </c>
      <c r="AJ8" s="124">
        <f t="shared" si="5"/>
        <v>2.4419649076535923</v>
      </c>
      <c r="AK8" s="116">
        <f t="shared" si="5"/>
        <v>2.4419649076535923</v>
      </c>
      <c r="AL8" s="116">
        <f t="shared" si="5"/>
        <v>2.4667553424579136</v>
      </c>
      <c r="AM8" s="116">
        <f t="shared" si="5"/>
        <v>2.4871709946497083</v>
      </c>
      <c r="AN8" s="116">
        <f t="shared" si="5"/>
        <v>2.4871709946497083</v>
      </c>
      <c r="AO8" s="116">
        <f t="shared" si="5"/>
        <v>2.5311801960065057</v>
      </c>
      <c r="AP8" s="116">
        <f t="shared" si="5"/>
        <v>2.539643503959736</v>
      </c>
      <c r="AQ8" s="116">
        <f t="shared" si="5"/>
        <v>2.539643503959736</v>
      </c>
      <c r="AR8" s="116">
        <f t="shared" si="5"/>
        <v>2.539643503959736</v>
      </c>
      <c r="AS8" s="116">
        <f t="shared" si="5"/>
        <v>2.539643503959736</v>
      </c>
      <c r="AT8" s="116">
        <f t="shared" si="5"/>
        <v>2.539643503959736</v>
      </c>
      <c r="AU8" s="116">
        <f t="shared" si="5"/>
        <v>2.539643503959736</v>
      </c>
      <c r="AV8" s="124">
        <f t="shared" si="5"/>
        <v>2.539643503959736</v>
      </c>
      <c r="AW8" s="116">
        <f t="shared" si="5"/>
        <v>2.539643503959736</v>
      </c>
      <c r="AX8" s="116">
        <f t="shared" si="5"/>
        <v>2.5654255561562302</v>
      </c>
      <c r="AY8" s="116">
        <f t="shared" si="5"/>
        <v>2.5866578344356963</v>
      </c>
      <c r="AZ8" s="116">
        <f t="shared" si="5"/>
        <v>2.5866578344356963</v>
      </c>
      <c r="BA8" s="116">
        <f t="shared" si="5"/>
        <v>2.6324274038467657</v>
      </c>
      <c r="BB8" s="116">
        <f t="shared" si="5"/>
        <v>2.6412292441181249</v>
      </c>
      <c r="BC8" s="116">
        <f t="shared" si="5"/>
        <v>2.6412292441181249</v>
      </c>
      <c r="BD8" s="116">
        <f t="shared" si="5"/>
        <v>2.6412292441181249</v>
      </c>
      <c r="BE8" s="116">
        <f t="shared" si="5"/>
        <v>2.6412292441181249</v>
      </c>
      <c r="BF8" s="116">
        <f t="shared" si="5"/>
        <v>2.6412292441181249</v>
      </c>
      <c r="BG8" s="116">
        <f t="shared" si="5"/>
        <v>2.6412292441181249</v>
      </c>
      <c r="BH8" s="124">
        <f t="shared" si="5"/>
        <v>2.6412292441181249</v>
      </c>
      <c r="BI8" s="116">
        <f t="shared" si="5"/>
        <v>2.6412292441181249</v>
      </c>
      <c r="BJ8" s="116">
        <f t="shared" si="5"/>
        <v>2.6680425784024795</v>
      </c>
      <c r="BK8" s="116">
        <f t="shared" si="5"/>
        <v>2.6901241478131244</v>
      </c>
      <c r="BL8" s="116">
        <f t="shared" si="5"/>
        <v>2.6901241478131244</v>
      </c>
      <c r="BM8" s="116">
        <f t="shared" si="5"/>
        <v>2.7377245000006365</v>
      </c>
      <c r="BN8" s="116">
        <f t="shared" si="5"/>
        <v>2.7468784138828504</v>
      </c>
      <c r="BO8" s="116">
        <f t="shared" si="5"/>
        <v>2.7468784138828504</v>
      </c>
      <c r="BP8" s="116">
        <f t="shared" ref="BP8:DP8" si="6">SUM(BP5:BP7)</f>
        <v>2.7468784138828504</v>
      </c>
      <c r="BQ8" s="116">
        <f t="shared" si="6"/>
        <v>2.7468784138828504</v>
      </c>
      <c r="BR8" s="116">
        <f t="shared" si="6"/>
        <v>2.7468784138828504</v>
      </c>
      <c r="BS8" s="116">
        <f t="shared" si="6"/>
        <v>2.7468784138828504</v>
      </c>
      <c r="BT8" s="124">
        <f t="shared" si="6"/>
        <v>2.7468784138828504</v>
      </c>
      <c r="BU8" s="116">
        <f t="shared" si="6"/>
        <v>2.7468784138828504</v>
      </c>
      <c r="BV8" s="116">
        <f t="shared" si="6"/>
        <v>2.7747642815385789</v>
      </c>
      <c r="BW8" s="116">
        <f t="shared" si="6"/>
        <v>2.7977291137256497</v>
      </c>
      <c r="BX8" s="116">
        <f t="shared" si="6"/>
        <v>2.7977291137256497</v>
      </c>
      <c r="BY8" s="116">
        <f t="shared" si="6"/>
        <v>2.8472334800006625</v>
      </c>
      <c r="BZ8" s="116">
        <f t="shared" si="6"/>
        <v>2.8567535504381643</v>
      </c>
      <c r="CA8" s="116">
        <f t="shared" si="6"/>
        <v>2.8567535504381643</v>
      </c>
      <c r="CB8" s="116">
        <f t="shared" si="6"/>
        <v>2.8567535504381643</v>
      </c>
      <c r="CC8" s="116">
        <f t="shared" si="6"/>
        <v>2.8567535504381643</v>
      </c>
      <c r="CD8" s="116">
        <f t="shared" si="6"/>
        <v>2.8567535504381643</v>
      </c>
      <c r="CE8" s="116">
        <f t="shared" si="6"/>
        <v>2.8567535504381643</v>
      </c>
      <c r="CF8" s="124">
        <f t="shared" si="6"/>
        <v>2.8567535504381643</v>
      </c>
      <c r="CG8" s="116">
        <f t="shared" si="6"/>
        <v>2.8567535504381643</v>
      </c>
      <c r="CH8" s="116">
        <f t="shared" si="6"/>
        <v>2.8857548528001216</v>
      </c>
      <c r="CI8" s="116">
        <f t="shared" si="6"/>
        <v>2.9096382782746755</v>
      </c>
      <c r="CJ8" s="116">
        <f t="shared" si="6"/>
        <v>2.9096382782746755</v>
      </c>
      <c r="CK8" s="116">
        <f t="shared" si="6"/>
        <v>2.9611228192006891</v>
      </c>
      <c r="CL8" s="116">
        <f t="shared" si="6"/>
        <v>2.9710236924556916</v>
      </c>
      <c r="CM8" s="116">
        <f t="shared" si="6"/>
        <v>2.9710236924556916</v>
      </c>
      <c r="CN8" s="116">
        <f t="shared" si="6"/>
        <v>2.9710236924556916</v>
      </c>
      <c r="CO8" s="116">
        <f t="shared" si="6"/>
        <v>2.9710236924556916</v>
      </c>
      <c r="CP8" s="116">
        <f t="shared" si="6"/>
        <v>2.9710236924556916</v>
      </c>
      <c r="CQ8" s="116">
        <f t="shared" si="6"/>
        <v>2.9710236924556916</v>
      </c>
      <c r="CR8" s="124">
        <f t="shared" si="6"/>
        <v>2.9710236924556916</v>
      </c>
      <c r="CS8" s="116">
        <f t="shared" si="6"/>
        <v>2.9710236924556916</v>
      </c>
      <c r="CT8" s="116">
        <f t="shared" si="6"/>
        <v>3.0011850469121275</v>
      </c>
      <c r="CU8" s="116">
        <f t="shared" si="6"/>
        <v>3.0260238094056628</v>
      </c>
      <c r="CV8" s="116">
        <f t="shared" si="6"/>
        <v>3.0260238094056628</v>
      </c>
      <c r="CW8" s="116">
        <f t="shared" si="6"/>
        <v>3.0795677319687158</v>
      </c>
      <c r="CX8" s="116">
        <f t="shared" si="6"/>
        <v>3.0898646401539187</v>
      </c>
      <c r="CY8" s="116">
        <f t="shared" si="6"/>
        <v>3.0898646401539187</v>
      </c>
      <c r="CZ8" s="116">
        <f t="shared" si="6"/>
        <v>3.0898646401539187</v>
      </c>
      <c r="DA8" s="116">
        <f t="shared" si="6"/>
        <v>3.0898646401539187</v>
      </c>
      <c r="DB8" s="116">
        <f t="shared" si="6"/>
        <v>3.0898646401539187</v>
      </c>
      <c r="DC8" s="116">
        <f t="shared" si="6"/>
        <v>3.0898646401539187</v>
      </c>
      <c r="DD8" s="124">
        <f t="shared" si="6"/>
        <v>3.0898646401539187</v>
      </c>
      <c r="DE8" s="116">
        <f t="shared" si="6"/>
        <v>3.0898646401539187</v>
      </c>
      <c r="DF8" s="116">
        <f t="shared" si="6"/>
        <v>3.1212324487886125</v>
      </c>
      <c r="DG8" s="116">
        <f t="shared" si="6"/>
        <v>3.1470647617818894</v>
      </c>
      <c r="DH8" s="116">
        <f t="shared" si="6"/>
        <v>3.1470647617818894</v>
      </c>
      <c r="DI8" s="116">
        <f t="shared" si="6"/>
        <v>3.2027504412474652</v>
      </c>
      <c r="DJ8" s="116">
        <f t="shared" si="6"/>
        <v>3.2134592257600758</v>
      </c>
      <c r="DK8" s="116">
        <f t="shared" si="6"/>
        <v>3.2134592257600758</v>
      </c>
      <c r="DL8" s="116">
        <f t="shared" si="6"/>
        <v>3.2134592257600758</v>
      </c>
      <c r="DM8" s="116">
        <f t="shared" si="6"/>
        <v>3.2134592257600758</v>
      </c>
      <c r="DN8" s="116">
        <f t="shared" si="6"/>
        <v>3.2134592257600758</v>
      </c>
      <c r="DO8" s="116">
        <f t="shared" si="6"/>
        <v>3.2134592257600758</v>
      </c>
      <c r="DP8" s="124">
        <f t="shared" si="6"/>
        <v>3.2134592257600758</v>
      </c>
      <c r="DQ8" s="129">
        <f t="shared" si="4"/>
        <v>317.88432025431888</v>
      </c>
    </row>
    <row r="9" spans="1:122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22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22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22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22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22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22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22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22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22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22"/>
      <c r="DQ9" s="128">
        <f t="shared" si="4"/>
        <v>0</v>
      </c>
    </row>
    <row r="10" spans="1:122">
      <c r="A10" s="111" t="s">
        <v>79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22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22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22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22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22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22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22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22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22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22"/>
      <c r="DQ10" s="128">
        <f t="shared" si="4"/>
        <v>0</v>
      </c>
    </row>
    <row r="11" spans="1:122">
      <c r="A11" s="111" t="s">
        <v>75</v>
      </c>
      <c r="B11" s="114"/>
      <c r="C11" s="114">
        <f>SUM('Rent Roll'!EO24:EO26)/10</f>
        <v>1.3894815859573167E-2</v>
      </c>
      <c r="D11" s="114">
        <f>SUM('Rent Roll'!EP12:EP14)/10</f>
        <v>2.6662205777219995E-3</v>
      </c>
      <c r="E11" s="114">
        <f>SUM('Rent Roll'!EQ12:EQ14)/10</f>
        <v>2.7556679777488023E-3</v>
      </c>
      <c r="F11" s="114">
        <f>SUM('Rent Roll'!ER12:ER14)/10</f>
        <v>2.7728694008308792E-3</v>
      </c>
      <c r="G11" s="114">
        <f>SUM('Rent Roll'!ES12:ES14)/10</f>
        <v>2.7728694008308792E-3</v>
      </c>
      <c r="H11" s="114">
        <f>SUM('Rent Roll'!ET12:ET14)/10</f>
        <v>2.7728694008308792E-3</v>
      </c>
      <c r="I11" s="114">
        <f>SUM('Rent Roll'!EU12:EU14)/10</f>
        <v>2.7728694008308792E-3</v>
      </c>
      <c r="J11" s="114">
        <f>SUM('Rent Roll'!EV12:EV14)/10</f>
        <v>2.7728694008308792E-3</v>
      </c>
      <c r="K11" s="114">
        <f>SUM('Rent Roll'!EW12:EW14)/10</f>
        <v>2.7728694008308792E-3</v>
      </c>
      <c r="L11" s="123">
        <f>SUM('Rent Roll'!EX12:EX14)/10</f>
        <v>2.7728694008308792E-3</v>
      </c>
      <c r="M11" s="114">
        <f>SUM('Rent Roll'!EY12:EY14)/10</f>
        <v>2.7728694008308792E-3</v>
      </c>
      <c r="N11" s="114">
        <f>SUM('Rent Roll'!EZ12:EZ14)/10</f>
        <v>2.7728694008308792E-3</v>
      </c>
      <c r="O11" s="114">
        <f>SUM('Rent Roll'!FA12:FA14)/10</f>
        <v>2.7728694008308792E-3</v>
      </c>
      <c r="P11" s="114">
        <f>SUM('Rent Roll'!FB12:FB14)/10</f>
        <v>2.7728694008308792E-3</v>
      </c>
      <c r="Q11" s="114">
        <f>SUM('Rent Roll'!FC12:FC14)/10</f>
        <v>2.8658946968587538E-3</v>
      </c>
      <c r="R11" s="114">
        <f>SUM('Rent Roll'!FD12:FD14)/10</f>
        <v>2.8837841768641148E-3</v>
      </c>
      <c r="S11" s="114">
        <f>SUM('Rent Roll'!FE12:FE14)/10</f>
        <v>2.8837841768641148E-3</v>
      </c>
      <c r="T11" s="114">
        <f>SUM('Rent Roll'!FF12:FF14)/10</f>
        <v>2.8837841768641148E-3</v>
      </c>
      <c r="U11" s="114">
        <f>SUM('Rent Roll'!FG12:FG14)/10</f>
        <v>2.8837841768641148E-3</v>
      </c>
      <c r="V11" s="114">
        <f>SUM('Rent Roll'!FH12:FH14)/10</f>
        <v>2.8837841768641148E-3</v>
      </c>
      <c r="W11" s="114">
        <f>SUM('Rent Roll'!FI12:FI14)/10</f>
        <v>2.8837841768641148E-3</v>
      </c>
      <c r="X11" s="123">
        <f>SUM('Rent Roll'!FJ12:FJ14)/10</f>
        <v>2.8837841768641148E-3</v>
      </c>
      <c r="Y11" s="114">
        <f>SUM('Rent Roll'!FK12:FK14)/10</f>
        <v>2.8837841768641148E-3</v>
      </c>
      <c r="Z11" s="114">
        <f>SUM('Rent Roll'!FL12:FL14)/10</f>
        <v>2.8837841768641148E-3</v>
      </c>
      <c r="AA11" s="114">
        <f>SUM('Rent Roll'!FM12:FM14)/10</f>
        <v>2.8837841768641148E-3</v>
      </c>
      <c r="AB11" s="114">
        <f>SUM('Rent Roll'!FN12:FN14)/10</f>
        <v>2.8837841768641148E-3</v>
      </c>
      <c r="AC11" s="114">
        <f>SUM('Rent Roll'!FO12:FO14)/10</f>
        <v>2.9805304847331047E-3</v>
      </c>
      <c r="AD11" s="114">
        <f>SUM('Rent Roll'!FP12:FP14)/10</f>
        <v>2.9991355439386792E-3</v>
      </c>
      <c r="AE11" s="114">
        <f>SUM('Rent Roll'!FQ12:FQ14)/10</f>
        <v>2.9991355439386792E-3</v>
      </c>
      <c r="AF11" s="114">
        <f>SUM('Rent Roll'!FR12:FR14)/10</f>
        <v>2.9991355439386792E-3</v>
      </c>
      <c r="AG11" s="114">
        <f>SUM('Rent Roll'!FS12:FS14)/10</f>
        <v>2.9991355439386792E-3</v>
      </c>
      <c r="AH11" s="114">
        <f>SUM('Rent Roll'!FT12:FT14)/10</f>
        <v>2.9991355439386792E-3</v>
      </c>
      <c r="AI11" s="114">
        <f>SUM('Rent Roll'!FU12:FU14)/10</f>
        <v>2.9991355439386792E-3</v>
      </c>
      <c r="AJ11" s="123">
        <f>SUM('Rent Roll'!FV12:FV14)/10</f>
        <v>2.9991355439386792E-3</v>
      </c>
      <c r="AK11" s="114">
        <f>SUM('Rent Roll'!FW12:FW14)/10</f>
        <v>2.9991355439386792E-3</v>
      </c>
      <c r="AL11" s="114">
        <f>SUM('Rent Roll'!FX12:FX14)/10</f>
        <v>2.9991355439386792E-3</v>
      </c>
      <c r="AM11" s="114">
        <f>SUM('Rent Roll'!FY12:FY14)/10</f>
        <v>2.9991355439386792E-3</v>
      </c>
      <c r="AN11" s="114">
        <f>SUM('Rent Roll'!FZ12:FZ14)/10</f>
        <v>2.9991355439386792E-3</v>
      </c>
      <c r="AO11" s="114">
        <f>SUM('Rent Roll'!GA12:GA14)/10</f>
        <v>3.0997517041224287E-3</v>
      </c>
      <c r="AP11" s="114">
        <f>SUM('Rent Roll'!GB12:GB14)/10</f>
        <v>3.1191009656962266E-3</v>
      </c>
      <c r="AQ11" s="114">
        <f>SUM('Rent Roll'!GC12:GC14)/10</f>
        <v>3.1191009656962266E-3</v>
      </c>
      <c r="AR11" s="114">
        <f>SUM('Rent Roll'!GD12:GD14)/10</f>
        <v>3.1191009656962266E-3</v>
      </c>
      <c r="AS11" s="114">
        <f>SUM('Rent Roll'!GE12:GE14)/10</f>
        <v>3.1191009656962266E-3</v>
      </c>
      <c r="AT11" s="114">
        <f>SUM('Rent Roll'!GF12:GF14)/10</f>
        <v>3.1191009656962266E-3</v>
      </c>
      <c r="AU11" s="114">
        <f>SUM('Rent Roll'!GG12:GG14)/10</f>
        <v>3.1191009656962266E-3</v>
      </c>
      <c r="AV11" s="123">
        <f>SUM('Rent Roll'!GH12:GH14)/10</f>
        <v>3.1191009656962266E-3</v>
      </c>
      <c r="AW11" s="114">
        <f>SUM('Rent Roll'!GI12:GI14)/10</f>
        <v>3.1191009656962266E-3</v>
      </c>
      <c r="AX11" s="114">
        <f>SUM('Rent Roll'!GJ12:GJ14)/10</f>
        <v>3.1191009656962266E-3</v>
      </c>
      <c r="AY11" s="114">
        <f>SUM('Rent Roll'!GK12:GK14)/10</f>
        <v>3.1191009656962266E-3</v>
      </c>
      <c r="AZ11" s="114">
        <f>SUM('Rent Roll'!GL12:GL14)/10</f>
        <v>3.1191009656962266E-3</v>
      </c>
      <c r="BA11" s="114">
        <f>SUM('Rent Roll'!GM12:GM14)/10</f>
        <v>3.2237417722873266E-3</v>
      </c>
      <c r="BB11" s="114">
        <f>SUM('Rent Roll'!GN12:GN14)/10</f>
        <v>3.2438650043240757E-3</v>
      </c>
      <c r="BC11" s="114">
        <f>SUM('Rent Roll'!GO12:GO14)/10</f>
        <v>3.2438650043240757E-3</v>
      </c>
      <c r="BD11" s="114">
        <f>SUM('Rent Roll'!GP12:GP14)/10</f>
        <v>3.2438650043240757E-3</v>
      </c>
      <c r="BE11" s="114">
        <f>SUM('Rent Roll'!GQ12:GQ14)/10</f>
        <v>3.2438650043240757E-3</v>
      </c>
      <c r="BF11" s="114">
        <f>SUM('Rent Roll'!GR12:GR14)/10</f>
        <v>3.2438650043240757E-3</v>
      </c>
      <c r="BG11" s="114">
        <f>SUM('Rent Roll'!GS12:GS14)/10</f>
        <v>3.2438650043240757E-3</v>
      </c>
      <c r="BH11" s="123">
        <f>SUM('Rent Roll'!GT12:GT14)/10</f>
        <v>3.2438650043240757E-3</v>
      </c>
      <c r="BI11" s="114">
        <f>SUM('Rent Roll'!GU12:GU14)/10</f>
        <v>3.2438650043240757E-3</v>
      </c>
      <c r="BJ11" s="114">
        <f>SUM('Rent Roll'!GV12:GV14)/10</f>
        <v>3.2438650043240757E-3</v>
      </c>
      <c r="BK11" s="114">
        <f>SUM('Rent Roll'!GW12:GW14)/10</f>
        <v>3.2438650043240757E-3</v>
      </c>
      <c r="BL11" s="114">
        <f>SUM('Rent Roll'!GX12:GX14)/10</f>
        <v>3.2438650043240757E-3</v>
      </c>
      <c r="BM11" s="114">
        <f>SUM('Rent Roll'!GY12:GY14)/10</f>
        <v>3.3526914431788193E-3</v>
      </c>
      <c r="BN11" s="114">
        <f>SUM('Rent Roll'!GZ12:GZ14)/10</f>
        <v>3.3736196044970392E-3</v>
      </c>
      <c r="BO11" s="114">
        <f>SUM('Rent Roll'!HA12:HA14)/10</f>
        <v>3.3736196044970392E-3</v>
      </c>
      <c r="BP11" s="114">
        <f>SUM('Rent Roll'!HB12:HB14)/10</f>
        <v>3.3736196044970392E-3</v>
      </c>
      <c r="BQ11" s="114">
        <f>SUM('Rent Roll'!HC12:HC14)/10</f>
        <v>3.3736196044970392E-3</v>
      </c>
      <c r="BR11" s="114">
        <f>SUM('Rent Roll'!HD12:HD14)/10</f>
        <v>3.3736196044970392E-3</v>
      </c>
      <c r="BS11" s="114">
        <f>SUM('Rent Roll'!HE12:HE14)/10</f>
        <v>3.3736196044970392E-3</v>
      </c>
      <c r="BT11" s="123">
        <f>SUM('Rent Roll'!HF12:HF14)/10</f>
        <v>3.3736196044970392E-3</v>
      </c>
      <c r="BU11" s="114">
        <f>SUM('Rent Roll'!HG12:HG14)/10</f>
        <v>3.3736196044970392E-3</v>
      </c>
      <c r="BV11" s="114">
        <f>SUM('Rent Roll'!HH12:HH14)/10</f>
        <v>3.3736196044970392E-3</v>
      </c>
      <c r="BW11" s="114">
        <f>SUM('Rent Roll'!HI12:HI14)/10</f>
        <v>3.3736196044970392E-3</v>
      </c>
      <c r="BX11" s="114">
        <f>SUM('Rent Roll'!HJ12:HJ14)/10</f>
        <v>3.3736196044970392E-3</v>
      </c>
      <c r="BY11" s="114">
        <f>SUM('Rent Roll'!HK12:HK14)/10</f>
        <v>3.4867991009059724E-3</v>
      </c>
      <c r="BZ11" s="114">
        <f>SUM('Rent Roll'!HL12:HL14)/10</f>
        <v>3.5085643886769206E-3</v>
      </c>
      <c r="CA11" s="114">
        <f>SUM('Rent Roll'!HM12:HM14)/10</f>
        <v>3.5085643886769206E-3</v>
      </c>
      <c r="CB11" s="114">
        <f>SUM('Rent Roll'!HN12:HN14)/10</f>
        <v>3.5085643886769206E-3</v>
      </c>
      <c r="CC11" s="114">
        <f>SUM('Rent Roll'!HO12:HO14)/10</f>
        <v>3.5085643886769206E-3</v>
      </c>
      <c r="CD11" s="114">
        <f>SUM('Rent Roll'!HP12:HP14)/10</f>
        <v>3.5085643886769206E-3</v>
      </c>
      <c r="CE11" s="114">
        <f>SUM('Rent Roll'!HQ12:HQ14)/10</f>
        <v>3.5085643886769206E-3</v>
      </c>
      <c r="CF11" s="123">
        <f>SUM('Rent Roll'!HR12:HR14)/10</f>
        <v>3.5085643886769206E-3</v>
      </c>
      <c r="CG11" s="114">
        <f>SUM('Rent Roll'!HS12:HS14)/10</f>
        <v>3.5085643886769206E-3</v>
      </c>
      <c r="CH11" s="114">
        <f>SUM('Rent Roll'!HT12:HT14)/10</f>
        <v>3.5085643886769206E-3</v>
      </c>
      <c r="CI11" s="114">
        <f>SUM('Rent Roll'!HU12:HU14)/10</f>
        <v>3.5085643886769206E-3</v>
      </c>
      <c r="CJ11" s="114">
        <f>SUM('Rent Roll'!HV12:HV14)/10</f>
        <v>3.5085643886769206E-3</v>
      </c>
      <c r="CK11" s="114">
        <f>SUM('Rent Roll'!HW12:HW14)/10</f>
        <v>3.6262710649422117E-3</v>
      </c>
      <c r="CL11" s="114">
        <f>SUM('Rent Roll'!HX12:HX14)/10</f>
        <v>3.6489069642239975E-3</v>
      </c>
      <c r="CM11" s="114">
        <f>SUM('Rent Roll'!HY12:HY14)/10</f>
        <v>3.6489069642239975E-3</v>
      </c>
      <c r="CN11" s="114">
        <f>SUM('Rent Roll'!HZ12:HZ14)/10</f>
        <v>3.6489069642239975E-3</v>
      </c>
      <c r="CO11" s="114">
        <f>SUM('Rent Roll'!IA12:IA14)/10</f>
        <v>3.6489069642239975E-3</v>
      </c>
      <c r="CP11" s="114">
        <f>SUM('Rent Roll'!IB12:IB14)/10</f>
        <v>3.6489069642239975E-3</v>
      </c>
      <c r="CQ11" s="114">
        <f>SUM('Rent Roll'!IC12:IC14)/10</f>
        <v>3.6489069642239975E-3</v>
      </c>
      <c r="CR11" s="123">
        <f>SUM('Rent Roll'!ID12:ID14)/10</f>
        <v>3.6489069642239975E-3</v>
      </c>
      <c r="CS11" s="114">
        <f>SUM('Rent Roll'!IE12:IE14)/10</f>
        <v>3.6489069642239975E-3</v>
      </c>
      <c r="CT11" s="114">
        <f>SUM('Rent Roll'!IF12:IF14)/10</f>
        <v>3.6489069642239975E-3</v>
      </c>
      <c r="CU11" s="114">
        <f>SUM('Rent Roll'!IG12:IG14)/10</f>
        <v>3.6489069642239975E-3</v>
      </c>
      <c r="CV11" s="114">
        <f>SUM('Rent Roll'!IH12:IH14)/10</f>
        <v>3.6489069642239975E-3</v>
      </c>
      <c r="CW11" s="114">
        <f>SUM('Rent Roll'!II12:II14)/10</f>
        <v>3.7713219075398994E-3</v>
      </c>
      <c r="CX11" s="114">
        <f>SUM('Rent Roll'!IJ12:IJ14)/10</f>
        <v>3.7948632427929571E-3</v>
      </c>
      <c r="CY11" s="114">
        <f>SUM('Rent Roll'!IK12:IK14)/10</f>
        <v>3.7948632427929571E-3</v>
      </c>
      <c r="CZ11" s="114">
        <f>SUM('Rent Roll'!IL12:IL14)/10</f>
        <v>3.7948632427929571E-3</v>
      </c>
      <c r="DA11" s="114">
        <f>SUM('Rent Roll'!IM12:IM14)/10</f>
        <v>3.7948632427929571E-3</v>
      </c>
      <c r="DB11" s="114">
        <f>SUM('Rent Roll'!IN12:IN14)/10</f>
        <v>3.7948632427929571E-3</v>
      </c>
      <c r="DC11" s="114">
        <f>SUM('Rent Roll'!IO12:IO14)/10</f>
        <v>3.7948632427929571E-3</v>
      </c>
      <c r="DD11" s="123">
        <f>SUM('Rent Roll'!IP12:IP14)/10</f>
        <v>3.7948632427929571E-3</v>
      </c>
      <c r="DE11" s="114">
        <f>SUM('Rent Roll'!IQ12:IQ14)/10</f>
        <v>3.7948632427929571E-3</v>
      </c>
      <c r="DF11" s="114">
        <f>SUM('Rent Roll'!IR12:IR14)/10</f>
        <v>3.7948632427929571E-3</v>
      </c>
      <c r="DG11" s="114">
        <f>SUM('Rent Roll'!IS12:IS14)/10</f>
        <v>3.7948632427929571E-3</v>
      </c>
      <c r="DH11" s="114">
        <f>SUM('Rent Roll'!IT12:IT14)/10</f>
        <v>3.7948632427929571E-3</v>
      </c>
      <c r="DI11" s="114">
        <f>SUM('Rent Roll'!IU12:IU14)/10</f>
        <v>3.9221747838414957E-3</v>
      </c>
      <c r="DJ11" s="114">
        <f>SUM('Rent Roll'!IV12:IV14)/10</f>
        <v>3.9466577725046758E-3</v>
      </c>
      <c r="DK11" s="114">
        <f>SUM('Rent Roll'!IW12:IW14)/10</f>
        <v>3.9466577725046758E-3</v>
      </c>
      <c r="DL11" s="114">
        <f>SUM('Rent Roll'!IX12:IX14)/10</f>
        <v>3.9466577725046758E-3</v>
      </c>
      <c r="DM11" s="114">
        <f>SUM('Rent Roll'!IY12:IY14)/10</f>
        <v>3.9466577725046758E-3</v>
      </c>
      <c r="DN11" s="114">
        <f>SUM('Rent Roll'!IZ12:IZ14)/10</f>
        <v>3.9466577725046758E-3</v>
      </c>
      <c r="DO11" s="114">
        <f>SUM('Rent Roll'!JA12:JA14)/10</f>
        <v>3.9466577725046758E-3</v>
      </c>
      <c r="DP11" s="123">
        <f>SUM('Rent Roll'!JB12:JB14)/10</f>
        <v>3.9466577725046758E-3</v>
      </c>
      <c r="DQ11" s="129">
        <f t="shared" si="4"/>
        <v>0.40006428799128035</v>
      </c>
      <c r="DR11" s="134"/>
    </row>
    <row r="12" spans="1:122">
      <c r="A12" s="111" t="s">
        <v>76</v>
      </c>
      <c r="B12" s="111"/>
      <c r="C12" s="114">
        <f>SUM('Rent Roll'!EO28:EO30)/10</f>
        <v>3.0618715983119282E-2</v>
      </c>
      <c r="D12" s="114">
        <f>SUM('Rent Roll'!EP16:EP18)/10</f>
        <v>8.4061314961999992E-2</v>
      </c>
      <c r="E12" s="114">
        <f>SUM('Rent Roll'!EQ16:EQ18)/10</f>
        <v>8.4061314961999992E-2</v>
      </c>
      <c r="F12" s="114">
        <f>SUM('Rent Roll'!ER16:ER18)/10</f>
        <v>8.4061314961999992E-2</v>
      </c>
      <c r="G12" s="114">
        <f>SUM('Rent Roll'!ES16:ES18)/10</f>
        <v>8.4061314961999992E-2</v>
      </c>
      <c r="H12" s="114">
        <f>SUM('Rent Roll'!ET16:ET18)/10</f>
        <v>8.4061314961999992E-2</v>
      </c>
      <c r="I12" s="114">
        <f>SUM('Rent Roll'!EU16:EU18)/10</f>
        <v>8.4061314961999992E-2</v>
      </c>
      <c r="J12" s="114">
        <f>SUM('Rent Roll'!EV16:EV18)/10</f>
        <v>8.4061314961999992E-2</v>
      </c>
      <c r="K12" s="114">
        <f>SUM('Rent Roll'!EW16:EW18)/10</f>
        <v>8.4061314961999992E-2</v>
      </c>
      <c r="L12" s="123">
        <f>SUM('Rent Roll'!EX16:EX18)/10</f>
        <v>8.4061314961999992E-2</v>
      </c>
      <c r="M12" s="114">
        <f>SUM('Rent Roll'!EY16:EY18)/10</f>
        <v>8.4061314961999992E-2</v>
      </c>
      <c r="N12" s="114">
        <f>SUM('Rent Roll'!EZ16:EZ18)/10</f>
        <v>8.5905240580521278E-2</v>
      </c>
      <c r="O12" s="114">
        <f>SUM('Rent Roll'!FA16:FA18)/10</f>
        <v>8.7423767560480009E-2</v>
      </c>
      <c r="P12" s="114">
        <f>SUM('Rent Roll'!FB16:FB18)/10</f>
        <v>8.7423767560480009E-2</v>
      </c>
      <c r="Q12" s="114">
        <f>SUM('Rent Roll'!FC16:FC18)/10</f>
        <v>8.7423767560480009E-2</v>
      </c>
      <c r="R12" s="114">
        <f>SUM('Rent Roll'!FD16:FD18)/10</f>
        <v>8.7423767560480009E-2</v>
      </c>
      <c r="S12" s="114">
        <f>SUM('Rent Roll'!FE16:FE18)/10</f>
        <v>8.7423767560480009E-2</v>
      </c>
      <c r="T12" s="114">
        <f>SUM('Rent Roll'!FF16:FF18)/10</f>
        <v>8.7423767560480009E-2</v>
      </c>
      <c r="U12" s="114">
        <f>SUM('Rent Roll'!FG16:FG18)/10</f>
        <v>8.7423767560480009E-2</v>
      </c>
      <c r="V12" s="114">
        <f>SUM('Rent Roll'!FH16:FH18)/10</f>
        <v>8.7423767560480009E-2</v>
      </c>
      <c r="W12" s="114">
        <f>SUM('Rent Roll'!FI16:FI18)/10</f>
        <v>8.7423767560480009E-2</v>
      </c>
      <c r="X12" s="123">
        <f>SUM('Rent Roll'!FJ16:FJ18)/10</f>
        <v>8.7423767560480009E-2</v>
      </c>
      <c r="Y12" s="114">
        <f>SUM('Rent Roll'!FK16:FK18)/10</f>
        <v>8.7423767560480009E-2</v>
      </c>
      <c r="Z12" s="114">
        <f>SUM('Rent Roll'!FL16:FL18)/10</f>
        <v>8.9341450203742151E-2</v>
      </c>
      <c r="AA12" s="114">
        <f>SUM('Rent Roll'!FM16:FM18)/10</f>
        <v>9.09207182628992E-2</v>
      </c>
      <c r="AB12" s="114">
        <f>SUM('Rent Roll'!FN16:FN18)/10</f>
        <v>9.09207182628992E-2</v>
      </c>
      <c r="AC12" s="114">
        <f>SUM('Rent Roll'!FO16:FO18)/10</f>
        <v>9.09207182628992E-2</v>
      </c>
      <c r="AD12" s="114">
        <f>SUM('Rent Roll'!FP16:FP18)/10</f>
        <v>9.09207182628992E-2</v>
      </c>
      <c r="AE12" s="114">
        <f>SUM('Rent Roll'!FQ16:FQ18)/10</f>
        <v>9.09207182628992E-2</v>
      </c>
      <c r="AF12" s="114">
        <f>SUM('Rent Roll'!FR16:FR18)/10</f>
        <v>9.09207182628992E-2</v>
      </c>
      <c r="AG12" s="114">
        <f>SUM('Rent Roll'!FS16:FS18)/10</f>
        <v>9.09207182628992E-2</v>
      </c>
      <c r="AH12" s="114">
        <f>SUM('Rent Roll'!FT16:FT18)/10</f>
        <v>9.09207182628992E-2</v>
      </c>
      <c r="AI12" s="114">
        <f>SUM('Rent Roll'!FU16:FU18)/10</f>
        <v>9.09207182628992E-2</v>
      </c>
      <c r="AJ12" s="123">
        <f>SUM('Rent Roll'!FV16:FV18)/10</f>
        <v>9.09207182628992E-2</v>
      </c>
      <c r="AK12" s="114">
        <f>SUM('Rent Roll'!FW16:FW18)/10</f>
        <v>9.09207182628992E-2</v>
      </c>
      <c r="AL12" s="114">
        <f>SUM('Rent Roll'!FX16:FX18)/10</f>
        <v>9.291510821189182E-2</v>
      </c>
      <c r="AM12" s="114">
        <f>SUM('Rent Roll'!FY16:FY18)/10</f>
        <v>9.4557546993415176E-2</v>
      </c>
      <c r="AN12" s="114">
        <f>SUM('Rent Roll'!FZ16:FZ18)/10</f>
        <v>9.4557546993415176E-2</v>
      </c>
      <c r="AO12" s="114">
        <f>SUM('Rent Roll'!GA16:GA18)/10</f>
        <v>9.4557546993415176E-2</v>
      </c>
      <c r="AP12" s="114">
        <f>SUM('Rent Roll'!GB16:GB18)/10</f>
        <v>9.4557546993415176E-2</v>
      </c>
      <c r="AQ12" s="114">
        <f>SUM('Rent Roll'!GC16:GC18)/10</f>
        <v>9.4557546993415176E-2</v>
      </c>
      <c r="AR12" s="114">
        <f>SUM('Rent Roll'!GD16:GD18)/10</f>
        <v>9.4557546993415176E-2</v>
      </c>
      <c r="AS12" s="114">
        <f>SUM('Rent Roll'!GE16:GE18)/10</f>
        <v>9.4557546993415176E-2</v>
      </c>
      <c r="AT12" s="114">
        <f>SUM('Rent Roll'!GF16:GF18)/10</f>
        <v>9.4557546993415176E-2</v>
      </c>
      <c r="AU12" s="114">
        <f>SUM('Rent Roll'!GG16:GG18)/10</f>
        <v>9.4557546993415176E-2</v>
      </c>
      <c r="AV12" s="123">
        <f>SUM('Rent Roll'!GH16:GH18)/10</f>
        <v>9.4557546993415176E-2</v>
      </c>
      <c r="AW12" s="114">
        <f>SUM('Rent Roll'!GI16:GI18)/10</f>
        <v>9.4557546993415176E-2</v>
      </c>
      <c r="AX12" s="114">
        <f>SUM('Rent Roll'!GJ16:GJ18)/10</f>
        <v>9.6631712540367495E-2</v>
      </c>
      <c r="AY12" s="114">
        <f>SUM('Rent Roll'!GK16:GK18)/10</f>
        <v>9.8339848873151781E-2</v>
      </c>
      <c r="AZ12" s="114">
        <f>SUM('Rent Roll'!GL16:GL18)/10</f>
        <v>9.8339848873151781E-2</v>
      </c>
      <c r="BA12" s="114">
        <f>SUM('Rent Roll'!GM16:GM18)/10</f>
        <v>9.8339848873151781E-2</v>
      </c>
      <c r="BB12" s="114">
        <f>SUM('Rent Roll'!GN16:GN18)/10</f>
        <v>9.8339848873151781E-2</v>
      </c>
      <c r="BC12" s="114">
        <f>SUM('Rent Roll'!GO16:GO18)/10</f>
        <v>9.8339848873151781E-2</v>
      </c>
      <c r="BD12" s="114">
        <f>SUM('Rent Roll'!GP16:GP18)/10</f>
        <v>9.8339848873151781E-2</v>
      </c>
      <c r="BE12" s="114">
        <f>SUM('Rent Roll'!GQ16:GQ18)/10</f>
        <v>9.8339848873151781E-2</v>
      </c>
      <c r="BF12" s="114">
        <f>SUM('Rent Roll'!GR16:GR18)/10</f>
        <v>9.8339848873151781E-2</v>
      </c>
      <c r="BG12" s="114">
        <f>SUM('Rent Roll'!GS16:GS18)/10</f>
        <v>9.8339848873151781E-2</v>
      </c>
      <c r="BH12" s="123">
        <f>SUM('Rent Roll'!GT16:GT18)/10</f>
        <v>9.8339848873151781E-2</v>
      </c>
      <c r="BI12" s="114">
        <f>SUM('Rent Roll'!GU16:GU18)/10</f>
        <v>9.8339848873151781E-2</v>
      </c>
      <c r="BJ12" s="114">
        <f>SUM('Rent Roll'!GV16:GV18)/10</f>
        <v>0.10049698104198219</v>
      </c>
      <c r="BK12" s="114">
        <f>SUM('Rent Roll'!GW16:GW18)/10</f>
        <v>0.10227344282807786</v>
      </c>
      <c r="BL12" s="114">
        <f>SUM('Rent Roll'!GX16:GX18)/10</f>
        <v>0.10227344282807786</v>
      </c>
      <c r="BM12" s="114">
        <f>SUM('Rent Roll'!GY16:GY18)/10</f>
        <v>0.10227344282807786</v>
      </c>
      <c r="BN12" s="114">
        <f>SUM('Rent Roll'!GZ16:GZ18)/10</f>
        <v>0.10227344282807786</v>
      </c>
      <c r="BO12" s="114">
        <f>SUM('Rent Roll'!HA16:HA18)/10</f>
        <v>0.10227344282807786</v>
      </c>
      <c r="BP12" s="114">
        <f>SUM('Rent Roll'!HB16:HB18)/10</f>
        <v>0.10227344282807786</v>
      </c>
      <c r="BQ12" s="114">
        <f>SUM('Rent Roll'!HC16:HC18)/10</f>
        <v>0.10227344282807786</v>
      </c>
      <c r="BR12" s="114">
        <f>SUM('Rent Roll'!HD16:HD18)/10</f>
        <v>0.10227344282807786</v>
      </c>
      <c r="BS12" s="114">
        <f>SUM('Rent Roll'!HE16:HE18)/10</f>
        <v>0.10227344282807786</v>
      </c>
      <c r="BT12" s="123">
        <f>SUM('Rent Roll'!HF16:HF18)/10</f>
        <v>0.10227344282807786</v>
      </c>
      <c r="BU12" s="114">
        <f>SUM('Rent Roll'!HG16:HG18)/10</f>
        <v>0.10227344282807786</v>
      </c>
      <c r="BV12" s="114">
        <f>SUM('Rent Roll'!HH16:HH18)/10</f>
        <v>0.10451686028366147</v>
      </c>
      <c r="BW12" s="114">
        <f>SUM('Rent Roll'!HI16:HI18)/10</f>
        <v>0.10636438054120097</v>
      </c>
      <c r="BX12" s="114">
        <f>SUM('Rent Roll'!HJ16:HJ18)/10</f>
        <v>0.10636438054120097</v>
      </c>
      <c r="BY12" s="114">
        <f>SUM('Rent Roll'!HK16:HK18)/10</f>
        <v>0.10636438054120097</v>
      </c>
      <c r="BZ12" s="114">
        <f>SUM('Rent Roll'!HL16:HL18)/10</f>
        <v>0.10636438054120097</v>
      </c>
      <c r="CA12" s="114">
        <f>SUM('Rent Roll'!HM16:HM18)/10</f>
        <v>0.10636438054120097</v>
      </c>
      <c r="CB12" s="114">
        <f>SUM('Rent Roll'!HN16:HN18)/10</f>
        <v>0.10636438054120097</v>
      </c>
      <c r="CC12" s="114">
        <f>SUM('Rent Roll'!HO16:HO18)/10</f>
        <v>0.10636438054120097</v>
      </c>
      <c r="CD12" s="114">
        <f>SUM('Rent Roll'!HP16:HP18)/10</f>
        <v>0.10636438054120097</v>
      </c>
      <c r="CE12" s="114">
        <f>SUM('Rent Roll'!HQ16:HQ18)/10</f>
        <v>0.10636438054120097</v>
      </c>
      <c r="CF12" s="123">
        <f>SUM('Rent Roll'!HR16:HR18)/10</f>
        <v>0.10636438054120097</v>
      </c>
      <c r="CG12" s="114">
        <f>SUM('Rent Roll'!HS16:HS18)/10</f>
        <v>0.10636438054120097</v>
      </c>
      <c r="CH12" s="114">
        <f>SUM('Rent Roll'!HT16:HT18)/10</f>
        <v>0.10869753469500795</v>
      </c>
      <c r="CI12" s="114">
        <f>SUM('Rent Roll'!HU16:HU18)/10</f>
        <v>0.11061895576284904</v>
      </c>
      <c r="CJ12" s="114">
        <f>SUM('Rent Roll'!HV16:HV18)/10</f>
        <v>0.11061895576284904</v>
      </c>
      <c r="CK12" s="114">
        <f>SUM('Rent Roll'!HW16:HW18)/10</f>
        <v>0.11061895576284904</v>
      </c>
      <c r="CL12" s="114">
        <f>SUM('Rent Roll'!HX16:HX18)/10</f>
        <v>0.11061895576284904</v>
      </c>
      <c r="CM12" s="114">
        <f>SUM('Rent Roll'!HY16:HY18)/10</f>
        <v>0.11061895576284904</v>
      </c>
      <c r="CN12" s="114">
        <f>SUM('Rent Roll'!HZ16:HZ18)/10</f>
        <v>0.11061895576284904</v>
      </c>
      <c r="CO12" s="114">
        <f>SUM('Rent Roll'!IA16:IA18)/10</f>
        <v>0.11061895576284904</v>
      </c>
      <c r="CP12" s="114">
        <f>SUM('Rent Roll'!IB16:IB18)/10</f>
        <v>0.11061895576284904</v>
      </c>
      <c r="CQ12" s="114">
        <f>SUM('Rent Roll'!IC16:IC18)/10</f>
        <v>0.11061895576284904</v>
      </c>
      <c r="CR12" s="123">
        <f>SUM('Rent Roll'!ID16:ID18)/10</f>
        <v>0.11061895576284904</v>
      </c>
      <c r="CS12" s="114">
        <f>SUM('Rent Roll'!IE16:IE18)/10</f>
        <v>0.11061895576284904</v>
      </c>
      <c r="CT12" s="114">
        <f>SUM('Rent Roll'!IF16:IF18)/10</f>
        <v>0.11304543608280829</v>
      </c>
      <c r="CU12" s="114">
        <f>SUM('Rent Roll'!IG16:IG18)/10</f>
        <v>0.11504371399336299</v>
      </c>
      <c r="CV12" s="114">
        <f>SUM('Rent Roll'!IH16:IH18)/10</f>
        <v>0.11504371399336299</v>
      </c>
      <c r="CW12" s="114">
        <f>SUM('Rent Roll'!II16:II18)/10</f>
        <v>0.11504371399336299</v>
      </c>
      <c r="CX12" s="114">
        <f>SUM('Rent Roll'!IJ16:IJ18)/10</f>
        <v>0.11504371399336299</v>
      </c>
      <c r="CY12" s="114">
        <f>SUM('Rent Roll'!IK16:IK18)/10</f>
        <v>0.11504371399336299</v>
      </c>
      <c r="CZ12" s="114">
        <f>SUM('Rent Roll'!IL16:IL18)/10</f>
        <v>0.11504371399336299</v>
      </c>
      <c r="DA12" s="114">
        <f>SUM('Rent Roll'!IM16:IM18)/10</f>
        <v>0.11504371399336299</v>
      </c>
      <c r="DB12" s="114">
        <f>SUM('Rent Roll'!IN16:IN18)/10</f>
        <v>0.11504371399336299</v>
      </c>
      <c r="DC12" s="114">
        <f>SUM('Rent Roll'!IO16:IO18)/10</f>
        <v>0.11504371399336299</v>
      </c>
      <c r="DD12" s="123">
        <f>SUM('Rent Roll'!IP16:IP18)/10</f>
        <v>0.11504371399336299</v>
      </c>
      <c r="DE12" s="114">
        <f>SUM('Rent Roll'!IQ16:IQ18)/10</f>
        <v>0.11504371399336299</v>
      </c>
      <c r="DF12" s="114">
        <f>SUM('Rent Roll'!IR16:IR18)/10</f>
        <v>0.1175672535261206</v>
      </c>
      <c r="DG12" s="114">
        <f>SUM('Rent Roll'!IS16:IS18)/10</f>
        <v>0.11964546255309749</v>
      </c>
      <c r="DH12" s="114">
        <f>SUM('Rent Roll'!IT16:IT18)/10</f>
        <v>0.11964546255309749</v>
      </c>
      <c r="DI12" s="114">
        <f>SUM('Rent Roll'!IU16:IU18)/10</f>
        <v>0.11964546255309749</v>
      </c>
      <c r="DJ12" s="114">
        <f>SUM('Rent Roll'!IV16:IV18)/10</f>
        <v>0.11964546255309749</v>
      </c>
      <c r="DK12" s="114">
        <f>SUM('Rent Roll'!IW16:IW18)/10</f>
        <v>0.11964546255309749</v>
      </c>
      <c r="DL12" s="114">
        <f>SUM('Rent Roll'!IX16:IX18)/10</f>
        <v>0.11964546255309749</v>
      </c>
      <c r="DM12" s="114">
        <f>SUM('Rent Roll'!IY16:IY18)/10</f>
        <v>0.11964546255309749</v>
      </c>
      <c r="DN12" s="114">
        <f>SUM('Rent Roll'!IZ16:IZ18)/10</f>
        <v>0.11964546255309749</v>
      </c>
      <c r="DO12" s="114">
        <f>SUM('Rent Roll'!JA16:JA18)/10</f>
        <v>0.11964546255309749</v>
      </c>
      <c r="DP12" s="123">
        <f>SUM('Rent Roll'!JB16:JB18)/10</f>
        <v>0.11964546255309749</v>
      </c>
      <c r="DQ12" s="129">
        <f t="shared" si="4"/>
        <v>11.83777019127</v>
      </c>
      <c r="DR12" s="134"/>
    </row>
    <row r="13" spans="1:122">
      <c r="A13" s="111" t="s">
        <v>19</v>
      </c>
      <c r="B13" s="111"/>
      <c r="C13" s="114">
        <f>SUM('Rent Roll'!EO33:EO36)/10</f>
        <v>4.4569758355499998E-2</v>
      </c>
      <c r="D13" s="114">
        <f>SUM('Rent Roll'!EP21:EP24)/10</f>
        <v>1.1348424669362877E-2</v>
      </c>
      <c r="E13" s="114">
        <f>SUM('Rent Roll'!EQ21:EQ24)/10</f>
        <v>1.1348424669362877E-2</v>
      </c>
      <c r="F13" s="114">
        <f>SUM('Rent Roll'!ER21:ER24)/10</f>
        <v>1.1348424669362877E-2</v>
      </c>
      <c r="G13" s="114">
        <f>SUM('Rent Roll'!ES21:ES24)/10</f>
        <v>1.1348424669362877E-2</v>
      </c>
      <c r="H13" s="114">
        <f>SUM('Rent Roll'!ET21:ET24)/10</f>
        <v>1.1348424669362877E-2</v>
      </c>
      <c r="I13" s="114">
        <f>SUM('Rent Roll'!EU21:EU24)/10</f>
        <v>1.1348424669362877E-2</v>
      </c>
      <c r="J13" s="114">
        <f>SUM('Rent Roll'!EV21:EV24)/10</f>
        <v>1.1348424669362877E-2</v>
      </c>
      <c r="K13" s="114">
        <f>SUM('Rent Roll'!EW21:EW24)/10</f>
        <v>1.1348424669362877E-2</v>
      </c>
      <c r="L13" s="123">
        <f>SUM('Rent Roll'!EX21:EX24)/10</f>
        <v>1.1348424669362877E-2</v>
      </c>
      <c r="M13" s="114">
        <f>SUM('Rent Roll'!EY21:EY24)/10</f>
        <v>1.1348424669362877E-2</v>
      </c>
      <c r="N13" s="114">
        <f>SUM('Rent Roll'!EZ21:EZ24)/10</f>
        <v>1.1915845902831023E-2</v>
      </c>
      <c r="O13" s="114">
        <f>SUM('Rent Roll'!FA21:FA24)/10</f>
        <v>1.1915845902831023E-2</v>
      </c>
      <c r="P13" s="114">
        <f>SUM('Rent Roll'!FB21:FB24)/10</f>
        <v>1.1915845902831023E-2</v>
      </c>
      <c r="Q13" s="114">
        <f>SUM('Rent Roll'!FC21:FC24)/10</f>
        <v>1.1915845902831023E-2</v>
      </c>
      <c r="R13" s="114">
        <f>SUM('Rent Roll'!FD21:FD24)/10</f>
        <v>1.1915845902831023E-2</v>
      </c>
      <c r="S13" s="114">
        <f>SUM('Rent Roll'!FE21:FE24)/10</f>
        <v>1.1915845902831023E-2</v>
      </c>
      <c r="T13" s="114">
        <f>SUM('Rent Roll'!FF21:FF24)/10</f>
        <v>1.1915845902831023E-2</v>
      </c>
      <c r="U13" s="114">
        <f>SUM('Rent Roll'!FG21:FG24)/10</f>
        <v>1.1915845902831023E-2</v>
      </c>
      <c r="V13" s="114">
        <f>SUM('Rent Roll'!FH21:FH24)/10</f>
        <v>1.1915845902831023E-2</v>
      </c>
      <c r="W13" s="114">
        <f>SUM('Rent Roll'!FI21:FI24)/10</f>
        <v>1.1915845902831023E-2</v>
      </c>
      <c r="X13" s="123">
        <f>SUM('Rent Roll'!FJ21:FJ24)/10</f>
        <v>1.1915845902831023E-2</v>
      </c>
      <c r="Y13" s="114">
        <f>SUM('Rent Roll'!FK21:FK24)/10</f>
        <v>1.1915845902831023E-2</v>
      </c>
      <c r="Z13" s="114">
        <f>SUM('Rent Roll'!FL21:FL24)/10</f>
        <v>1.2511638197972574E-2</v>
      </c>
      <c r="AA13" s="114">
        <f>SUM('Rent Roll'!FM21:FM24)/10</f>
        <v>1.2511638197972574E-2</v>
      </c>
      <c r="AB13" s="114">
        <f>SUM('Rent Roll'!FN21:FN24)/10</f>
        <v>1.2511638197972574E-2</v>
      </c>
      <c r="AC13" s="114">
        <f>SUM('Rent Roll'!FO21:FO24)/10</f>
        <v>1.2511638197972574E-2</v>
      </c>
      <c r="AD13" s="114">
        <f>SUM('Rent Roll'!FP21:FP24)/10</f>
        <v>1.2511638197972574E-2</v>
      </c>
      <c r="AE13" s="114">
        <f>SUM('Rent Roll'!FQ21:FQ24)/10</f>
        <v>1.2511638197972574E-2</v>
      </c>
      <c r="AF13" s="114">
        <f>SUM('Rent Roll'!FR21:FR24)/10</f>
        <v>1.2511638197972574E-2</v>
      </c>
      <c r="AG13" s="114">
        <f>SUM('Rent Roll'!FS21:FS24)/10</f>
        <v>1.2511638197972574E-2</v>
      </c>
      <c r="AH13" s="114">
        <f>SUM('Rent Roll'!FT21:FT24)/10</f>
        <v>1.2511638197972574E-2</v>
      </c>
      <c r="AI13" s="114">
        <f>SUM('Rent Roll'!FU21:FU24)/10</f>
        <v>1.2511638197972574E-2</v>
      </c>
      <c r="AJ13" s="123">
        <f>SUM('Rent Roll'!FV21:FV24)/10</f>
        <v>1.2511638197972574E-2</v>
      </c>
      <c r="AK13" s="114">
        <f>SUM('Rent Roll'!FW21:FW24)/10</f>
        <v>1.2511638197972574E-2</v>
      </c>
      <c r="AL13" s="114">
        <f>SUM('Rent Roll'!FX21:FX24)/10</f>
        <v>1.3137220107871203E-2</v>
      </c>
      <c r="AM13" s="114">
        <f>SUM('Rent Roll'!FY21:FY24)/10</f>
        <v>1.3137220107871203E-2</v>
      </c>
      <c r="AN13" s="114">
        <f>SUM('Rent Roll'!FZ21:FZ24)/10</f>
        <v>1.3137220107871203E-2</v>
      </c>
      <c r="AO13" s="114">
        <f>SUM('Rent Roll'!GA21:GA24)/10</f>
        <v>1.3137220107871203E-2</v>
      </c>
      <c r="AP13" s="114">
        <f>SUM('Rent Roll'!GB21:GB24)/10</f>
        <v>1.3137220107871203E-2</v>
      </c>
      <c r="AQ13" s="114">
        <f>SUM('Rent Roll'!GC21:GC24)/10</f>
        <v>1.3137220107871203E-2</v>
      </c>
      <c r="AR13" s="114">
        <f>SUM('Rent Roll'!GD21:GD24)/10</f>
        <v>1.3137220107871203E-2</v>
      </c>
      <c r="AS13" s="114">
        <f>SUM('Rent Roll'!GE21:GE24)/10</f>
        <v>1.3137220107871203E-2</v>
      </c>
      <c r="AT13" s="114">
        <f>SUM('Rent Roll'!GF21:GF24)/10</f>
        <v>1.3137220107871203E-2</v>
      </c>
      <c r="AU13" s="114">
        <f>SUM('Rent Roll'!GG21:GG24)/10</f>
        <v>1.3137220107871203E-2</v>
      </c>
      <c r="AV13" s="123">
        <f>SUM('Rent Roll'!GH21:GH24)/10</f>
        <v>1.3137220107871203E-2</v>
      </c>
      <c r="AW13" s="114">
        <f>SUM('Rent Roll'!GI21:GI24)/10</f>
        <v>1.3137220107871203E-2</v>
      </c>
      <c r="AX13" s="114">
        <f>SUM('Rent Roll'!GJ21:GJ24)/10</f>
        <v>1.3794081113264764E-2</v>
      </c>
      <c r="AY13" s="114">
        <f>SUM('Rent Roll'!GK21:GK24)/10</f>
        <v>1.3794081113264764E-2</v>
      </c>
      <c r="AZ13" s="114">
        <f>SUM('Rent Roll'!GL21:GL24)/10</f>
        <v>1.3794081113264764E-2</v>
      </c>
      <c r="BA13" s="114">
        <f>SUM('Rent Roll'!GM21:GM24)/10</f>
        <v>1.3794081113264764E-2</v>
      </c>
      <c r="BB13" s="114">
        <f>SUM('Rent Roll'!GN21:GN24)/10</f>
        <v>1.3794081113264764E-2</v>
      </c>
      <c r="BC13" s="114">
        <f>SUM('Rent Roll'!GO21:GO24)/10</f>
        <v>1.3794081113264764E-2</v>
      </c>
      <c r="BD13" s="114">
        <f>SUM('Rent Roll'!GP21:GP24)/10</f>
        <v>1.3794081113264764E-2</v>
      </c>
      <c r="BE13" s="114">
        <f>SUM('Rent Roll'!GQ21:GQ24)/10</f>
        <v>1.3794081113264764E-2</v>
      </c>
      <c r="BF13" s="114">
        <f>SUM('Rent Roll'!GR21:GR24)/10</f>
        <v>1.3794081113264764E-2</v>
      </c>
      <c r="BG13" s="114">
        <f>SUM('Rent Roll'!GS21:GS24)/10</f>
        <v>1.3794081113264764E-2</v>
      </c>
      <c r="BH13" s="123">
        <f>SUM('Rent Roll'!GT21:GT24)/10</f>
        <v>1.3794081113264764E-2</v>
      </c>
      <c r="BI13" s="114">
        <f>SUM('Rent Roll'!GU21:GU24)/10</f>
        <v>1.3794081113264764E-2</v>
      </c>
      <c r="BJ13" s="114">
        <f>SUM('Rent Roll'!GV21:GV24)/10</f>
        <v>1.4483785168928004E-2</v>
      </c>
      <c r="BK13" s="114">
        <f>SUM('Rent Roll'!GW21:GW24)/10</f>
        <v>1.4483785168928004E-2</v>
      </c>
      <c r="BL13" s="114">
        <f>SUM('Rent Roll'!GX21:GX24)/10</f>
        <v>1.4483785168928004E-2</v>
      </c>
      <c r="BM13" s="114">
        <f>SUM('Rent Roll'!GY21:GY24)/10</f>
        <v>1.4483785168928004E-2</v>
      </c>
      <c r="BN13" s="114">
        <f>SUM('Rent Roll'!GZ21:GZ24)/10</f>
        <v>1.4483785168928004E-2</v>
      </c>
      <c r="BO13" s="114">
        <f>SUM('Rent Roll'!HA21:HA24)/10</f>
        <v>1.4483785168928004E-2</v>
      </c>
      <c r="BP13" s="114">
        <f>SUM('Rent Roll'!HB21:HB24)/10</f>
        <v>1.4483785168928004E-2</v>
      </c>
      <c r="BQ13" s="114">
        <f>SUM('Rent Roll'!HC21:HC24)/10</f>
        <v>1.4483785168928004E-2</v>
      </c>
      <c r="BR13" s="114">
        <f>SUM('Rent Roll'!HD21:HD24)/10</f>
        <v>1.4483785168928004E-2</v>
      </c>
      <c r="BS13" s="114">
        <f>SUM('Rent Roll'!HE21:HE24)/10</f>
        <v>1.4483785168928004E-2</v>
      </c>
      <c r="BT13" s="123">
        <f>SUM('Rent Roll'!HF21:HF24)/10</f>
        <v>1.4483785168928004E-2</v>
      </c>
      <c r="BU13" s="114">
        <f>SUM('Rent Roll'!HG21:HG24)/10</f>
        <v>1.4483785168928004E-2</v>
      </c>
      <c r="BV13" s="114">
        <f>SUM('Rent Roll'!HH21:HH24)/10</f>
        <v>1.5207974427374402E-2</v>
      </c>
      <c r="BW13" s="114">
        <f>SUM('Rent Roll'!HI21:HI24)/10</f>
        <v>1.5207974427374402E-2</v>
      </c>
      <c r="BX13" s="114">
        <f>SUM('Rent Roll'!HJ21:HJ24)/10</f>
        <v>1.5207974427374402E-2</v>
      </c>
      <c r="BY13" s="114">
        <f>SUM('Rent Roll'!HK21:HK24)/10</f>
        <v>1.5207974427374402E-2</v>
      </c>
      <c r="BZ13" s="114">
        <f>SUM('Rent Roll'!HL21:HL24)/10</f>
        <v>1.5207974427374402E-2</v>
      </c>
      <c r="CA13" s="114">
        <f>SUM('Rent Roll'!HM21:HM24)/10</f>
        <v>1.5207974427374402E-2</v>
      </c>
      <c r="CB13" s="114">
        <f>SUM('Rent Roll'!HN21:HN24)/10</f>
        <v>1.5207974427374402E-2</v>
      </c>
      <c r="CC13" s="114">
        <f>SUM('Rent Roll'!HO21:HO24)/10</f>
        <v>1.5207974427374402E-2</v>
      </c>
      <c r="CD13" s="114">
        <f>SUM('Rent Roll'!HP21:HP24)/10</f>
        <v>1.5207974427374402E-2</v>
      </c>
      <c r="CE13" s="114">
        <f>SUM('Rent Roll'!HQ21:HQ24)/10</f>
        <v>1.5207974427374402E-2</v>
      </c>
      <c r="CF13" s="123">
        <f>SUM('Rent Roll'!HR21:HR24)/10</f>
        <v>1.5207974427374402E-2</v>
      </c>
      <c r="CG13" s="114">
        <f>SUM('Rent Roll'!HS21:HS24)/10</f>
        <v>1.5207974427374402E-2</v>
      </c>
      <c r="CH13" s="114">
        <f>SUM('Rent Roll'!HT21:HT24)/10</f>
        <v>1.5968373148743123E-2</v>
      </c>
      <c r="CI13" s="114">
        <f>SUM('Rent Roll'!HU21:HU24)/10</f>
        <v>1.5968373148743123E-2</v>
      </c>
      <c r="CJ13" s="114">
        <f>SUM('Rent Roll'!HV21:HV24)/10</f>
        <v>1.5968373148743123E-2</v>
      </c>
      <c r="CK13" s="114">
        <f>SUM('Rent Roll'!HW21:HW24)/10</f>
        <v>1.5968373148743123E-2</v>
      </c>
      <c r="CL13" s="114">
        <f>SUM('Rent Roll'!HX21:HX24)/10</f>
        <v>1.5968373148743123E-2</v>
      </c>
      <c r="CM13" s="114">
        <f>SUM('Rent Roll'!HY21:HY24)/10</f>
        <v>1.5968373148743123E-2</v>
      </c>
      <c r="CN13" s="114">
        <f>SUM('Rent Roll'!HZ21:HZ24)/10</f>
        <v>1.5968373148743123E-2</v>
      </c>
      <c r="CO13" s="114">
        <f>SUM('Rent Roll'!IA21:IA24)/10</f>
        <v>1.5968373148743123E-2</v>
      </c>
      <c r="CP13" s="114">
        <f>SUM('Rent Roll'!IB21:IB24)/10</f>
        <v>1.5968373148743123E-2</v>
      </c>
      <c r="CQ13" s="114">
        <f>SUM('Rent Roll'!IC21:IC24)/10</f>
        <v>1.5968373148743123E-2</v>
      </c>
      <c r="CR13" s="123">
        <f>SUM('Rent Roll'!ID21:ID24)/10</f>
        <v>1.5968373148743123E-2</v>
      </c>
      <c r="CS13" s="114">
        <f>SUM('Rent Roll'!IE21:IE24)/10</f>
        <v>1.5968373148743123E-2</v>
      </c>
      <c r="CT13" s="114">
        <f>SUM('Rent Roll'!IF21:IF24)/10</f>
        <v>1.6766791806180282E-2</v>
      </c>
      <c r="CU13" s="114">
        <f>SUM('Rent Roll'!IG21:IG24)/10</f>
        <v>1.6766791806180282E-2</v>
      </c>
      <c r="CV13" s="114">
        <f>SUM('Rent Roll'!IH21:IH24)/10</f>
        <v>1.6766791806180282E-2</v>
      </c>
      <c r="CW13" s="114">
        <f>SUM('Rent Roll'!II21:II24)/10</f>
        <v>1.6766791806180282E-2</v>
      </c>
      <c r="CX13" s="114">
        <f>SUM('Rent Roll'!IJ21:IJ24)/10</f>
        <v>1.6766791806180282E-2</v>
      </c>
      <c r="CY13" s="114">
        <f>SUM('Rent Roll'!IK21:IK24)/10</f>
        <v>1.6766791806180282E-2</v>
      </c>
      <c r="CZ13" s="114">
        <f>SUM('Rent Roll'!IL21:IL24)/10</f>
        <v>1.6766791806180282E-2</v>
      </c>
      <c r="DA13" s="114">
        <f>SUM('Rent Roll'!IM21:IM24)/10</f>
        <v>1.6766791806180282E-2</v>
      </c>
      <c r="DB13" s="114">
        <f>SUM('Rent Roll'!IN21:IN24)/10</f>
        <v>1.6766791806180282E-2</v>
      </c>
      <c r="DC13" s="114">
        <f>SUM('Rent Roll'!IO21:IO24)/10</f>
        <v>1.6766791806180282E-2</v>
      </c>
      <c r="DD13" s="123">
        <f>SUM('Rent Roll'!IP21:IP24)/10</f>
        <v>1.6766791806180282E-2</v>
      </c>
      <c r="DE13" s="114">
        <f>SUM('Rent Roll'!IQ21:IQ24)/10</f>
        <v>1.6766791806180282E-2</v>
      </c>
      <c r="DF13" s="114">
        <f>SUM('Rent Roll'!IR21:IR24)/10</f>
        <v>1.7605131396489292E-2</v>
      </c>
      <c r="DG13" s="114">
        <f>SUM('Rent Roll'!IS21:IS24)/10</f>
        <v>1.7605131396489292E-2</v>
      </c>
      <c r="DH13" s="114">
        <f>SUM('Rent Roll'!IT21:IT24)/10</f>
        <v>1.7605131396489292E-2</v>
      </c>
      <c r="DI13" s="114">
        <f>SUM('Rent Roll'!IU21:IU24)/10</f>
        <v>1.7605131396489292E-2</v>
      </c>
      <c r="DJ13" s="114">
        <f>SUM('Rent Roll'!IV21:IV24)/10</f>
        <v>1.7605131396489292E-2</v>
      </c>
      <c r="DK13" s="114">
        <f>SUM('Rent Roll'!IW21:IW24)/10</f>
        <v>1.7605131396489292E-2</v>
      </c>
      <c r="DL13" s="114">
        <f>SUM('Rent Roll'!IX21:IX24)/10</f>
        <v>1.7605131396489292E-2</v>
      </c>
      <c r="DM13" s="114">
        <f>SUM('Rent Roll'!IY21:IY24)/10</f>
        <v>1.7605131396489292E-2</v>
      </c>
      <c r="DN13" s="114">
        <f>SUM('Rent Roll'!IZ21:IZ24)/10</f>
        <v>1.7605131396489292E-2</v>
      </c>
      <c r="DO13" s="114">
        <f>SUM('Rent Roll'!JA21:JA24)/10</f>
        <v>1.7605131396489292E-2</v>
      </c>
      <c r="DP13" s="123">
        <f>SUM('Rent Roll'!JB21:JB24)/10</f>
        <v>1.7605131396489292E-2</v>
      </c>
      <c r="DQ13" s="129">
        <f t="shared" si="4"/>
        <v>1.7171389688884957</v>
      </c>
      <c r="DR13" s="134"/>
    </row>
    <row r="14" spans="1:122">
      <c r="A14" s="115" t="s">
        <v>80</v>
      </c>
      <c r="B14" s="115"/>
      <c r="C14" s="116">
        <f>SUM(C11:C13)</f>
        <v>8.9083290198192444E-2</v>
      </c>
      <c r="D14" s="116">
        <f t="shared" ref="D14:BO14" si="7">SUM(D11:D13)</f>
        <v>9.8075960209084878E-2</v>
      </c>
      <c r="E14" s="116">
        <f t="shared" si="7"/>
        <v>9.8165407609111674E-2</v>
      </c>
      <c r="F14" s="116">
        <f t="shared" si="7"/>
        <v>9.8182609032193752E-2</v>
      </c>
      <c r="G14" s="116">
        <f t="shared" si="7"/>
        <v>9.8182609032193752E-2</v>
      </c>
      <c r="H14" s="116">
        <f t="shared" si="7"/>
        <v>9.8182609032193752E-2</v>
      </c>
      <c r="I14" s="116">
        <f t="shared" si="7"/>
        <v>9.8182609032193752E-2</v>
      </c>
      <c r="J14" s="116">
        <f t="shared" si="7"/>
        <v>9.8182609032193752E-2</v>
      </c>
      <c r="K14" s="116">
        <f t="shared" si="7"/>
        <v>9.8182609032193752E-2</v>
      </c>
      <c r="L14" s="124">
        <f t="shared" si="7"/>
        <v>9.8182609032193752E-2</v>
      </c>
      <c r="M14" s="116">
        <f t="shared" si="7"/>
        <v>9.8182609032193752E-2</v>
      </c>
      <c r="N14" s="116">
        <f t="shared" si="7"/>
        <v>0.10059395588418318</v>
      </c>
      <c r="O14" s="116">
        <f t="shared" si="7"/>
        <v>0.10211248286414192</v>
      </c>
      <c r="P14" s="116">
        <f t="shared" si="7"/>
        <v>0.10211248286414192</v>
      </c>
      <c r="Q14" s="116">
        <f t="shared" si="7"/>
        <v>0.10220550816016979</v>
      </c>
      <c r="R14" s="116">
        <f t="shared" si="7"/>
        <v>0.10222339764017516</v>
      </c>
      <c r="S14" s="116">
        <f t="shared" si="7"/>
        <v>0.10222339764017516</v>
      </c>
      <c r="T14" s="116">
        <f t="shared" si="7"/>
        <v>0.10222339764017516</v>
      </c>
      <c r="U14" s="116">
        <f t="shared" si="7"/>
        <v>0.10222339764017516</v>
      </c>
      <c r="V14" s="116">
        <f t="shared" si="7"/>
        <v>0.10222339764017516</v>
      </c>
      <c r="W14" s="116">
        <f t="shared" si="7"/>
        <v>0.10222339764017516</v>
      </c>
      <c r="X14" s="124">
        <f t="shared" si="7"/>
        <v>0.10222339764017516</v>
      </c>
      <c r="Y14" s="116">
        <f t="shared" si="7"/>
        <v>0.10222339764017516</v>
      </c>
      <c r="Z14" s="116">
        <f t="shared" si="7"/>
        <v>0.10473687257857885</v>
      </c>
      <c r="AA14" s="116">
        <f t="shared" si="7"/>
        <v>0.1063161406377359</v>
      </c>
      <c r="AB14" s="116">
        <f t="shared" si="7"/>
        <v>0.1063161406377359</v>
      </c>
      <c r="AC14" s="116">
        <f t="shared" si="7"/>
        <v>0.10641288694560488</v>
      </c>
      <c r="AD14" s="116">
        <f t="shared" si="7"/>
        <v>0.10643149200481046</v>
      </c>
      <c r="AE14" s="116">
        <f t="shared" si="7"/>
        <v>0.10643149200481046</v>
      </c>
      <c r="AF14" s="116">
        <f t="shared" si="7"/>
        <v>0.10643149200481046</v>
      </c>
      <c r="AG14" s="116">
        <f t="shared" si="7"/>
        <v>0.10643149200481046</v>
      </c>
      <c r="AH14" s="116">
        <f t="shared" si="7"/>
        <v>0.10643149200481046</v>
      </c>
      <c r="AI14" s="116">
        <f t="shared" si="7"/>
        <v>0.10643149200481046</v>
      </c>
      <c r="AJ14" s="124">
        <f t="shared" si="7"/>
        <v>0.10643149200481046</v>
      </c>
      <c r="AK14" s="116">
        <f t="shared" si="7"/>
        <v>0.10643149200481046</v>
      </c>
      <c r="AL14" s="116">
        <f t="shared" si="7"/>
        <v>0.10905146386370171</v>
      </c>
      <c r="AM14" s="116">
        <f t="shared" si="7"/>
        <v>0.11069390264522506</v>
      </c>
      <c r="AN14" s="116">
        <f t="shared" si="7"/>
        <v>0.11069390264522506</v>
      </c>
      <c r="AO14" s="116">
        <f t="shared" si="7"/>
        <v>0.1107945188054088</v>
      </c>
      <c r="AP14" s="116">
        <f t="shared" si="7"/>
        <v>0.11081386806698261</v>
      </c>
      <c r="AQ14" s="116">
        <f t="shared" si="7"/>
        <v>0.11081386806698261</v>
      </c>
      <c r="AR14" s="116">
        <f t="shared" si="7"/>
        <v>0.11081386806698261</v>
      </c>
      <c r="AS14" s="116">
        <f t="shared" si="7"/>
        <v>0.11081386806698261</v>
      </c>
      <c r="AT14" s="116">
        <f t="shared" si="7"/>
        <v>0.11081386806698261</v>
      </c>
      <c r="AU14" s="116">
        <f t="shared" si="7"/>
        <v>0.11081386806698261</v>
      </c>
      <c r="AV14" s="124">
        <f t="shared" si="7"/>
        <v>0.11081386806698261</v>
      </c>
      <c r="AW14" s="116">
        <f t="shared" si="7"/>
        <v>0.11081386806698261</v>
      </c>
      <c r="AX14" s="116">
        <f t="shared" si="7"/>
        <v>0.11354489461932848</v>
      </c>
      <c r="AY14" s="116">
        <f t="shared" si="7"/>
        <v>0.11525303095211277</v>
      </c>
      <c r="AZ14" s="116">
        <f t="shared" si="7"/>
        <v>0.11525303095211277</v>
      </c>
      <c r="BA14" s="116">
        <f t="shared" si="7"/>
        <v>0.11535767175870386</v>
      </c>
      <c r="BB14" s="116">
        <f t="shared" si="7"/>
        <v>0.11537779499074062</v>
      </c>
      <c r="BC14" s="116">
        <f t="shared" si="7"/>
        <v>0.11537779499074062</v>
      </c>
      <c r="BD14" s="116">
        <f t="shared" si="7"/>
        <v>0.11537779499074062</v>
      </c>
      <c r="BE14" s="116">
        <f t="shared" si="7"/>
        <v>0.11537779499074062</v>
      </c>
      <c r="BF14" s="116">
        <f t="shared" si="7"/>
        <v>0.11537779499074062</v>
      </c>
      <c r="BG14" s="116">
        <f t="shared" si="7"/>
        <v>0.11537779499074062</v>
      </c>
      <c r="BH14" s="124">
        <f t="shared" si="7"/>
        <v>0.11537779499074062</v>
      </c>
      <c r="BI14" s="116">
        <f t="shared" si="7"/>
        <v>0.11537779499074062</v>
      </c>
      <c r="BJ14" s="116">
        <f t="shared" si="7"/>
        <v>0.11822463121523429</v>
      </c>
      <c r="BK14" s="116">
        <f t="shared" si="7"/>
        <v>0.12000109300132995</v>
      </c>
      <c r="BL14" s="116">
        <f t="shared" si="7"/>
        <v>0.12000109300132995</v>
      </c>
      <c r="BM14" s="116">
        <f t="shared" si="7"/>
        <v>0.12010991944018469</v>
      </c>
      <c r="BN14" s="116">
        <f t="shared" si="7"/>
        <v>0.12013084760150292</v>
      </c>
      <c r="BO14" s="116">
        <f t="shared" si="7"/>
        <v>0.12013084760150292</v>
      </c>
      <c r="BP14" s="116">
        <f t="shared" ref="BP14:DP14" si="8">SUM(BP11:BP13)</f>
        <v>0.12013084760150292</v>
      </c>
      <c r="BQ14" s="116">
        <f t="shared" si="8"/>
        <v>0.12013084760150292</v>
      </c>
      <c r="BR14" s="116">
        <f t="shared" si="8"/>
        <v>0.12013084760150292</v>
      </c>
      <c r="BS14" s="116">
        <f t="shared" si="8"/>
        <v>0.12013084760150292</v>
      </c>
      <c r="BT14" s="124">
        <f t="shared" si="8"/>
        <v>0.12013084760150292</v>
      </c>
      <c r="BU14" s="116">
        <f t="shared" si="8"/>
        <v>0.12013084760150292</v>
      </c>
      <c r="BV14" s="116">
        <f t="shared" si="8"/>
        <v>0.12309845431553292</v>
      </c>
      <c r="BW14" s="116">
        <f t="shared" si="8"/>
        <v>0.12494597457307241</v>
      </c>
      <c r="BX14" s="116">
        <f t="shared" si="8"/>
        <v>0.12494597457307241</v>
      </c>
      <c r="BY14" s="116">
        <f t="shared" si="8"/>
        <v>0.12505915406948134</v>
      </c>
      <c r="BZ14" s="116">
        <f t="shared" si="8"/>
        <v>0.1250809193572523</v>
      </c>
      <c r="CA14" s="116">
        <f t="shared" si="8"/>
        <v>0.1250809193572523</v>
      </c>
      <c r="CB14" s="116">
        <f t="shared" si="8"/>
        <v>0.1250809193572523</v>
      </c>
      <c r="CC14" s="116">
        <f t="shared" si="8"/>
        <v>0.1250809193572523</v>
      </c>
      <c r="CD14" s="116">
        <f t="shared" si="8"/>
        <v>0.1250809193572523</v>
      </c>
      <c r="CE14" s="116">
        <f t="shared" si="8"/>
        <v>0.1250809193572523</v>
      </c>
      <c r="CF14" s="124">
        <f t="shared" si="8"/>
        <v>0.1250809193572523</v>
      </c>
      <c r="CG14" s="116">
        <f t="shared" si="8"/>
        <v>0.1250809193572523</v>
      </c>
      <c r="CH14" s="116">
        <f t="shared" si="8"/>
        <v>0.12817447223242801</v>
      </c>
      <c r="CI14" s="116">
        <f t="shared" si="8"/>
        <v>0.13009589330026908</v>
      </c>
      <c r="CJ14" s="116">
        <f t="shared" si="8"/>
        <v>0.13009589330026908</v>
      </c>
      <c r="CK14" s="116">
        <f t="shared" si="8"/>
        <v>0.13021359997653437</v>
      </c>
      <c r="CL14" s="116">
        <f t="shared" si="8"/>
        <v>0.13023623587581618</v>
      </c>
      <c r="CM14" s="116">
        <f t="shared" si="8"/>
        <v>0.13023623587581618</v>
      </c>
      <c r="CN14" s="116">
        <f t="shared" si="8"/>
        <v>0.13023623587581618</v>
      </c>
      <c r="CO14" s="116">
        <f t="shared" si="8"/>
        <v>0.13023623587581618</v>
      </c>
      <c r="CP14" s="116">
        <f t="shared" si="8"/>
        <v>0.13023623587581618</v>
      </c>
      <c r="CQ14" s="116">
        <f t="shared" si="8"/>
        <v>0.13023623587581618</v>
      </c>
      <c r="CR14" s="124">
        <f t="shared" si="8"/>
        <v>0.13023623587581618</v>
      </c>
      <c r="CS14" s="116">
        <f t="shared" si="8"/>
        <v>0.13023623587581618</v>
      </c>
      <c r="CT14" s="116">
        <f t="shared" si="8"/>
        <v>0.13346113485321257</v>
      </c>
      <c r="CU14" s="116">
        <f t="shared" si="8"/>
        <v>0.13545941276376727</v>
      </c>
      <c r="CV14" s="116">
        <f t="shared" si="8"/>
        <v>0.13545941276376727</v>
      </c>
      <c r="CW14" s="116">
        <f t="shared" si="8"/>
        <v>0.13558182770708319</v>
      </c>
      <c r="CX14" s="116">
        <f t="shared" si="8"/>
        <v>0.13560536904233625</v>
      </c>
      <c r="CY14" s="116">
        <f t="shared" si="8"/>
        <v>0.13560536904233625</v>
      </c>
      <c r="CZ14" s="116">
        <f t="shared" si="8"/>
        <v>0.13560536904233625</v>
      </c>
      <c r="DA14" s="116">
        <f t="shared" si="8"/>
        <v>0.13560536904233625</v>
      </c>
      <c r="DB14" s="116">
        <f t="shared" si="8"/>
        <v>0.13560536904233625</v>
      </c>
      <c r="DC14" s="116">
        <f t="shared" si="8"/>
        <v>0.13560536904233625</v>
      </c>
      <c r="DD14" s="124">
        <f t="shared" si="8"/>
        <v>0.13560536904233625</v>
      </c>
      <c r="DE14" s="116">
        <f t="shared" si="8"/>
        <v>0.13560536904233625</v>
      </c>
      <c r="DF14" s="116">
        <f t="shared" si="8"/>
        <v>0.13896724816540285</v>
      </c>
      <c r="DG14" s="116">
        <f t="shared" si="8"/>
        <v>0.14104545719237974</v>
      </c>
      <c r="DH14" s="116">
        <f t="shared" si="8"/>
        <v>0.14104545719237974</v>
      </c>
      <c r="DI14" s="116">
        <f t="shared" si="8"/>
        <v>0.14117276873342827</v>
      </c>
      <c r="DJ14" s="116">
        <f t="shared" si="8"/>
        <v>0.14119725172209147</v>
      </c>
      <c r="DK14" s="116">
        <f t="shared" si="8"/>
        <v>0.14119725172209147</v>
      </c>
      <c r="DL14" s="116">
        <f t="shared" si="8"/>
        <v>0.14119725172209147</v>
      </c>
      <c r="DM14" s="116">
        <f t="shared" si="8"/>
        <v>0.14119725172209147</v>
      </c>
      <c r="DN14" s="116">
        <f t="shared" si="8"/>
        <v>0.14119725172209147</v>
      </c>
      <c r="DO14" s="116">
        <f t="shared" si="8"/>
        <v>0.14119725172209147</v>
      </c>
      <c r="DP14" s="124">
        <f t="shared" si="8"/>
        <v>0.14119725172209147</v>
      </c>
      <c r="DQ14" s="129">
        <f t="shared" si="4"/>
        <v>13.954973448149788</v>
      </c>
    </row>
    <row r="15" spans="1:122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22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22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22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22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22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22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22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22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22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22"/>
      <c r="DQ15" s="128">
        <f t="shared" si="4"/>
        <v>0</v>
      </c>
    </row>
    <row r="16" spans="1:122">
      <c r="A16" s="115" t="s">
        <v>81</v>
      </c>
      <c r="B16" s="115"/>
      <c r="C16" s="116">
        <f>C8+C14</f>
        <v>2.3001692478337001</v>
      </c>
      <c r="D16" s="116">
        <f t="shared" ref="D16:BO16" si="9">D8+D14</f>
        <v>2.3091619178445923</v>
      </c>
      <c r="E16" s="116">
        <f t="shared" si="9"/>
        <v>2.3483753849988274</v>
      </c>
      <c r="F16" s="116">
        <f t="shared" si="9"/>
        <v>2.3559164363746414</v>
      </c>
      <c r="G16" s="116">
        <f t="shared" si="9"/>
        <v>2.3559164363746414</v>
      </c>
      <c r="H16" s="116">
        <f t="shared" si="9"/>
        <v>2.3559164363746414</v>
      </c>
      <c r="I16" s="116">
        <f t="shared" si="9"/>
        <v>2.3559164363746414</v>
      </c>
      <c r="J16" s="116">
        <f t="shared" si="9"/>
        <v>2.3559164363746414</v>
      </c>
      <c r="K16" s="116">
        <f t="shared" si="9"/>
        <v>2.3559164363746414</v>
      </c>
      <c r="L16" s="124">
        <f t="shared" si="9"/>
        <v>2.3559164363746414</v>
      </c>
      <c r="M16" s="116">
        <f t="shared" si="9"/>
        <v>2.3559164363746414</v>
      </c>
      <c r="N16" s="116">
        <f t="shared" si="9"/>
        <v>2.3812479337483783</v>
      </c>
      <c r="O16" s="116">
        <f t="shared" si="9"/>
        <v>2.4016418788050702</v>
      </c>
      <c r="P16" s="116">
        <f t="shared" si="9"/>
        <v>2.4016418788050702</v>
      </c>
      <c r="Q16" s="116">
        <f t="shared" si="9"/>
        <v>2.442423884645474</v>
      </c>
      <c r="R16" s="116">
        <f t="shared" si="9"/>
        <v>2.4502665780763211</v>
      </c>
      <c r="S16" s="116">
        <f t="shared" si="9"/>
        <v>2.4502665780763211</v>
      </c>
      <c r="T16" s="116">
        <f t="shared" si="9"/>
        <v>2.4502665780763211</v>
      </c>
      <c r="U16" s="116">
        <f t="shared" si="9"/>
        <v>2.4502665780763211</v>
      </c>
      <c r="V16" s="116">
        <f t="shared" si="9"/>
        <v>2.4502665780763211</v>
      </c>
      <c r="W16" s="116">
        <f t="shared" si="9"/>
        <v>2.4502665780763211</v>
      </c>
      <c r="X16" s="124">
        <f t="shared" si="9"/>
        <v>2.4502665780763211</v>
      </c>
      <c r="Y16" s="116">
        <f t="shared" si="9"/>
        <v>2.4502665780763211</v>
      </c>
      <c r="Z16" s="116">
        <f t="shared" si="9"/>
        <v>2.4766170095573421</v>
      </c>
      <c r="AA16" s="116">
        <f t="shared" si="9"/>
        <v>2.4978267124163014</v>
      </c>
      <c r="AB16" s="116">
        <f t="shared" si="9"/>
        <v>2.4978267124163014</v>
      </c>
      <c r="AC16" s="116">
        <f t="shared" si="9"/>
        <v>2.5402399984903221</v>
      </c>
      <c r="AD16" s="116">
        <f t="shared" si="9"/>
        <v>2.5483963996584027</v>
      </c>
      <c r="AE16" s="116">
        <f t="shared" si="9"/>
        <v>2.5483963996584027</v>
      </c>
      <c r="AF16" s="116">
        <f t="shared" si="9"/>
        <v>2.5483963996584027</v>
      </c>
      <c r="AG16" s="116">
        <f t="shared" si="9"/>
        <v>2.5483963996584027</v>
      </c>
      <c r="AH16" s="116">
        <f t="shared" si="9"/>
        <v>2.5483963996584027</v>
      </c>
      <c r="AI16" s="116">
        <f t="shared" si="9"/>
        <v>2.5483963996584027</v>
      </c>
      <c r="AJ16" s="124">
        <f t="shared" si="9"/>
        <v>2.5483963996584027</v>
      </c>
      <c r="AK16" s="116">
        <f t="shared" si="9"/>
        <v>2.5483963996584027</v>
      </c>
      <c r="AL16" s="116">
        <f t="shared" si="9"/>
        <v>2.5758068063216153</v>
      </c>
      <c r="AM16" s="116">
        <f t="shared" si="9"/>
        <v>2.5978648972949334</v>
      </c>
      <c r="AN16" s="116">
        <f t="shared" si="9"/>
        <v>2.5978648972949334</v>
      </c>
      <c r="AO16" s="116">
        <f t="shared" si="9"/>
        <v>2.6419747148119144</v>
      </c>
      <c r="AP16" s="116">
        <f t="shared" si="9"/>
        <v>2.6504573720267186</v>
      </c>
      <c r="AQ16" s="116">
        <f t="shared" si="9"/>
        <v>2.6504573720267186</v>
      </c>
      <c r="AR16" s="116">
        <f t="shared" si="9"/>
        <v>2.6504573720267186</v>
      </c>
      <c r="AS16" s="116">
        <f t="shared" si="9"/>
        <v>2.6504573720267186</v>
      </c>
      <c r="AT16" s="116">
        <f t="shared" si="9"/>
        <v>2.6504573720267186</v>
      </c>
      <c r="AU16" s="116">
        <f t="shared" si="9"/>
        <v>2.6504573720267186</v>
      </c>
      <c r="AV16" s="124">
        <f t="shared" si="9"/>
        <v>2.6504573720267186</v>
      </c>
      <c r="AW16" s="116">
        <f t="shared" si="9"/>
        <v>2.6504573720267186</v>
      </c>
      <c r="AX16" s="116">
        <f t="shared" si="9"/>
        <v>2.6789704507755587</v>
      </c>
      <c r="AY16" s="116">
        <f t="shared" si="9"/>
        <v>2.7019108653878092</v>
      </c>
      <c r="AZ16" s="116">
        <f t="shared" si="9"/>
        <v>2.7019108653878092</v>
      </c>
      <c r="BA16" s="116">
        <f t="shared" si="9"/>
        <v>2.7477850756054694</v>
      </c>
      <c r="BB16" s="116">
        <f t="shared" si="9"/>
        <v>2.7566070391088653</v>
      </c>
      <c r="BC16" s="116">
        <f t="shared" si="9"/>
        <v>2.7566070391088653</v>
      </c>
      <c r="BD16" s="116">
        <f t="shared" si="9"/>
        <v>2.7566070391088653</v>
      </c>
      <c r="BE16" s="116">
        <f t="shared" si="9"/>
        <v>2.7566070391088653</v>
      </c>
      <c r="BF16" s="116">
        <f t="shared" si="9"/>
        <v>2.7566070391088653</v>
      </c>
      <c r="BG16" s="116">
        <f t="shared" si="9"/>
        <v>2.7566070391088653</v>
      </c>
      <c r="BH16" s="124">
        <f t="shared" si="9"/>
        <v>2.7566070391088653</v>
      </c>
      <c r="BI16" s="116">
        <f t="shared" si="9"/>
        <v>2.7566070391088653</v>
      </c>
      <c r="BJ16" s="116">
        <f t="shared" si="9"/>
        <v>2.7862672096177139</v>
      </c>
      <c r="BK16" s="116">
        <f t="shared" si="9"/>
        <v>2.8101252408144544</v>
      </c>
      <c r="BL16" s="116">
        <f t="shared" si="9"/>
        <v>2.8101252408144544</v>
      </c>
      <c r="BM16" s="116">
        <f t="shared" si="9"/>
        <v>2.8578344194408212</v>
      </c>
      <c r="BN16" s="116">
        <f t="shared" si="9"/>
        <v>2.8670092614843532</v>
      </c>
      <c r="BO16" s="116">
        <f t="shared" si="9"/>
        <v>2.8670092614843532</v>
      </c>
      <c r="BP16" s="116">
        <f t="shared" ref="BP16:DP16" si="10">BP8+BP14</f>
        <v>2.8670092614843532</v>
      </c>
      <c r="BQ16" s="116">
        <f t="shared" si="10"/>
        <v>2.8670092614843532</v>
      </c>
      <c r="BR16" s="116">
        <f t="shared" si="10"/>
        <v>2.8670092614843532</v>
      </c>
      <c r="BS16" s="116">
        <f t="shared" si="10"/>
        <v>2.8670092614843532</v>
      </c>
      <c r="BT16" s="124">
        <f t="shared" si="10"/>
        <v>2.8670092614843532</v>
      </c>
      <c r="BU16" s="116">
        <f t="shared" si="10"/>
        <v>2.8670092614843532</v>
      </c>
      <c r="BV16" s="116">
        <f t="shared" si="10"/>
        <v>2.8978627358541118</v>
      </c>
      <c r="BW16" s="116">
        <f t="shared" si="10"/>
        <v>2.922675088298722</v>
      </c>
      <c r="BX16" s="116">
        <f t="shared" si="10"/>
        <v>2.922675088298722</v>
      </c>
      <c r="BY16" s="116">
        <f t="shared" si="10"/>
        <v>2.9722926340701439</v>
      </c>
      <c r="BZ16" s="116">
        <f t="shared" si="10"/>
        <v>2.9818344697954164</v>
      </c>
      <c r="CA16" s="116">
        <f t="shared" si="10"/>
        <v>2.9818344697954164</v>
      </c>
      <c r="CB16" s="116">
        <f t="shared" si="10"/>
        <v>2.9818344697954164</v>
      </c>
      <c r="CC16" s="116">
        <f t="shared" si="10"/>
        <v>2.9818344697954164</v>
      </c>
      <c r="CD16" s="116">
        <f t="shared" si="10"/>
        <v>2.9818344697954164</v>
      </c>
      <c r="CE16" s="116">
        <f t="shared" si="10"/>
        <v>2.9818344697954164</v>
      </c>
      <c r="CF16" s="124">
        <f t="shared" si="10"/>
        <v>2.9818344697954164</v>
      </c>
      <c r="CG16" s="116">
        <f t="shared" si="10"/>
        <v>2.9818344697954164</v>
      </c>
      <c r="CH16" s="116">
        <f t="shared" si="10"/>
        <v>3.0139293250325494</v>
      </c>
      <c r="CI16" s="116">
        <f t="shared" si="10"/>
        <v>3.0397341715749446</v>
      </c>
      <c r="CJ16" s="116">
        <f t="shared" si="10"/>
        <v>3.0397341715749446</v>
      </c>
      <c r="CK16" s="116">
        <f t="shared" si="10"/>
        <v>3.0913364191772237</v>
      </c>
      <c r="CL16" s="116">
        <f t="shared" si="10"/>
        <v>3.1012599283315079</v>
      </c>
      <c r="CM16" s="116">
        <f t="shared" si="10"/>
        <v>3.1012599283315079</v>
      </c>
      <c r="CN16" s="116">
        <f t="shared" si="10"/>
        <v>3.1012599283315079</v>
      </c>
      <c r="CO16" s="116">
        <f t="shared" si="10"/>
        <v>3.1012599283315079</v>
      </c>
      <c r="CP16" s="116">
        <f t="shared" si="10"/>
        <v>3.1012599283315079</v>
      </c>
      <c r="CQ16" s="116">
        <f t="shared" si="10"/>
        <v>3.1012599283315079</v>
      </c>
      <c r="CR16" s="124">
        <f t="shared" si="10"/>
        <v>3.1012599283315079</v>
      </c>
      <c r="CS16" s="116">
        <f t="shared" si="10"/>
        <v>3.1012599283315079</v>
      </c>
      <c r="CT16" s="116">
        <f t="shared" si="10"/>
        <v>3.1346461817653402</v>
      </c>
      <c r="CU16" s="116">
        <f t="shared" si="10"/>
        <v>3.16148322216943</v>
      </c>
      <c r="CV16" s="116">
        <f t="shared" si="10"/>
        <v>3.16148322216943</v>
      </c>
      <c r="CW16" s="116">
        <f t="shared" si="10"/>
        <v>3.2151495596757989</v>
      </c>
      <c r="CX16" s="116">
        <f t="shared" si="10"/>
        <v>3.2254700091962549</v>
      </c>
      <c r="CY16" s="116">
        <f t="shared" si="10"/>
        <v>3.2254700091962549</v>
      </c>
      <c r="CZ16" s="116">
        <f t="shared" si="10"/>
        <v>3.2254700091962549</v>
      </c>
      <c r="DA16" s="116">
        <f t="shared" si="10"/>
        <v>3.2254700091962549</v>
      </c>
      <c r="DB16" s="116">
        <f t="shared" si="10"/>
        <v>3.2254700091962549</v>
      </c>
      <c r="DC16" s="116">
        <f t="shared" si="10"/>
        <v>3.2254700091962549</v>
      </c>
      <c r="DD16" s="124">
        <f t="shared" si="10"/>
        <v>3.2254700091962549</v>
      </c>
      <c r="DE16" s="116">
        <f t="shared" si="10"/>
        <v>3.2254700091962549</v>
      </c>
      <c r="DF16" s="116">
        <f t="shared" si="10"/>
        <v>3.2601996969540155</v>
      </c>
      <c r="DG16" s="116">
        <f t="shared" si="10"/>
        <v>3.288110218974269</v>
      </c>
      <c r="DH16" s="116">
        <f t="shared" si="10"/>
        <v>3.288110218974269</v>
      </c>
      <c r="DI16" s="116">
        <f t="shared" si="10"/>
        <v>3.3439232099808933</v>
      </c>
      <c r="DJ16" s="116">
        <f t="shared" si="10"/>
        <v>3.3546564774821674</v>
      </c>
      <c r="DK16" s="116">
        <f t="shared" si="10"/>
        <v>3.3546564774821674</v>
      </c>
      <c r="DL16" s="116">
        <f t="shared" si="10"/>
        <v>3.3546564774821674</v>
      </c>
      <c r="DM16" s="116">
        <f t="shared" si="10"/>
        <v>3.3546564774821674</v>
      </c>
      <c r="DN16" s="116">
        <f t="shared" si="10"/>
        <v>3.3546564774821674</v>
      </c>
      <c r="DO16" s="116">
        <f t="shared" si="10"/>
        <v>3.3546564774821674</v>
      </c>
      <c r="DP16" s="124">
        <f t="shared" si="10"/>
        <v>3.3546564774821674</v>
      </c>
      <c r="DQ16" s="129">
        <f t="shared" si="4"/>
        <v>331.83929370246909</v>
      </c>
    </row>
    <row r="17" spans="1:121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22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22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22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22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22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22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22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22"/>
      <c r="CS17" s="111"/>
      <c r="CT17" s="111"/>
      <c r="CU17" s="111"/>
      <c r="CV17" s="111"/>
      <c r="CW17" s="111"/>
      <c r="CX17" s="111"/>
      <c r="CY17" s="111"/>
      <c r="CZ17" s="111"/>
      <c r="DA17" s="111"/>
      <c r="DB17" s="111"/>
      <c r="DC17" s="111"/>
      <c r="DD17" s="122"/>
      <c r="DE17" s="111"/>
      <c r="DF17" s="111"/>
      <c r="DG17" s="111"/>
      <c r="DH17" s="111"/>
      <c r="DI17" s="111"/>
      <c r="DJ17" s="111"/>
      <c r="DK17" s="111"/>
      <c r="DL17" s="111"/>
      <c r="DM17" s="111"/>
      <c r="DN17" s="111"/>
      <c r="DO17" s="111"/>
      <c r="DP17" s="122"/>
      <c r="DQ17" s="128">
        <f t="shared" si="4"/>
        <v>0</v>
      </c>
    </row>
    <row r="18" spans="1:121">
      <c r="A18" s="115" t="s">
        <v>82</v>
      </c>
      <c r="B18" s="115"/>
      <c r="C18" s="111"/>
      <c r="D18" s="111"/>
      <c r="E18" s="111"/>
      <c r="F18" s="111"/>
      <c r="G18" s="111"/>
      <c r="H18" s="111"/>
      <c r="I18" s="111"/>
      <c r="J18" s="111"/>
      <c r="K18" s="111"/>
      <c r="L18" s="122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22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22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22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22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22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22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22"/>
      <c r="CS18" s="111"/>
      <c r="CT18" s="111"/>
      <c r="CU18" s="111"/>
      <c r="CV18" s="111"/>
      <c r="CW18" s="111"/>
      <c r="CX18" s="111"/>
      <c r="CY18" s="111"/>
      <c r="CZ18" s="111"/>
      <c r="DA18" s="111"/>
      <c r="DB18" s="111"/>
      <c r="DC18" s="111"/>
      <c r="DD18" s="122"/>
      <c r="DE18" s="111"/>
      <c r="DF18" s="111"/>
      <c r="DG18" s="111"/>
      <c r="DH18" s="111"/>
      <c r="DI18" s="111"/>
      <c r="DJ18" s="111"/>
      <c r="DK18" s="111"/>
      <c r="DL18" s="111"/>
      <c r="DM18" s="111"/>
      <c r="DN18" s="111"/>
      <c r="DO18" s="111"/>
      <c r="DP18" s="122"/>
      <c r="DQ18" s="128">
        <f t="shared" si="4"/>
        <v>0</v>
      </c>
    </row>
    <row r="19" spans="1:121">
      <c r="A19" s="111" t="s">
        <v>24</v>
      </c>
      <c r="B19" s="111"/>
      <c r="C19" s="132">
        <f>-'CAM Estimates'!D34/10^7</f>
        <v>-7.9055975833333347E-2</v>
      </c>
      <c r="D19" s="132">
        <f>-'CAM Estimates'!E34/10^7</f>
        <v>-7.9055975833333347E-2</v>
      </c>
      <c r="E19" s="132">
        <f>-'CAM Estimates'!F34/10^7</f>
        <v>-7.9055975833333347E-2</v>
      </c>
      <c r="F19" s="132">
        <f>-'CAM Estimates'!G34/10^7</f>
        <v>-7.9055975833333347E-2</v>
      </c>
      <c r="G19" s="132">
        <f>-'CAM Estimates'!H34/10^7</f>
        <v>-7.9055975833333347E-2</v>
      </c>
      <c r="H19" s="132">
        <f>-'CAM Estimates'!I34/10^7</f>
        <v>-7.9055975833333347E-2</v>
      </c>
      <c r="I19" s="132">
        <f>-'CAM Estimates'!J34/10^7</f>
        <v>-7.9055975833333347E-2</v>
      </c>
      <c r="J19" s="132">
        <f>-'CAM Estimates'!K34/10^7</f>
        <v>-7.9055975833333347E-2</v>
      </c>
      <c r="K19" s="132">
        <f>-'CAM Estimates'!L34/10^7</f>
        <v>-7.9055975833333347E-2</v>
      </c>
      <c r="L19" s="133">
        <f>-'CAM Estimates'!M34/10^7</f>
        <v>-7.9055975833333347E-2</v>
      </c>
      <c r="M19" s="132">
        <f>-'CAM Estimates'!N34/10^7</f>
        <v>-7.9055975833333347E-2</v>
      </c>
      <c r="N19" s="132">
        <f>-'CAM Estimates'!O34/10^7</f>
        <v>-7.9055975833333347E-2</v>
      </c>
      <c r="O19" s="132">
        <f>-'CAM Estimates'!P34/10^7</f>
        <v>-8.3008774625000004E-2</v>
      </c>
      <c r="P19" s="132">
        <f>-'CAM Estimates'!Q34/10^7</f>
        <v>-8.3008774625000004E-2</v>
      </c>
      <c r="Q19" s="132">
        <f>-'CAM Estimates'!R34/10^7</f>
        <v>-8.3008774625000004E-2</v>
      </c>
      <c r="R19" s="132">
        <f>-'CAM Estimates'!S34/10^7</f>
        <v>-8.3008774625000004E-2</v>
      </c>
      <c r="S19" s="132">
        <f>-'CAM Estimates'!T34/10^7</f>
        <v>-8.3008774625000004E-2</v>
      </c>
      <c r="T19" s="132">
        <f>-'CAM Estimates'!U34/10^7</f>
        <v>-8.3008774625000004E-2</v>
      </c>
      <c r="U19" s="132">
        <f>-'CAM Estimates'!V34/10^7</f>
        <v>-8.3008774625000004E-2</v>
      </c>
      <c r="V19" s="132">
        <f>-'CAM Estimates'!W34/10^7</f>
        <v>-8.3008774625000004E-2</v>
      </c>
      <c r="W19" s="132">
        <f>-'CAM Estimates'!X34/10^7</f>
        <v>-8.3008774625000004E-2</v>
      </c>
      <c r="X19" s="133">
        <f>-'CAM Estimates'!Y34/10^7</f>
        <v>-8.3008774625000004E-2</v>
      </c>
      <c r="Y19" s="132">
        <f>-'CAM Estimates'!Z34/10^7</f>
        <v>-8.3008774625000004E-2</v>
      </c>
      <c r="Z19" s="132">
        <f>-'CAM Estimates'!AA34/10^7</f>
        <v>-8.3008774625000004E-2</v>
      </c>
      <c r="AA19" s="132">
        <f>-'CAM Estimates'!AB34/10^7</f>
        <v>-8.7159213356250015E-2</v>
      </c>
      <c r="AB19" s="132">
        <f>-'CAM Estimates'!AC34/10^7</f>
        <v>-8.7159213356250015E-2</v>
      </c>
      <c r="AC19" s="132">
        <f>-'CAM Estimates'!AD34/10^7</f>
        <v>-8.7159213356250015E-2</v>
      </c>
      <c r="AD19" s="132">
        <f>-'CAM Estimates'!AE34/10^7</f>
        <v>-8.7159213356250015E-2</v>
      </c>
      <c r="AE19" s="132">
        <f>-'CAM Estimates'!AF34/10^7</f>
        <v>-8.7159213356250015E-2</v>
      </c>
      <c r="AF19" s="132">
        <f>-'CAM Estimates'!AG34/10^7</f>
        <v>-8.7159213356250015E-2</v>
      </c>
      <c r="AG19" s="132">
        <f>-'CAM Estimates'!AH34/10^7</f>
        <v>-8.7159213356250015E-2</v>
      </c>
      <c r="AH19" s="132">
        <f>-'CAM Estimates'!AI34/10^7</f>
        <v>-8.7159213356250015E-2</v>
      </c>
      <c r="AI19" s="132">
        <f>-'CAM Estimates'!AJ34/10^7</f>
        <v>-8.7159213356250015E-2</v>
      </c>
      <c r="AJ19" s="133">
        <f>-'CAM Estimates'!AK34/10^7</f>
        <v>-8.7159213356250015E-2</v>
      </c>
      <c r="AK19" s="132">
        <f>-'CAM Estimates'!AL34/10^7</f>
        <v>-8.7159213356250015E-2</v>
      </c>
      <c r="AL19" s="132">
        <f>-'CAM Estimates'!AM34/10^7</f>
        <v>-8.7159213356250015E-2</v>
      </c>
      <c r="AM19" s="132">
        <f>-'CAM Estimates'!AN34/10^7</f>
        <v>-9.1517174024062523E-2</v>
      </c>
      <c r="AN19" s="132">
        <f>-'CAM Estimates'!AO34/10^7</f>
        <v>-9.1517174024062523E-2</v>
      </c>
      <c r="AO19" s="132">
        <f>-'CAM Estimates'!AP34/10^7</f>
        <v>-9.1517174024062523E-2</v>
      </c>
      <c r="AP19" s="132">
        <f>-'CAM Estimates'!AQ34/10^7</f>
        <v>-9.1517174024062523E-2</v>
      </c>
      <c r="AQ19" s="132">
        <f>-'CAM Estimates'!AR34/10^7</f>
        <v>-9.1517174024062523E-2</v>
      </c>
      <c r="AR19" s="132">
        <f>-'CAM Estimates'!AS34/10^7</f>
        <v>-9.1517174024062523E-2</v>
      </c>
      <c r="AS19" s="132">
        <f>-'CAM Estimates'!AT34/10^7</f>
        <v>-9.1517174024062523E-2</v>
      </c>
      <c r="AT19" s="132">
        <f>-'CAM Estimates'!AU34/10^7</f>
        <v>-9.1517174024062523E-2</v>
      </c>
      <c r="AU19" s="132">
        <f>-'CAM Estimates'!AV34/10^7</f>
        <v>-9.1517174024062523E-2</v>
      </c>
      <c r="AV19" s="133">
        <f>-'CAM Estimates'!AW34/10^7</f>
        <v>-9.1517174024062523E-2</v>
      </c>
      <c r="AW19" s="132">
        <f>-'CAM Estimates'!AX34/10^7</f>
        <v>-9.1517174024062523E-2</v>
      </c>
      <c r="AX19" s="132">
        <f>-'CAM Estimates'!AY34/10^7</f>
        <v>-9.1517174024062523E-2</v>
      </c>
      <c r="AY19" s="132">
        <f>-'CAM Estimates'!AZ34/10^7</f>
        <v>-9.6093032725265662E-2</v>
      </c>
      <c r="AZ19" s="132">
        <f>-'CAM Estimates'!BA34/10^7</f>
        <v>-9.6093032725265662E-2</v>
      </c>
      <c r="BA19" s="132">
        <f>-'CAM Estimates'!BB34/10^7</f>
        <v>-9.6093032725265662E-2</v>
      </c>
      <c r="BB19" s="132">
        <f>-'CAM Estimates'!BC34/10^7</f>
        <v>-9.6093032725265662E-2</v>
      </c>
      <c r="BC19" s="132">
        <f>-'CAM Estimates'!BD34/10^7</f>
        <v>-9.6093032725265662E-2</v>
      </c>
      <c r="BD19" s="132">
        <f>-'CAM Estimates'!BE34/10^7</f>
        <v>-9.6093032725265662E-2</v>
      </c>
      <c r="BE19" s="132">
        <f>-'CAM Estimates'!BF34/10^7</f>
        <v>-9.6093032725265662E-2</v>
      </c>
      <c r="BF19" s="132">
        <f>-'CAM Estimates'!BG34/10^7</f>
        <v>-9.6093032725265662E-2</v>
      </c>
      <c r="BG19" s="132">
        <f>-'CAM Estimates'!BH34/10^7</f>
        <v>-9.6093032725265662E-2</v>
      </c>
      <c r="BH19" s="133">
        <f>-'CAM Estimates'!BI34/10^7</f>
        <v>-9.6093032725265662E-2</v>
      </c>
      <c r="BI19" s="132">
        <f>-'CAM Estimates'!BJ34/10^7</f>
        <v>-9.6093032725265662E-2</v>
      </c>
      <c r="BJ19" s="132">
        <f>-'CAM Estimates'!BK34/10^7</f>
        <v>-9.6093032725265662E-2</v>
      </c>
      <c r="BK19" s="132">
        <f>-'CAM Estimates'!BL34/10^7</f>
        <v>-0.10089768436152895</v>
      </c>
      <c r="BL19" s="132">
        <f>-'CAM Estimates'!BM34/10^7</f>
        <v>-0.10089768436152895</v>
      </c>
      <c r="BM19" s="132">
        <f>-'CAM Estimates'!BN34/10^7</f>
        <v>-0.10089768436152895</v>
      </c>
      <c r="BN19" s="132">
        <f>-'CAM Estimates'!BO34/10^7</f>
        <v>-0.10089768436152895</v>
      </c>
      <c r="BO19" s="132">
        <f>-'CAM Estimates'!BP34/10^7</f>
        <v>-0.10089768436152895</v>
      </c>
      <c r="BP19" s="132">
        <f>-'CAM Estimates'!BQ34/10^7</f>
        <v>-0.10089768436152895</v>
      </c>
      <c r="BQ19" s="132">
        <f>-'CAM Estimates'!BR34/10^7</f>
        <v>-0.10089768436152895</v>
      </c>
      <c r="BR19" s="132">
        <f>-'CAM Estimates'!BS34/10^7</f>
        <v>-0.10089768436152895</v>
      </c>
      <c r="BS19" s="132">
        <f>-'CAM Estimates'!BT34/10^7</f>
        <v>-0.10089768436152895</v>
      </c>
      <c r="BT19" s="133">
        <f>-'CAM Estimates'!BU34/10^7</f>
        <v>-0.10089768436152895</v>
      </c>
      <c r="BU19" s="132">
        <f>-'CAM Estimates'!BV34/10^7</f>
        <v>-0.10089768436152895</v>
      </c>
      <c r="BV19" s="132">
        <f>-'CAM Estimates'!BW34/10^7</f>
        <v>-0.10089768436152895</v>
      </c>
      <c r="BW19" s="132">
        <f>-'CAM Estimates'!BX34/10^7</f>
        <v>-0.10594256857960538</v>
      </c>
      <c r="BX19" s="132">
        <f>-'CAM Estimates'!BY34/10^7</f>
        <v>-0.10594256857960538</v>
      </c>
      <c r="BY19" s="132">
        <f>-'CAM Estimates'!BZ34/10^7</f>
        <v>-0.10594256857960538</v>
      </c>
      <c r="BZ19" s="132">
        <f>-'CAM Estimates'!CA34/10^7</f>
        <v>-0.10594256857960538</v>
      </c>
      <c r="CA19" s="132">
        <f>-'CAM Estimates'!CB34/10^7</f>
        <v>-0.10594256857960538</v>
      </c>
      <c r="CB19" s="132">
        <f>-'CAM Estimates'!CC34/10^7</f>
        <v>-0.10594256857960538</v>
      </c>
      <c r="CC19" s="132">
        <f>-'CAM Estimates'!CD34/10^7</f>
        <v>-0.10594256857960538</v>
      </c>
      <c r="CD19" s="132">
        <f>-'CAM Estimates'!CE34/10^7</f>
        <v>-0.10594256857960538</v>
      </c>
      <c r="CE19" s="132">
        <f>-'CAM Estimates'!CF34/10^7</f>
        <v>-0.10594256857960538</v>
      </c>
      <c r="CF19" s="133">
        <f>-'CAM Estimates'!CG34/10^7</f>
        <v>-0.10594256857960538</v>
      </c>
      <c r="CG19" s="132">
        <f>-'CAM Estimates'!CH34/10^7</f>
        <v>-0.10594256857960538</v>
      </c>
      <c r="CH19" s="132">
        <f>-'CAM Estimates'!CI34/10^7</f>
        <v>-0.10594256857960538</v>
      </c>
      <c r="CI19" s="132">
        <f>-'CAM Estimates'!CJ34/10^7</f>
        <v>-0.11123969700858564</v>
      </c>
      <c r="CJ19" s="132">
        <f>-'CAM Estimates'!CK34/10^7</f>
        <v>-0.11123969700858564</v>
      </c>
      <c r="CK19" s="132">
        <f>-'CAM Estimates'!CL34/10^7</f>
        <v>-0.11123969700858564</v>
      </c>
      <c r="CL19" s="132">
        <f>-'CAM Estimates'!CM34/10^7</f>
        <v>-0.11123969700858564</v>
      </c>
      <c r="CM19" s="132">
        <f>-'CAM Estimates'!CN34/10^7</f>
        <v>-0.11123969700858564</v>
      </c>
      <c r="CN19" s="132">
        <f>-'CAM Estimates'!CO34/10^7</f>
        <v>-0.11123969700858564</v>
      </c>
      <c r="CO19" s="132">
        <f>-'CAM Estimates'!CP34/10^7</f>
        <v>-0.11123969700858564</v>
      </c>
      <c r="CP19" s="132">
        <f>-'CAM Estimates'!CQ34/10^7</f>
        <v>-0.11123969700858564</v>
      </c>
      <c r="CQ19" s="132">
        <f>-'CAM Estimates'!CR34/10^7</f>
        <v>-0.11123969700858564</v>
      </c>
      <c r="CR19" s="133">
        <f>-'CAM Estimates'!CS34/10^7</f>
        <v>-0.11123969700858564</v>
      </c>
      <c r="CS19" s="132">
        <f>-'CAM Estimates'!CT34/10^7</f>
        <v>-0.11123969700858564</v>
      </c>
      <c r="CT19" s="132">
        <f>-'CAM Estimates'!CU34/10^7</f>
        <v>-0.11123969700858564</v>
      </c>
      <c r="CU19" s="132">
        <f>-'CAM Estimates'!CV34/10^7</f>
        <v>-0.11680168185901493</v>
      </c>
      <c r="CV19" s="132">
        <f>-'CAM Estimates'!CW34/10^7</f>
        <v>-0.11680168185901493</v>
      </c>
      <c r="CW19" s="132">
        <f>-'CAM Estimates'!CX34/10^7</f>
        <v>-0.11680168185901493</v>
      </c>
      <c r="CX19" s="132">
        <f>-'CAM Estimates'!CY34/10^7</f>
        <v>-0.11680168185901493</v>
      </c>
      <c r="CY19" s="132">
        <f>-'CAM Estimates'!CZ34/10^7</f>
        <v>-0.11680168185901493</v>
      </c>
      <c r="CZ19" s="132">
        <f>-'CAM Estimates'!DA34/10^7</f>
        <v>-0.11680168185901493</v>
      </c>
      <c r="DA19" s="132">
        <f>-'CAM Estimates'!DB34/10^7</f>
        <v>-0.11680168185901493</v>
      </c>
      <c r="DB19" s="132">
        <f>-'CAM Estimates'!DC34/10^7</f>
        <v>-0.11680168185901493</v>
      </c>
      <c r="DC19" s="132">
        <f>-'CAM Estimates'!DD34/10^7</f>
        <v>-0.11680168185901493</v>
      </c>
      <c r="DD19" s="133">
        <f>-'CAM Estimates'!DE34/10^7</f>
        <v>-0.11680168185901493</v>
      </c>
      <c r="DE19" s="132">
        <f>-'CAM Estimates'!DF34/10^7</f>
        <v>-0.11680168185901493</v>
      </c>
      <c r="DF19" s="132">
        <f>-'CAM Estimates'!DG34/10^7</f>
        <v>-0.11680168185901493</v>
      </c>
      <c r="DG19" s="132">
        <f>-'CAM Estimates'!DH34/10^7</f>
        <v>-0.12264176595196567</v>
      </c>
      <c r="DH19" s="132">
        <f>-'CAM Estimates'!DI34/10^7</f>
        <v>-0.12264176595196567</v>
      </c>
      <c r="DI19" s="132">
        <f>-'CAM Estimates'!DJ34/10^7</f>
        <v>-0.12264176595196567</v>
      </c>
      <c r="DJ19" s="132">
        <f>-'CAM Estimates'!DK34/10^7</f>
        <v>-0.12264176595196567</v>
      </c>
      <c r="DK19" s="132">
        <f>-'CAM Estimates'!DL34/10^7</f>
        <v>-0.12264176595196567</v>
      </c>
      <c r="DL19" s="132">
        <f>-'CAM Estimates'!DM34/10^7</f>
        <v>-0.12264176595196567</v>
      </c>
      <c r="DM19" s="132">
        <f>-'CAM Estimates'!DN34/10^7</f>
        <v>-0.12264176595196567</v>
      </c>
      <c r="DN19" s="132">
        <f>-'CAM Estimates'!DO34/10^7</f>
        <v>-0.12264176595196567</v>
      </c>
      <c r="DO19" s="132">
        <f>-'CAM Estimates'!DP34/10^7</f>
        <v>-0.12264176595196567</v>
      </c>
      <c r="DP19" s="133">
        <f>-'CAM Estimates'!DQ34/10^7</f>
        <v>-0.12264176595196567</v>
      </c>
      <c r="DQ19" s="129">
        <f t="shared" si="4"/>
        <v>-11.687007287991417</v>
      </c>
    </row>
    <row r="20" spans="1:121">
      <c r="A20" s="111" t="s">
        <v>86</v>
      </c>
      <c r="B20" s="111"/>
      <c r="C20" s="132">
        <v>0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3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  <c r="T20" s="132">
        <v>0</v>
      </c>
      <c r="U20" s="132">
        <v>0</v>
      </c>
      <c r="V20" s="132">
        <v>0</v>
      </c>
      <c r="W20" s="132">
        <v>0</v>
      </c>
      <c r="X20" s="133">
        <v>0</v>
      </c>
      <c r="Y20" s="132">
        <v>0</v>
      </c>
      <c r="Z20" s="132">
        <v>0</v>
      </c>
      <c r="AA20" s="132">
        <v>0</v>
      </c>
      <c r="AB20" s="132">
        <v>0</v>
      </c>
      <c r="AC20" s="132">
        <v>0</v>
      </c>
      <c r="AD20" s="132">
        <v>0</v>
      </c>
      <c r="AE20" s="132">
        <v>0</v>
      </c>
      <c r="AF20" s="132">
        <v>0</v>
      </c>
      <c r="AG20" s="132">
        <v>0</v>
      </c>
      <c r="AH20" s="132">
        <v>0</v>
      </c>
      <c r="AI20" s="132">
        <v>0</v>
      </c>
      <c r="AJ20" s="133">
        <v>0</v>
      </c>
      <c r="AK20" s="132">
        <v>0</v>
      </c>
      <c r="AL20" s="132">
        <v>0</v>
      </c>
      <c r="AM20" s="132">
        <v>0</v>
      </c>
      <c r="AN20" s="132">
        <v>0</v>
      </c>
      <c r="AO20" s="132">
        <v>0</v>
      </c>
      <c r="AP20" s="132">
        <v>0</v>
      </c>
      <c r="AQ20" s="132">
        <v>0</v>
      </c>
      <c r="AR20" s="132">
        <v>0</v>
      </c>
      <c r="AS20" s="132">
        <v>0</v>
      </c>
      <c r="AT20" s="132">
        <v>0</v>
      </c>
      <c r="AU20" s="132">
        <v>0</v>
      </c>
      <c r="AV20" s="133">
        <v>0</v>
      </c>
      <c r="AW20" s="132">
        <v>0</v>
      </c>
      <c r="AX20" s="132">
        <v>0</v>
      </c>
      <c r="AY20" s="132">
        <v>0</v>
      </c>
      <c r="AZ20" s="132">
        <v>0</v>
      </c>
      <c r="BA20" s="132">
        <v>0</v>
      </c>
      <c r="BB20" s="132">
        <v>0</v>
      </c>
      <c r="BC20" s="132">
        <v>0</v>
      </c>
      <c r="BD20" s="132">
        <v>0</v>
      </c>
      <c r="BE20" s="132">
        <v>0</v>
      </c>
      <c r="BF20" s="132">
        <v>0</v>
      </c>
      <c r="BG20" s="132">
        <v>0</v>
      </c>
      <c r="BH20" s="133">
        <v>0</v>
      </c>
      <c r="BI20" s="132">
        <v>0</v>
      </c>
      <c r="BJ20" s="132">
        <v>0</v>
      </c>
      <c r="BK20" s="132">
        <v>0</v>
      </c>
      <c r="BL20" s="132">
        <v>0</v>
      </c>
      <c r="BM20" s="132">
        <v>0</v>
      </c>
      <c r="BN20" s="132">
        <v>0</v>
      </c>
      <c r="BO20" s="132">
        <v>0</v>
      </c>
      <c r="BP20" s="132">
        <v>0</v>
      </c>
      <c r="BQ20" s="132">
        <v>0</v>
      </c>
      <c r="BR20" s="132">
        <v>0</v>
      </c>
      <c r="BS20" s="132">
        <v>0</v>
      </c>
      <c r="BT20" s="133">
        <v>0</v>
      </c>
      <c r="BU20" s="132">
        <v>0</v>
      </c>
      <c r="BV20" s="132">
        <v>0</v>
      </c>
      <c r="BW20" s="132">
        <v>0</v>
      </c>
      <c r="BX20" s="132">
        <v>0</v>
      </c>
      <c r="BY20" s="132">
        <v>0</v>
      </c>
      <c r="BZ20" s="132">
        <v>0</v>
      </c>
      <c r="CA20" s="132">
        <v>0</v>
      </c>
      <c r="CB20" s="132">
        <v>0</v>
      </c>
      <c r="CC20" s="132">
        <v>0</v>
      </c>
      <c r="CD20" s="132">
        <v>0</v>
      </c>
      <c r="CE20" s="132">
        <v>0</v>
      </c>
      <c r="CF20" s="133">
        <v>0</v>
      </c>
      <c r="CG20" s="132">
        <v>0</v>
      </c>
      <c r="CH20" s="132">
        <v>0</v>
      </c>
      <c r="CI20" s="132">
        <v>0</v>
      </c>
      <c r="CJ20" s="132">
        <v>0</v>
      </c>
      <c r="CK20" s="132">
        <v>0</v>
      </c>
      <c r="CL20" s="132">
        <v>0</v>
      </c>
      <c r="CM20" s="132">
        <v>0</v>
      </c>
      <c r="CN20" s="132">
        <v>0</v>
      </c>
      <c r="CO20" s="132">
        <v>0</v>
      </c>
      <c r="CP20" s="132">
        <v>0</v>
      </c>
      <c r="CQ20" s="132">
        <v>0</v>
      </c>
      <c r="CR20" s="133">
        <v>0</v>
      </c>
      <c r="CS20" s="132">
        <v>0</v>
      </c>
      <c r="CT20" s="132">
        <v>0</v>
      </c>
      <c r="CU20" s="132">
        <v>0</v>
      </c>
      <c r="CV20" s="132">
        <v>0</v>
      </c>
      <c r="CW20" s="132">
        <v>0</v>
      </c>
      <c r="CX20" s="132">
        <v>0</v>
      </c>
      <c r="CY20" s="132">
        <v>0</v>
      </c>
      <c r="CZ20" s="132">
        <v>0</v>
      </c>
      <c r="DA20" s="132">
        <v>0</v>
      </c>
      <c r="DB20" s="132">
        <v>0</v>
      </c>
      <c r="DC20" s="132">
        <v>0</v>
      </c>
      <c r="DD20" s="133">
        <v>0</v>
      </c>
      <c r="DE20" s="132">
        <v>0</v>
      </c>
      <c r="DF20" s="132">
        <v>0</v>
      </c>
      <c r="DG20" s="132">
        <v>0</v>
      </c>
      <c r="DH20" s="132">
        <v>0</v>
      </c>
      <c r="DI20" s="132">
        <v>0</v>
      </c>
      <c r="DJ20" s="132">
        <v>0</v>
      </c>
      <c r="DK20" s="132">
        <v>0</v>
      </c>
      <c r="DL20" s="132">
        <v>0</v>
      </c>
      <c r="DM20" s="132">
        <v>0</v>
      </c>
      <c r="DN20" s="132">
        <v>0</v>
      </c>
      <c r="DO20" s="132">
        <v>0</v>
      </c>
      <c r="DP20" s="133">
        <v>0</v>
      </c>
      <c r="DQ20" s="128">
        <f t="shared" si="4"/>
        <v>0</v>
      </c>
    </row>
    <row r="21" spans="1:121">
      <c r="A21" s="111" t="s">
        <v>87</v>
      </c>
      <c r="B21" s="111"/>
      <c r="C21" s="132">
        <f>-[1]Sheet1!$C$5/12/10^7</f>
        <v>-4.0921841666666667E-2</v>
      </c>
      <c r="D21" s="132">
        <f>-[1]Sheet1!$C$5/12/10^7</f>
        <v>-4.0921841666666667E-2</v>
      </c>
      <c r="E21" s="132">
        <f>-[1]Sheet1!$C$5/12/10^7</f>
        <v>-4.0921841666666667E-2</v>
      </c>
      <c r="F21" s="132">
        <f>-[1]Sheet1!$C$5/12/10^7</f>
        <v>-4.0921841666666667E-2</v>
      </c>
      <c r="G21" s="132">
        <f>-[1]Sheet1!$C$5/12/10^7</f>
        <v>-4.0921841666666667E-2</v>
      </c>
      <c r="H21" s="132">
        <f>-[1]Sheet1!$C$5/12/10^7</f>
        <v>-4.0921841666666667E-2</v>
      </c>
      <c r="I21" s="132">
        <f>-[1]Sheet1!$C$5/12/10^7</f>
        <v>-4.0921841666666667E-2</v>
      </c>
      <c r="J21" s="132">
        <f>-[1]Sheet1!$C$5/12/10^7</f>
        <v>-4.0921841666666667E-2</v>
      </c>
      <c r="K21" s="132">
        <f>-[1]Sheet1!$C$5/12/10^7</f>
        <v>-4.0921841666666667E-2</v>
      </c>
      <c r="L21" s="133">
        <f>-[1]Sheet1!$C$5/12/10^7</f>
        <v>-4.0921841666666667E-2</v>
      </c>
      <c r="M21" s="132">
        <f>-[1]Sheet1!$C$5/12/10^7</f>
        <v>-4.0921841666666667E-2</v>
      </c>
      <c r="N21" s="132">
        <f>-[1]Sheet1!$C$5/12/10^7</f>
        <v>-4.0921841666666667E-2</v>
      </c>
      <c r="O21" s="132">
        <f>-[1]Sheet1!$C$5/12/10^7</f>
        <v>-4.0921841666666667E-2</v>
      </c>
      <c r="P21" s="132">
        <f>-[1]Sheet1!$C$5/12/10^7</f>
        <v>-4.0921841666666667E-2</v>
      </c>
      <c r="Q21" s="132">
        <f>-[1]Sheet1!$C$5/12/10^7</f>
        <v>-4.0921841666666667E-2</v>
      </c>
      <c r="R21" s="132">
        <f>-[1]Sheet1!$C$5/12/10^7</f>
        <v>-4.0921841666666667E-2</v>
      </c>
      <c r="S21" s="132">
        <f>-[1]Sheet1!$C$5/12/10^7</f>
        <v>-4.0921841666666667E-2</v>
      </c>
      <c r="T21" s="132">
        <f>-[1]Sheet1!$C$5/12/10^7</f>
        <v>-4.0921841666666667E-2</v>
      </c>
      <c r="U21" s="132">
        <f>-[1]Sheet1!$C$5/12/10^7</f>
        <v>-4.0921841666666667E-2</v>
      </c>
      <c r="V21" s="132">
        <f>-[1]Sheet1!$C$5/12/10^7</f>
        <v>-4.0921841666666667E-2</v>
      </c>
      <c r="W21" s="132">
        <f>-[1]Sheet1!$C$5/12/10^7</f>
        <v>-4.0921841666666667E-2</v>
      </c>
      <c r="X21" s="133">
        <f>-[1]Sheet1!$C$5/12/10^7</f>
        <v>-4.0921841666666667E-2</v>
      </c>
      <c r="Y21" s="132">
        <f>-[1]Sheet1!$C$5/12/10^7</f>
        <v>-4.0921841666666667E-2</v>
      </c>
      <c r="Z21" s="132">
        <f>-[1]Sheet1!$C$5/12/10^7</f>
        <v>-4.0921841666666667E-2</v>
      </c>
      <c r="AA21" s="132">
        <f>-[1]Sheet1!$C$5/12/10^7</f>
        <v>-4.0921841666666667E-2</v>
      </c>
      <c r="AB21" s="132">
        <f>-[1]Sheet1!$C$5/12/10^7</f>
        <v>-4.0921841666666667E-2</v>
      </c>
      <c r="AC21" s="132">
        <f>-[1]Sheet1!$C$5/12/10^7</f>
        <v>-4.0921841666666667E-2</v>
      </c>
      <c r="AD21" s="132">
        <f>-[1]Sheet1!$C$5/12/10^7</f>
        <v>-4.0921841666666667E-2</v>
      </c>
      <c r="AE21" s="132">
        <f>-[1]Sheet1!$C$5/12/10^7</f>
        <v>-4.0921841666666667E-2</v>
      </c>
      <c r="AF21" s="132">
        <f>-[1]Sheet1!$C$5/12/10^7</f>
        <v>-4.0921841666666667E-2</v>
      </c>
      <c r="AG21" s="132">
        <f>-[1]Sheet1!$C$5/12/10^7</f>
        <v>-4.0921841666666667E-2</v>
      </c>
      <c r="AH21" s="132">
        <f>-[1]Sheet1!$C$5/12/10^7</f>
        <v>-4.0921841666666667E-2</v>
      </c>
      <c r="AI21" s="132">
        <f>-[1]Sheet1!$C$5/12/10^7</f>
        <v>-4.0921841666666667E-2</v>
      </c>
      <c r="AJ21" s="133">
        <f>-[1]Sheet1!$C$5/12/10^7</f>
        <v>-4.0921841666666667E-2</v>
      </c>
      <c r="AK21" s="132">
        <f>-[1]Sheet1!$C$5/12/10^7</f>
        <v>-4.0921841666666667E-2</v>
      </c>
      <c r="AL21" s="132">
        <f>-[1]Sheet1!$C$5/12/10^7</f>
        <v>-4.0921841666666667E-2</v>
      </c>
      <c r="AM21" s="132">
        <f>-[1]Sheet1!$C$5/12/10^7</f>
        <v>-4.0921841666666667E-2</v>
      </c>
      <c r="AN21" s="132">
        <f>-[1]Sheet1!$C$5/12/10^7</f>
        <v>-4.0921841666666667E-2</v>
      </c>
      <c r="AO21" s="132">
        <f>-[1]Sheet1!$C$5/12/10^7</f>
        <v>-4.0921841666666667E-2</v>
      </c>
      <c r="AP21" s="132">
        <f>-[1]Sheet1!$C$5/12/10^7</f>
        <v>-4.0921841666666667E-2</v>
      </c>
      <c r="AQ21" s="132">
        <f>-[1]Sheet1!$C$5/12/10^7</f>
        <v>-4.0921841666666667E-2</v>
      </c>
      <c r="AR21" s="132">
        <f>-[1]Sheet1!$C$5/12/10^7</f>
        <v>-4.0921841666666667E-2</v>
      </c>
      <c r="AS21" s="132">
        <f>-[1]Sheet1!$C$5/12/10^7</f>
        <v>-4.0921841666666667E-2</v>
      </c>
      <c r="AT21" s="132">
        <f>-[1]Sheet1!$C$5/12/10^7</f>
        <v>-4.0921841666666667E-2</v>
      </c>
      <c r="AU21" s="132">
        <f>-[1]Sheet1!$C$5/12/10^7</f>
        <v>-4.0921841666666667E-2</v>
      </c>
      <c r="AV21" s="133">
        <f>-[1]Sheet1!$C$5/12/10^7</f>
        <v>-4.0921841666666667E-2</v>
      </c>
      <c r="AW21" s="132">
        <f>-[1]Sheet1!$C$5/12/10^7</f>
        <v>-4.0921841666666667E-2</v>
      </c>
      <c r="AX21" s="132">
        <f>-[1]Sheet1!$C$5/12/10^7</f>
        <v>-4.0921841666666667E-2</v>
      </c>
      <c r="AY21" s="132">
        <f>-[1]Sheet1!$C$5/12/10^7</f>
        <v>-4.0921841666666667E-2</v>
      </c>
      <c r="AZ21" s="132">
        <f>-[1]Sheet1!$C$5/12/10^7</f>
        <v>-4.0921841666666667E-2</v>
      </c>
      <c r="BA21" s="132">
        <f>-[1]Sheet1!$C$5/12/10^7</f>
        <v>-4.0921841666666667E-2</v>
      </c>
      <c r="BB21" s="132">
        <f>-[1]Sheet1!$C$5/12/10^7</f>
        <v>-4.0921841666666667E-2</v>
      </c>
      <c r="BC21" s="132">
        <f>-[1]Sheet1!$C$5/12/10^7</f>
        <v>-4.0921841666666667E-2</v>
      </c>
      <c r="BD21" s="132">
        <f>-[1]Sheet1!$C$5/12/10^7</f>
        <v>-4.0921841666666667E-2</v>
      </c>
      <c r="BE21" s="132">
        <f>-[1]Sheet1!$C$5/12/10^7</f>
        <v>-4.0921841666666667E-2</v>
      </c>
      <c r="BF21" s="132">
        <f>-[1]Sheet1!$C$5/12/10^7</f>
        <v>-4.0921841666666667E-2</v>
      </c>
      <c r="BG21" s="132">
        <f>-[1]Sheet1!$C$5/12/10^7</f>
        <v>-4.0921841666666667E-2</v>
      </c>
      <c r="BH21" s="133">
        <f>-[1]Sheet1!$C$5/12/10^7</f>
        <v>-4.0921841666666667E-2</v>
      </c>
      <c r="BI21" s="132">
        <f>-[1]Sheet1!$C$5/12/10^7</f>
        <v>-4.0921841666666667E-2</v>
      </c>
      <c r="BJ21" s="132">
        <f>-[1]Sheet1!$C$5/12/10^7</f>
        <v>-4.0921841666666667E-2</v>
      </c>
      <c r="BK21" s="132">
        <f>-[1]Sheet1!$C$5/12/10^7</f>
        <v>-4.0921841666666667E-2</v>
      </c>
      <c r="BL21" s="132">
        <f>-[1]Sheet1!$C$5/12/10^7</f>
        <v>-4.0921841666666667E-2</v>
      </c>
      <c r="BM21" s="132">
        <f>-[1]Sheet1!$C$5/12/10^7</f>
        <v>-4.0921841666666667E-2</v>
      </c>
      <c r="BN21" s="132">
        <f>-[1]Sheet1!$C$5/12/10^7</f>
        <v>-4.0921841666666667E-2</v>
      </c>
      <c r="BO21" s="132">
        <f>-[1]Sheet1!$C$5/12/10^7</f>
        <v>-4.0921841666666667E-2</v>
      </c>
      <c r="BP21" s="132">
        <f>-[1]Sheet1!$C$5/12/10^7</f>
        <v>-4.0921841666666667E-2</v>
      </c>
      <c r="BQ21" s="132">
        <f>-[1]Sheet1!$C$5/12/10^7</f>
        <v>-4.0921841666666667E-2</v>
      </c>
      <c r="BR21" s="132">
        <f>-[1]Sheet1!$C$5/12/10^7</f>
        <v>-4.0921841666666667E-2</v>
      </c>
      <c r="BS21" s="132">
        <f>-[1]Sheet1!$C$5/12/10^7</f>
        <v>-4.0921841666666667E-2</v>
      </c>
      <c r="BT21" s="133">
        <f>-[1]Sheet1!$C$5/12/10^7</f>
        <v>-4.0921841666666667E-2</v>
      </c>
      <c r="BU21" s="132">
        <f>-[1]Sheet1!$C$5/12/10^7</f>
        <v>-4.0921841666666667E-2</v>
      </c>
      <c r="BV21" s="132">
        <f>-[1]Sheet1!$C$5/12/10^7</f>
        <v>-4.0921841666666667E-2</v>
      </c>
      <c r="BW21" s="132">
        <f>-[1]Sheet1!$C$5/12/10^7</f>
        <v>-4.0921841666666667E-2</v>
      </c>
      <c r="BX21" s="132">
        <f>-[1]Sheet1!$C$5/12/10^7</f>
        <v>-4.0921841666666667E-2</v>
      </c>
      <c r="BY21" s="132">
        <f>-[1]Sheet1!$C$5/12/10^7</f>
        <v>-4.0921841666666667E-2</v>
      </c>
      <c r="BZ21" s="132">
        <f>-[1]Sheet1!$C$5/12/10^7</f>
        <v>-4.0921841666666667E-2</v>
      </c>
      <c r="CA21" s="132">
        <f>-[1]Sheet1!$C$5/12/10^7</f>
        <v>-4.0921841666666667E-2</v>
      </c>
      <c r="CB21" s="132">
        <f>-[1]Sheet1!$C$5/12/10^7</f>
        <v>-4.0921841666666667E-2</v>
      </c>
      <c r="CC21" s="132">
        <f>-[1]Sheet1!$C$5/12/10^7</f>
        <v>-4.0921841666666667E-2</v>
      </c>
      <c r="CD21" s="132">
        <f>-[1]Sheet1!$C$5/12/10^7</f>
        <v>-4.0921841666666667E-2</v>
      </c>
      <c r="CE21" s="132">
        <f>-[1]Sheet1!$C$5/12/10^7</f>
        <v>-4.0921841666666667E-2</v>
      </c>
      <c r="CF21" s="133">
        <f>-[1]Sheet1!$C$5/12/10^7</f>
        <v>-4.0921841666666667E-2</v>
      </c>
      <c r="CG21" s="132">
        <f>-[1]Sheet1!$C$5/12/10^7</f>
        <v>-4.0921841666666667E-2</v>
      </c>
      <c r="CH21" s="132">
        <f>-[1]Sheet1!$C$5/12/10^7</f>
        <v>-4.0921841666666667E-2</v>
      </c>
      <c r="CI21" s="132">
        <f>-[1]Sheet1!$C$5/12/10^7</f>
        <v>-4.0921841666666667E-2</v>
      </c>
      <c r="CJ21" s="132">
        <f>-[1]Sheet1!$C$5/12/10^7</f>
        <v>-4.0921841666666667E-2</v>
      </c>
      <c r="CK21" s="132">
        <f>-[1]Sheet1!$C$5/12/10^7</f>
        <v>-4.0921841666666667E-2</v>
      </c>
      <c r="CL21" s="132">
        <f>-[1]Sheet1!$C$5/12/10^7</f>
        <v>-4.0921841666666667E-2</v>
      </c>
      <c r="CM21" s="132">
        <f>-[1]Sheet1!$C$5/12/10^7</f>
        <v>-4.0921841666666667E-2</v>
      </c>
      <c r="CN21" s="132">
        <f>-[1]Sheet1!$C$5/12/10^7</f>
        <v>-4.0921841666666667E-2</v>
      </c>
      <c r="CO21" s="132">
        <f>-[1]Sheet1!$C$5/12/10^7</f>
        <v>-4.0921841666666667E-2</v>
      </c>
      <c r="CP21" s="132">
        <f>-[1]Sheet1!$C$5/12/10^7</f>
        <v>-4.0921841666666667E-2</v>
      </c>
      <c r="CQ21" s="132">
        <f>-[1]Sheet1!$C$5/12/10^7</f>
        <v>-4.0921841666666667E-2</v>
      </c>
      <c r="CR21" s="133">
        <f>-[1]Sheet1!$C$5/12/10^7</f>
        <v>-4.0921841666666667E-2</v>
      </c>
      <c r="CS21" s="132">
        <f>-[1]Sheet1!$C$5/12/10^7</f>
        <v>-4.0921841666666667E-2</v>
      </c>
      <c r="CT21" s="132">
        <f>-[1]Sheet1!$C$5/12/10^7</f>
        <v>-4.0921841666666667E-2</v>
      </c>
      <c r="CU21" s="132">
        <f>-[1]Sheet1!$C$5/12/10^7</f>
        <v>-4.0921841666666667E-2</v>
      </c>
      <c r="CV21" s="132">
        <f>-[1]Sheet1!$C$5/12/10^7</f>
        <v>-4.0921841666666667E-2</v>
      </c>
      <c r="CW21" s="132">
        <f>-[1]Sheet1!$C$5/12/10^7</f>
        <v>-4.0921841666666667E-2</v>
      </c>
      <c r="CX21" s="132">
        <f>-[1]Sheet1!$C$5/12/10^7</f>
        <v>-4.0921841666666667E-2</v>
      </c>
      <c r="CY21" s="132">
        <f>-[1]Sheet1!$C$5/12/10^7</f>
        <v>-4.0921841666666667E-2</v>
      </c>
      <c r="CZ21" s="132">
        <f>-[1]Sheet1!$C$5/12/10^7</f>
        <v>-4.0921841666666667E-2</v>
      </c>
      <c r="DA21" s="132">
        <f>-[1]Sheet1!$C$5/12/10^7</f>
        <v>-4.0921841666666667E-2</v>
      </c>
      <c r="DB21" s="132">
        <f>-[1]Sheet1!$C$5/12/10^7</f>
        <v>-4.0921841666666667E-2</v>
      </c>
      <c r="DC21" s="132">
        <f>-[1]Sheet1!$C$5/12/10^7</f>
        <v>-4.0921841666666667E-2</v>
      </c>
      <c r="DD21" s="133">
        <f>-[1]Sheet1!$C$5/12/10^7</f>
        <v>-4.0921841666666667E-2</v>
      </c>
      <c r="DE21" s="132">
        <f>-[1]Sheet1!$C$5/12/10^7</f>
        <v>-4.0921841666666667E-2</v>
      </c>
      <c r="DF21" s="132">
        <f>-[1]Sheet1!$C$5/12/10^7</f>
        <v>-4.0921841666666667E-2</v>
      </c>
      <c r="DG21" s="132">
        <f>-[1]Sheet1!$C$5/12/10^7</f>
        <v>-4.0921841666666667E-2</v>
      </c>
      <c r="DH21" s="132">
        <f>-[1]Sheet1!$C$5/12/10^7</f>
        <v>-4.0921841666666667E-2</v>
      </c>
      <c r="DI21" s="132">
        <f>-[1]Sheet1!$C$5/12/10^7</f>
        <v>-4.0921841666666667E-2</v>
      </c>
      <c r="DJ21" s="132">
        <f>-[1]Sheet1!$C$5/12/10^7</f>
        <v>-4.0921841666666667E-2</v>
      </c>
      <c r="DK21" s="132">
        <f>-[1]Sheet1!$C$5/12/10^7</f>
        <v>-4.0921841666666667E-2</v>
      </c>
      <c r="DL21" s="132">
        <f>-[1]Sheet1!$C$5/12/10^7</f>
        <v>-4.0921841666666667E-2</v>
      </c>
      <c r="DM21" s="132">
        <f>-[1]Sheet1!$C$5/12/10^7</f>
        <v>-4.0921841666666667E-2</v>
      </c>
      <c r="DN21" s="132">
        <f>-[1]Sheet1!$C$5/12/10^7</f>
        <v>-4.0921841666666667E-2</v>
      </c>
      <c r="DO21" s="132">
        <f>-[1]Sheet1!$C$5/12/10^7</f>
        <v>-4.0921841666666667E-2</v>
      </c>
      <c r="DP21" s="133">
        <f>-[1]Sheet1!$C$5/12/10^7</f>
        <v>-4.0921841666666667E-2</v>
      </c>
      <c r="DQ21" s="129">
        <f t="shared" si="4"/>
        <v>-4.8287773166666668</v>
      </c>
    </row>
    <row r="22" spans="1:121">
      <c r="A22" s="111" t="s">
        <v>88</v>
      </c>
      <c r="B22" s="111"/>
      <c r="C22" s="117">
        <f>4693633.0743456/12/10^7</f>
        <v>3.9113608952879998E-2</v>
      </c>
      <c r="D22" s="117">
        <f t="shared" ref="D22:BO22" si="11">4693633.0743456/12/10^7</f>
        <v>3.9113608952879998E-2</v>
      </c>
      <c r="E22" s="117">
        <f t="shared" si="11"/>
        <v>3.9113608952879998E-2</v>
      </c>
      <c r="F22" s="117">
        <f t="shared" si="11"/>
        <v>3.9113608952879998E-2</v>
      </c>
      <c r="G22" s="117">
        <f t="shared" si="11"/>
        <v>3.9113608952879998E-2</v>
      </c>
      <c r="H22" s="117">
        <f t="shared" si="11"/>
        <v>3.9113608952879998E-2</v>
      </c>
      <c r="I22" s="117">
        <f t="shared" si="11"/>
        <v>3.9113608952879998E-2</v>
      </c>
      <c r="J22" s="117">
        <f t="shared" si="11"/>
        <v>3.9113608952879998E-2</v>
      </c>
      <c r="K22" s="117">
        <f t="shared" si="11"/>
        <v>3.9113608952879998E-2</v>
      </c>
      <c r="L22" s="125">
        <f t="shared" si="11"/>
        <v>3.9113608952879998E-2</v>
      </c>
      <c r="M22" s="117">
        <f t="shared" si="11"/>
        <v>3.9113608952879998E-2</v>
      </c>
      <c r="N22" s="117">
        <f t="shared" si="11"/>
        <v>3.9113608952879998E-2</v>
      </c>
      <c r="O22" s="117">
        <f t="shared" si="11"/>
        <v>3.9113608952879998E-2</v>
      </c>
      <c r="P22" s="117">
        <f t="shared" si="11"/>
        <v>3.9113608952879998E-2</v>
      </c>
      <c r="Q22" s="117">
        <f t="shared" si="11"/>
        <v>3.9113608952879998E-2</v>
      </c>
      <c r="R22" s="117">
        <f t="shared" si="11"/>
        <v>3.9113608952879998E-2</v>
      </c>
      <c r="S22" s="117">
        <f t="shared" si="11"/>
        <v>3.9113608952879998E-2</v>
      </c>
      <c r="T22" s="117">
        <f t="shared" si="11"/>
        <v>3.9113608952879998E-2</v>
      </c>
      <c r="U22" s="117">
        <f t="shared" si="11"/>
        <v>3.9113608952879998E-2</v>
      </c>
      <c r="V22" s="117">
        <f t="shared" si="11"/>
        <v>3.9113608952879998E-2</v>
      </c>
      <c r="W22" s="117">
        <f t="shared" si="11"/>
        <v>3.9113608952879998E-2</v>
      </c>
      <c r="X22" s="125">
        <f t="shared" si="11"/>
        <v>3.9113608952879998E-2</v>
      </c>
      <c r="Y22" s="117">
        <f t="shared" si="11"/>
        <v>3.9113608952879998E-2</v>
      </c>
      <c r="Z22" s="117">
        <f t="shared" si="11"/>
        <v>3.9113608952879998E-2</v>
      </c>
      <c r="AA22" s="117">
        <f t="shared" si="11"/>
        <v>3.9113608952879998E-2</v>
      </c>
      <c r="AB22" s="117">
        <f t="shared" si="11"/>
        <v>3.9113608952879998E-2</v>
      </c>
      <c r="AC22" s="117">
        <f t="shared" si="11"/>
        <v>3.9113608952879998E-2</v>
      </c>
      <c r="AD22" s="117">
        <f t="shared" si="11"/>
        <v>3.9113608952879998E-2</v>
      </c>
      <c r="AE22" s="117">
        <f t="shared" si="11"/>
        <v>3.9113608952879998E-2</v>
      </c>
      <c r="AF22" s="117">
        <f t="shared" si="11"/>
        <v>3.9113608952879998E-2</v>
      </c>
      <c r="AG22" s="117">
        <f t="shared" si="11"/>
        <v>3.9113608952879998E-2</v>
      </c>
      <c r="AH22" s="117">
        <f t="shared" si="11"/>
        <v>3.9113608952879998E-2</v>
      </c>
      <c r="AI22" s="117">
        <f t="shared" si="11"/>
        <v>3.9113608952879998E-2</v>
      </c>
      <c r="AJ22" s="125">
        <f t="shared" si="11"/>
        <v>3.9113608952879998E-2</v>
      </c>
      <c r="AK22" s="117">
        <f t="shared" si="11"/>
        <v>3.9113608952879998E-2</v>
      </c>
      <c r="AL22" s="117">
        <f t="shared" si="11"/>
        <v>3.9113608952879998E-2</v>
      </c>
      <c r="AM22" s="117">
        <f t="shared" si="11"/>
        <v>3.9113608952879998E-2</v>
      </c>
      <c r="AN22" s="117">
        <f t="shared" si="11"/>
        <v>3.9113608952879998E-2</v>
      </c>
      <c r="AO22" s="117">
        <f t="shared" si="11"/>
        <v>3.9113608952879998E-2</v>
      </c>
      <c r="AP22" s="117">
        <f t="shared" si="11"/>
        <v>3.9113608952879998E-2</v>
      </c>
      <c r="AQ22" s="117">
        <f t="shared" si="11"/>
        <v>3.9113608952879998E-2</v>
      </c>
      <c r="AR22" s="117">
        <f t="shared" si="11"/>
        <v>3.9113608952879998E-2</v>
      </c>
      <c r="AS22" s="117">
        <f t="shared" si="11"/>
        <v>3.9113608952879998E-2</v>
      </c>
      <c r="AT22" s="117">
        <f t="shared" si="11"/>
        <v>3.9113608952879998E-2</v>
      </c>
      <c r="AU22" s="117">
        <f t="shared" si="11"/>
        <v>3.9113608952879998E-2</v>
      </c>
      <c r="AV22" s="125">
        <f t="shared" si="11"/>
        <v>3.9113608952879998E-2</v>
      </c>
      <c r="AW22" s="117">
        <f t="shared" si="11"/>
        <v>3.9113608952879998E-2</v>
      </c>
      <c r="AX22" s="117">
        <f t="shared" si="11"/>
        <v>3.9113608952879998E-2</v>
      </c>
      <c r="AY22" s="117">
        <f t="shared" si="11"/>
        <v>3.9113608952879998E-2</v>
      </c>
      <c r="AZ22" s="117">
        <f t="shared" si="11"/>
        <v>3.9113608952879998E-2</v>
      </c>
      <c r="BA22" s="117">
        <f t="shared" si="11"/>
        <v>3.9113608952879998E-2</v>
      </c>
      <c r="BB22" s="117">
        <f t="shared" si="11"/>
        <v>3.9113608952879998E-2</v>
      </c>
      <c r="BC22" s="117">
        <f t="shared" si="11"/>
        <v>3.9113608952879998E-2</v>
      </c>
      <c r="BD22" s="117">
        <f t="shared" si="11"/>
        <v>3.9113608952879998E-2</v>
      </c>
      <c r="BE22" s="117">
        <f t="shared" si="11"/>
        <v>3.9113608952879998E-2</v>
      </c>
      <c r="BF22" s="117">
        <f t="shared" si="11"/>
        <v>3.9113608952879998E-2</v>
      </c>
      <c r="BG22" s="117">
        <f t="shared" si="11"/>
        <v>3.9113608952879998E-2</v>
      </c>
      <c r="BH22" s="125">
        <f t="shared" si="11"/>
        <v>3.9113608952879998E-2</v>
      </c>
      <c r="BI22" s="117">
        <f t="shared" si="11"/>
        <v>3.9113608952879998E-2</v>
      </c>
      <c r="BJ22" s="117">
        <f t="shared" si="11"/>
        <v>3.9113608952879998E-2</v>
      </c>
      <c r="BK22" s="117">
        <f t="shared" si="11"/>
        <v>3.9113608952879998E-2</v>
      </c>
      <c r="BL22" s="117">
        <f t="shared" si="11"/>
        <v>3.9113608952879998E-2</v>
      </c>
      <c r="BM22" s="117">
        <f t="shared" si="11"/>
        <v>3.9113608952879998E-2</v>
      </c>
      <c r="BN22" s="117">
        <f t="shared" si="11"/>
        <v>3.9113608952879998E-2</v>
      </c>
      <c r="BO22" s="117">
        <f t="shared" si="11"/>
        <v>3.9113608952879998E-2</v>
      </c>
      <c r="BP22" s="117">
        <f t="shared" ref="BP22:DP22" si="12">4693633.0743456/12/10^7</f>
        <v>3.9113608952879998E-2</v>
      </c>
      <c r="BQ22" s="117">
        <f t="shared" si="12"/>
        <v>3.9113608952879998E-2</v>
      </c>
      <c r="BR22" s="117">
        <f t="shared" si="12"/>
        <v>3.9113608952879998E-2</v>
      </c>
      <c r="BS22" s="117">
        <f t="shared" si="12"/>
        <v>3.9113608952879998E-2</v>
      </c>
      <c r="BT22" s="125">
        <f t="shared" si="12"/>
        <v>3.9113608952879998E-2</v>
      </c>
      <c r="BU22" s="117">
        <f t="shared" si="12"/>
        <v>3.9113608952879998E-2</v>
      </c>
      <c r="BV22" s="117">
        <f t="shared" si="12"/>
        <v>3.9113608952879998E-2</v>
      </c>
      <c r="BW22" s="117">
        <f t="shared" si="12"/>
        <v>3.9113608952879998E-2</v>
      </c>
      <c r="BX22" s="117">
        <f t="shared" si="12"/>
        <v>3.9113608952879998E-2</v>
      </c>
      <c r="BY22" s="117">
        <f t="shared" si="12"/>
        <v>3.9113608952879998E-2</v>
      </c>
      <c r="BZ22" s="117">
        <f t="shared" si="12"/>
        <v>3.9113608952879998E-2</v>
      </c>
      <c r="CA22" s="117">
        <f t="shared" si="12"/>
        <v>3.9113608952879998E-2</v>
      </c>
      <c r="CB22" s="117">
        <f t="shared" si="12"/>
        <v>3.9113608952879998E-2</v>
      </c>
      <c r="CC22" s="117">
        <f t="shared" si="12"/>
        <v>3.9113608952879998E-2</v>
      </c>
      <c r="CD22" s="117">
        <f t="shared" si="12"/>
        <v>3.9113608952879998E-2</v>
      </c>
      <c r="CE22" s="117">
        <f t="shared" si="12"/>
        <v>3.9113608952879998E-2</v>
      </c>
      <c r="CF22" s="125">
        <f t="shared" si="12"/>
        <v>3.9113608952879998E-2</v>
      </c>
      <c r="CG22" s="117">
        <f t="shared" si="12"/>
        <v>3.9113608952879998E-2</v>
      </c>
      <c r="CH22" s="117">
        <f t="shared" si="12"/>
        <v>3.9113608952879998E-2</v>
      </c>
      <c r="CI22" s="117">
        <f t="shared" si="12"/>
        <v>3.9113608952879998E-2</v>
      </c>
      <c r="CJ22" s="117">
        <f t="shared" si="12"/>
        <v>3.9113608952879998E-2</v>
      </c>
      <c r="CK22" s="117">
        <f t="shared" si="12"/>
        <v>3.9113608952879998E-2</v>
      </c>
      <c r="CL22" s="117">
        <f t="shared" si="12"/>
        <v>3.9113608952879998E-2</v>
      </c>
      <c r="CM22" s="117">
        <f t="shared" si="12"/>
        <v>3.9113608952879998E-2</v>
      </c>
      <c r="CN22" s="117">
        <f t="shared" si="12"/>
        <v>3.9113608952879998E-2</v>
      </c>
      <c r="CO22" s="117">
        <f t="shared" si="12"/>
        <v>3.9113608952879998E-2</v>
      </c>
      <c r="CP22" s="117">
        <f t="shared" si="12"/>
        <v>3.9113608952879998E-2</v>
      </c>
      <c r="CQ22" s="117">
        <f t="shared" si="12"/>
        <v>3.9113608952879998E-2</v>
      </c>
      <c r="CR22" s="125">
        <f t="shared" si="12"/>
        <v>3.9113608952879998E-2</v>
      </c>
      <c r="CS22" s="117">
        <f t="shared" si="12"/>
        <v>3.9113608952879998E-2</v>
      </c>
      <c r="CT22" s="117">
        <f t="shared" si="12"/>
        <v>3.9113608952879998E-2</v>
      </c>
      <c r="CU22" s="117">
        <f t="shared" si="12"/>
        <v>3.9113608952879998E-2</v>
      </c>
      <c r="CV22" s="117">
        <f t="shared" si="12"/>
        <v>3.9113608952879998E-2</v>
      </c>
      <c r="CW22" s="117">
        <f t="shared" si="12"/>
        <v>3.9113608952879998E-2</v>
      </c>
      <c r="CX22" s="117">
        <f t="shared" si="12"/>
        <v>3.9113608952879998E-2</v>
      </c>
      <c r="CY22" s="117">
        <f t="shared" si="12"/>
        <v>3.9113608952879998E-2</v>
      </c>
      <c r="CZ22" s="117">
        <f t="shared" si="12"/>
        <v>3.9113608952879998E-2</v>
      </c>
      <c r="DA22" s="117">
        <f t="shared" si="12"/>
        <v>3.9113608952879998E-2</v>
      </c>
      <c r="DB22" s="117">
        <f t="shared" si="12"/>
        <v>3.9113608952879998E-2</v>
      </c>
      <c r="DC22" s="117">
        <f t="shared" si="12"/>
        <v>3.9113608952879998E-2</v>
      </c>
      <c r="DD22" s="125">
        <f t="shared" si="12"/>
        <v>3.9113608952879998E-2</v>
      </c>
      <c r="DE22" s="117">
        <f t="shared" si="12"/>
        <v>3.9113608952879998E-2</v>
      </c>
      <c r="DF22" s="117">
        <f t="shared" si="12"/>
        <v>3.9113608952879998E-2</v>
      </c>
      <c r="DG22" s="117">
        <f t="shared" si="12"/>
        <v>3.9113608952879998E-2</v>
      </c>
      <c r="DH22" s="117">
        <f t="shared" si="12"/>
        <v>3.9113608952879998E-2</v>
      </c>
      <c r="DI22" s="117">
        <f t="shared" si="12"/>
        <v>3.9113608952879998E-2</v>
      </c>
      <c r="DJ22" s="117">
        <f t="shared" si="12"/>
        <v>3.9113608952879998E-2</v>
      </c>
      <c r="DK22" s="117">
        <f t="shared" si="12"/>
        <v>3.9113608952879998E-2</v>
      </c>
      <c r="DL22" s="117">
        <f t="shared" si="12"/>
        <v>3.9113608952879998E-2</v>
      </c>
      <c r="DM22" s="117">
        <f t="shared" si="12"/>
        <v>3.9113608952879998E-2</v>
      </c>
      <c r="DN22" s="117">
        <f t="shared" si="12"/>
        <v>3.9113608952879998E-2</v>
      </c>
      <c r="DO22" s="117">
        <f t="shared" si="12"/>
        <v>3.9113608952879998E-2</v>
      </c>
      <c r="DP22" s="125">
        <f t="shared" si="12"/>
        <v>3.9113608952879998E-2</v>
      </c>
      <c r="DQ22" s="129">
        <f t="shared" si="4"/>
        <v>4.6154058564398399</v>
      </c>
    </row>
    <row r="23" spans="1:121">
      <c r="A23" s="115" t="s">
        <v>89</v>
      </c>
      <c r="B23" s="115"/>
      <c r="C23" s="135">
        <f>SUM(C19:C22)</f>
        <v>-8.0864208547120009E-2</v>
      </c>
      <c r="D23" s="130">
        <f t="shared" ref="D23:BO23" si="13">SUM(D19:D22)</f>
        <v>-8.0864208547120009E-2</v>
      </c>
      <c r="E23" s="130">
        <f t="shared" si="13"/>
        <v>-8.0864208547120009E-2</v>
      </c>
      <c r="F23" s="130">
        <f t="shared" si="13"/>
        <v>-8.0864208547120009E-2</v>
      </c>
      <c r="G23" s="130">
        <f t="shared" si="13"/>
        <v>-8.0864208547120009E-2</v>
      </c>
      <c r="H23" s="130">
        <f t="shared" si="13"/>
        <v>-8.0864208547120009E-2</v>
      </c>
      <c r="I23" s="130">
        <f t="shared" si="13"/>
        <v>-8.0864208547120009E-2</v>
      </c>
      <c r="J23" s="130">
        <f t="shared" si="13"/>
        <v>-8.0864208547120009E-2</v>
      </c>
      <c r="K23" s="130">
        <f t="shared" si="13"/>
        <v>-8.0864208547120009E-2</v>
      </c>
      <c r="L23" s="131">
        <f t="shared" si="13"/>
        <v>-8.0864208547120009E-2</v>
      </c>
      <c r="M23" s="130">
        <f t="shared" si="13"/>
        <v>-8.0864208547120009E-2</v>
      </c>
      <c r="N23" s="130">
        <f t="shared" si="13"/>
        <v>-8.0864208547120009E-2</v>
      </c>
      <c r="O23" s="130">
        <f t="shared" si="13"/>
        <v>-8.4817007338786665E-2</v>
      </c>
      <c r="P23" s="130">
        <f t="shared" si="13"/>
        <v>-8.4817007338786665E-2</v>
      </c>
      <c r="Q23" s="130">
        <f t="shared" si="13"/>
        <v>-8.4817007338786665E-2</v>
      </c>
      <c r="R23" s="130">
        <f t="shared" si="13"/>
        <v>-8.4817007338786665E-2</v>
      </c>
      <c r="S23" s="130">
        <f t="shared" si="13"/>
        <v>-8.4817007338786665E-2</v>
      </c>
      <c r="T23" s="130">
        <f t="shared" si="13"/>
        <v>-8.4817007338786665E-2</v>
      </c>
      <c r="U23" s="130">
        <f t="shared" si="13"/>
        <v>-8.4817007338786665E-2</v>
      </c>
      <c r="V23" s="130">
        <f t="shared" si="13"/>
        <v>-8.4817007338786665E-2</v>
      </c>
      <c r="W23" s="130">
        <f t="shared" si="13"/>
        <v>-8.4817007338786665E-2</v>
      </c>
      <c r="X23" s="131">
        <f t="shared" si="13"/>
        <v>-8.4817007338786665E-2</v>
      </c>
      <c r="Y23" s="130">
        <f t="shared" si="13"/>
        <v>-8.4817007338786665E-2</v>
      </c>
      <c r="Z23" s="130">
        <f t="shared" si="13"/>
        <v>-8.4817007338786665E-2</v>
      </c>
      <c r="AA23" s="130">
        <f t="shared" si="13"/>
        <v>-8.8967446070036676E-2</v>
      </c>
      <c r="AB23" s="130">
        <f t="shared" si="13"/>
        <v>-8.8967446070036676E-2</v>
      </c>
      <c r="AC23" s="130">
        <f t="shared" si="13"/>
        <v>-8.8967446070036676E-2</v>
      </c>
      <c r="AD23" s="130">
        <f t="shared" si="13"/>
        <v>-8.8967446070036676E-2</v>
      </c>
      <c r="AE23" s="130">
        <f t="shared" si="13"/>
        <v>-8.8967446070036676E-2</v>
      </c>
      <c r="AF23" s="130">
        <f t="shared" si="13"/>
        <v>-8.8967446070036676E-2</v>
      </c>
      <c r="AG23" s="130">
        <f t="shared" si="13"/>
        <v>-8.8967446070036676E-2</v>
      </c>
      <c r="AH23" s="130">
        <f t="shared" si="13"/>
        <v>-8.8967446070036676E-2</v>
      </c>
      <c r="AI23" s="130">
        <f t="shared" si="13"/>
        <v>-8.8967446070036676E-2</v>
      </c>
      <c r="AJ23" s="131">
        <f t="shared" si="13"/>
        <v>-8.8967446070036676E-2</v>
      </c>
      <c r="AK23" s="130">
        <f t="shared" si="13"/>
        <v>-8.8967446070036676E-2</v>
      </c>
      <c r="AL23" s="130">
        <f t="shared" si="13"/>
        <v>-8.8967446070036676E-2</v>
      </c>
      <c r="AM23" s="130">
        <f t="shared" si="13"/>
        <v>-9.3325406737849198E-2</v>
      </c>
      <c r="AN23" s="130">
        <f t="shared" si="13"/>
        <v>-9.3325406737849198E-2</v>
      </c>
      <c r="AO23" s="130">
        <f t="shared" si="13"/>
        <v>-9.3325406737849198E-2</v>
      </c>
      <c r="AP23" s="130">
        <f t="shared" si="13"/>
        <v>-9.3325406737849198E-2</v>
      </c>
      <c r="AQ23" s="130">
        <f t="shared" si="13"/>
        <v>-9.3325406737849198E-2</v>
      </c>
      <c r="AR23" s="130">
        <f t="shared" si="13"/>
        <v>-9.3325406737849198E-2</v>
      </c>
      <c r="AS23" s="130">
        <f t="shared" si="13"/>
        <v>-9.3325406737849198E-2</v>
      </c>
      <c r="AT23" s="130">
        <f t="shared" si="13"/>
        <v>-9.3325406737849198E-2</v>
      </c>
      <c r="AU23" s="130">
        <f t="shared" si="13"/>
        <v>-9.3325406737849198E-2</v>
      </c>
      <c r="AV23" s="131">
        <f t="shared" si="13"/>
        <v>-9.3325406737849198E-2</v>
      </c>
      <c r="AW23" s="130">
        <f t="shared" si="13"/>
        <v>-9.3325406737849198E-2</v>
      </c>
      <c r="AX23" s="130">
        <f t="shared" si="13"/>
        <v>-9.3325406737849198E-2</v>
      </c>
      <c r="AY23" s="130">
        <f t="shared" si="13"/>
        <v>-9.7901265439052337E-2</v>
      </c>
      <c r="AZ23" s="130">
        <f t="shared" si="13"/>
        <v>-9.7901265439052337E-2</v>
      </c>
      <c r="BA23" s="130">
        <f t="shared" si="13"/>
        <v>-9.7901265439052337E-2</v>
      </c>
      <c r="BB23" s="130">
        <f t="shared" si="13"/>
        <v>-9.7901265439052337E-2</v>
      </c>
      <c r="BC23" s="130">
        <f t="shared" si="13"/>
        <v>-9.7901265439052337E-2</v>
      </c>
      <c r="BD23" s="130">
        <f t="shared" si="13"/>
        <v>-9.7901265439052337E-2</v>
      </c>
      <c r="BE23" s="130">
        <f t="shared" si="13"/>
        <v>-9.7901265439052337E-2</v>
      </c>
      <c r="BF23" s="130">
        <f t="shared" si="13"/>
        <v>-9.7901265439052337E-2</v>
      </c>
      <c r="BG23" s="130">
        <f t="shared" si="13"/>
        <v>-9.7901265439052337E-2</v>
      </c>
      <c r="BH23" s="131">
        <f t="shared" si="13"/>
        <v>-9.7901265439052337E-2</v>
      </c>
      <c r="BI23" s="130">
        <f t="shared" si="13"/>
        <v>-9.7901265439052337E-2</v>
      </c>
      <c r="BJ23" s="130">
        <f t="shared" si="13"/>
        <v>-9.7901265439052337E-2</v>
      </c>
      <c r="BK23" s="130">
        <f t="shared" si="13"/>
        <v>-0.10270591707531562</v>
      </c>
      <c r="BL23" s="130">
        <f t="shared" si="13"/>
        <v>-0.10270591707531562</v>
      </c>
      <c r="BM23" s="130">
        <f t="shared" si="13"/>
        <v>-0.10270591707531562</v>
      </c>
      <c r="BN23" s="130">
        <f t="shared" si="13"/>
        <v>-0.10270591707531562</v>
      </c>
      <c r="BO23" s="130">
        <f t="shared" si="13"/>
        <v>-0.10270591707531562</v>
      </c>
      <c r="BP23" s="130">
        <f t="shared" ref="BP23:DP23" si="14">SUM(BP19:BP22)</f>
        <v>-0.10270591707531562</v>
      </c>
      <c r="BQ23" s="130">
        <f t="shared" si="14"/>
        <v>-0.10270591707531562</v>
      </c>
      <c r="BR23" s="130">
        <f t="shared" si="14"/>
        <v>-0.10270591707531562</v>
      </c>
      <c r="BS23" s="130">
        <f t="shared" si="14"/>
        <v>-0.10270591707531562</v>
      </c>
      <c r="BT23" s="131">
        <f t="shared" si="14"/>
        <v>-0.10270591707531562</v>
      </c>
      <c r="BU23" s="130">
        <f t="shared" si="14"/>
        <v>-0.10270591707531562</v>
      </c>
      <c r="BV23" s="130">
        <f t="shared" si="14"/>
        <v>-0.10270591707531562</v>
      </c>
      <c r="BW23" s="130">
        <f t="shared" si="14"/>
        <v>-0.10775080129339207</v>
      </c>
      <c r="BX23" s="130">
        <f t="shared" si="14"/>
        <v>-0.10775080129339207</v>
      </c>
      <c r="BY23" s="130">
        <f t="shared" si="14"/>
        <v>-0.10775080129339207</v>
      </c>
      <c r="BZ23" s="130">
        <f t="shared" si="14"/>
        <v>-0.10775080129339207</v>
      </c>
      <c r="CA23" s="130">
        <f t="shared" si="14"/>
        <v>-0.10775080129339207</v>
      </c>
      <c r="CB23" s="130">
        <f t="shared" si="14"/>
        <v>-0.10775080129339207</v>
      </c>
      <c r="CC23" s="130">
        <f t="shared" si="14"/>
        <v>-0.10775080129339207</v>
      </c>
      <c r="CD23" s="130">
        <f t="shared" si="14"/>
        <v>-0.10775080129339207</v>
      </c>
      <c r="CE23" s="130">
        <f t="shared" si="14"/>
        <v>-0.10775080129339207</v>
      </c>
      <c r="CF23" s="131">
        <f t="shared" si="14"/>
        <v>-0.10775080129339207</v>
      </c>
      <c r="CG23" s="130">
        <f t="shared" si="14"/>
        <v>-0.10775080129339207</v>
      </c>
      <c r="CH23" s="130">
        <f t="shared" si="14"/>
        <v>-0.10775080129339207</v>
      </c>
      <c r="CI23" s="130">
        <f t="shared" si="14"/>
        <v>-0.11304792972237232</v>
      </c>
      <c r="CJ23" s="130">
        <f t="shared" si="14"/>
        <v>-0.11304792972237232</v>
      </c>
      <c r="CK23" s="130">
        <f t="shared" si="14"/>
        <v>-0.11304792972237232</v>
      </c>
      <c r="CL23" s="130">
        <f t="shared" si="14"/>
        <v>-0.11304792972237232</v>
      </c>
      <c r="CM23" s="130">
        <f t="shared" si="14"/>
        <v>-0.11304792972237232</v>
      </c>
      <c r="CN23" s="130">
        <f t="shared" si="14"/>
        <v>-0.11304792972237232</v>
      </c>
      <c r="CO23" s="130">
        <f t="shared" si="14"/>
        <v>-0.11304792972237232</v>
      </c>
      <c r="CP23" s="130">
        <f t="shared" si="14"/>
        <v>-0.11304792972237232</v>
      </c>
      <c r="CQ23" s="130">
        <f t="shared" si="14"/>
        <v>-0.11304792972237232</v>
      </c>
      <c r="CR23" s="131">
        <f t="shared" si="14"/>
        <v>-0.11304792972237232</v>
      </c>
      <c r="CS23" s="130">
        <f t="shared" si="14"/>
        <v>-0.11304792972237232</v>
      </c>
      <c r="CT23" s="130">
        <f t="shared" si="14"/>
        <v>-0.11304792972237232</v>
      </c>
      <c r="CU23" s="130">
        <f t="shared" si="14"/>
        <v>-0.11860991457280159</v>
      </c>
      <c r="CV23" s="130">
        <f t="shared" si="14"/>
        <v>-0.11860991457280159</v>
      </c>
      <c r="CW23" s="130">
        <f t="shared" si="14"/>
        <v>-0.11860991457280159</v>
      </c>
      <c r="CX23" s="130">
        <f t="shared" si="14"/>
        <v>-0.11860991457280159</v>
      </c>
      <c r="CY23" s="130">
        <f t="shared" si="14"/>
        <v>-0.11860991457280159</v>
      </c>
      <c r="CZ23" s="130">
        <f t="shared" si="14"/>
        <v>-0.11860991457280159</v>
      </c>
      <c r="DA23" s="130">
        <f t="shared" si="14"/>
        <v>-0.11860991457280159</v>
      </c>
      <c r="DB23" s="130">
        <f t="shared" si="14"/>
        <v>-0.11860991457280159</v>
      </c>
      <c r="DC23" s="130">
        <f t="shared" si="14"/>
        <v>-0.11860991457280159</v>
      </c>
      <c r="DD23" s="131">
        <f t="shared" si="14"/>
        <v>-0.11860991457280159</v>
      </c>
      <c r="DE23" s="130">
        <f t="shared" si="14"/>
        <v>-0.11860991457280159</v>
      </c>
      <c r="DF23" s="130">
        <f t="shared" si="14"/>
        <v>-0.11860991457280159</v>
      </c>
      <c r="DG23" s="130">
        <f t="shared" si="14"/>
        <v>-0.12444999866575235</v>
      </c>
      <c r="DH23" s="130">
        <f t="shared" si="14"/>
        <v>-0.12444999866575235</v>
      </c>
      <c r="DI23" s="130">
        <f t="shared" si="14"/>
        <v>-0.12444999866575235</v>
      </c>
      <c r="DJ23" s="130">
        <f t="shared" si="14"/>
        <v>-0.12444999866575235</v>
      </c>
      <c r="DK23" s="130">
        <f t="shared" si="14"/>
        <v>-0.12444999866575235</v>
      </c>
      <c r="DL23" s="130">
        <f t="shared" si="14"/>
        <v>-0.12444999866575235</v>
      </c>
      <c r="DM23" s="130">
        <f t="shared" si="14"/>
        <v>-0.12444999866575235</v>
      </c>
      <c r="DN23" s="130">
        <f t="shared" si="14"/>
        <v>-0.12444999866575235</v>
      </c>
      <c r="DO23" s="130">
        <f t="shared" si="14"/>
        <v>-0.12444999866575235</v>
      </c>
      <c r="DP23" s="131">
        <f t="shared" si="14"/>
        <v>-0.12444999866575235</v>
      </c>
      <c r="DQ23" s="128">
        <f t="shared" si="4"/>
        <v>-11.90037874821823</v>
      </c>
    </row>
    <row r="24" spans="1:121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22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22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22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22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22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22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22"/>
      <c r="CG24" s="111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22"/>
      <c r="CS24" s="111"/>
      <c r="CT24" s="111"/>
      <c r="CU24" s="111"/>
      <c r="CV24" s="111"/>
      <c r="CW24" s="111"/>
      <c r="CX24" s="111"/>
      <c r="CY24" s="111"/>
      <c r="CZ24" s="111"/>
      <c r="DA24" s="111"/>
      <c r="DB24" s="111"/>
      <c r="DC24" s="111"/>
      <c r="DD24" s="122"/>
      <c r="DE24" s="111"/>
      <c r="DF24" s="111"/>
      <c r="DG24" s="111"/>
      <c r="DH24" s="111"/>
      <c r="DI24" s="111"/>
      <c r="DJ24" s="111"/>
      <c r="DK24" s="111"/>
      <c r="DL24" s="111"/>
      <c r="DM24" s="111"/>
      <c r="DN24" s="111"/>
      <c r="DO24" s="111"/>
      <c r="DP24" s="122"/>
      <c r="DQ24" s="128">
        <f t="shared" si="4"/>
        <v>0</v>
      </c>
    </row>
    <row r="25" spans="1:121">
      <c r="A25" s="115" t="s">
        <v>48</v>
      </c>
      <c r="B25" s="115"/>
      <c r="C25" s="116">
        <f>C16+C23</f>
        <v>2.2193050392865801</v>
      </c>
      <c r="D25" s="116">
        <f t="shared" ref="D25:BO25" si="15">D16+D23</f>
        <v>2.2282977092974723</v>
      </c>
      <c r="E25" s="116">
        <f t="shared" si="15"/>
        <v>2.2675111764517073</v>
      </c>
      <c r="F25" s="116">
        <f t="shared" si="15"/>
        <v>2.2750522278275214</v>
      </c>
      <c r="G25" s="116">
        <f t="shared" si="15"/>
        <v>2.2750522278275214</v>
      </c>
      <c r="H25" s="116">
        <f t="shared" si="15"/>
        <v>2.2750522278275214</v>
      </c>
      <c r="I25" s="116">
        <f t="shared" si="15"/>
        <v>2.2750522278275214</v>
      </c>
      <c r="J25" s="116">
        <f t="shared" si="15"/>
        <v>2.2750522278275214</v>
      </c>
      <c r="K25" s="116">
        <f t="shared" si="15"/>
        <v>2.2750522278275214</v>
      </c>
      <c r="L25" s="124">
        <f t="shared" si="15"/>
        <v>2.2750522278275214</v>
      </c>
      <c r="M25" s="116">
        <f t="shared" si="15"/>
        <v>2.2750522278275214</v>
      </c>
      <c r="N25" s="116">
        <f t="shared" si="15"/>
        <v>2.3003837252012582</v>
      </c>
      <c r="O25" s="116">
        <f t="shared" si="15"/>
        <v>2.3168248714662836</v>
      </c>
      <c r="P25" s="116">
        <f t="shared" si="15"/>
        <v>2.3168248714662836</v>
      </c>
      <c r="Q25" s="116">
        <f t="shared" si="15"/>
        <v>2.3576068773066874</v>
      </c>
      <c r="R25" s="116">
        <f t="shared" si="15"/>
        <v>2.3654495707375345</v>
      </c>
      <c r="S25" s="116">
        <f t="shared" si="15"/>
        <v>2.3654495707375345</v>
      </c>
      <c r="T25" s="116">
        <f t="shared" si="15"/>
        <v>2.3654495707375345</v>
      </c>
      <c r="U25" s="116">
        <f t="shared" si="15"/>
        <v>2.3654495707375345</v>
      </c>
      <c r="V25" s="116">
        <f t="shared" si="15"/>
        <v>2.3654495707375345</v>
      </c>
      <c r="W25" s="116">
        <f t="shared" si="15"/>
        <v>2.3654495707375345</v>
      </c>
      <c r="X25" s="124">
        <f t="shared" si="15"/>
        <v>2.3654495707375345</v>
      </c>
      <c r="Y25" s="116">
        <f t="shared" si="15"/>
        <v>2.3654495707375345</v>
      </c>
      <c r="Z25" s="116">
        <f t="shared" si="15"/>
        <v>2.3918000022185555</v>
      </c>
      <c r="AA25" s="116">
        <f t="shared" si="15"/>
        <v>2.4088592663462647</v>
      </c>
      <c r="AB25" s="116">
        <f t="shared" si="15"/>
        <v>2.4088592663462647</v>
      </c>
      <c r="AC25" s="116">
        <f t="shared" si="15"/>
        <v>2.4512725524202854</v>
      </c>
      <c r="AD25" s="116">
        <f t="shared" si="15"/>
        <v>2.459428953588366</v>
      </c>
      <c r="AE25" s="116">
        <f t="shared" si="15"/>
        <v>2.459428953588366</v>
      </c>
      <c r="AF25" s="116">
        <f t="shared" si="15"/>
        <v>2.459428953588366</v>
      </c>
      <c r="AG25" s="116">
        <f t="shared" si="15"/>
        <v>2.459428953588366</v>
      </c>
      <c r="AH25" s="116">
        <f t="shared" si="15"/>
        <v>2.459428953588366</v>
      </c>
      <c r="AI25" s="116">
        <f t="shared" si="15"/>
        <v>2.459428953588366</v>
      </c>
      <c r="AJ25" s="124">
        <f t="shared" si="15"/>
        <v>2.459428953588366</v>
      </c>
      <c r="AK25" s="116">
        <f t="shared" si="15"/>
        <v>2.459428953588366</v>
      </c>
      <c r="AL25" s="116">
        <f t="shared" si="15"/>
        <v>2.4868393602515786</v>
      </c>
      <c r="AM25" s="116">
        <f t="shared" si="15"/>
        <v>2.5045394905570841</v>
      </c>
      <c r="AN25" s="116">
        <f t="shared" si="15"/>
        <v>2.5045394905570841</v>
      </c>
      <c r="AO25" s="116">
        <f t="shared" si="15"/>
        <v>2.5486493080740651</v>
      </c>
      <c r="AP25" s="116">
        <f t="shared" si="15"/>
        <v>2.5571319652888693</v>
      </c>
      <c r="AQ25" s="116">
        <f t="shared" si="15"/>
        <v>2.5571319652888693</v>
      </c>
      <c r="AR25" s="116">
        <f t="shared" si="15"/>
        <v>2.5571319652888693</v>
      </c>
      <c r="AS25" s="116">
        <f t="shared" si="15"/>
        <v>2.5571319652888693</v>
      </c>
      <c r="AT25" s="116">
        <f t="shared" si="15"/>
        <v>2.5571319652888693</v>
      </c>
      <c r="AU25" s="116">
        <f t="shared" si="15"/>
        <v>2.5571319652888693</v>
      </c>
      <c r="AV25" s="124">
        <f t="shared" si="15"/>
        <v>2.5571319652888693</v>
      </c>
      <c r="AW25" s="116">
        <f t="shared" si="15"/>
        <v>2.5571319652888693</v>
      </c>
      <c r="AX25" s="116">
        <f t="shared" si="15"/>
        <v>2.5856450440377095</v>
      </c>
      <c r="AY25" s="116">
        <f t="shared" si="15"/>
        <v>2.6040095999487569</v>
      </c>
      <c r="AZ25" s="116">
        <f t="shared" si="15"/>
        <v>2.6040095999487569</v>
      </c>
      <c r="BA25" s="116">
        <f t="shared" si="15"/>
        <v>2.6498838101664171</v>
      </c>
      <c r="BB25" s="116">
        <f t="shared" si="15"/>
        <v>2.658705773669813</v>
      </c>
      <c r="BC25" s="116">
        <f t="shared" si="15"/>
        <v>2.658705773669813</v>
      </c>
      <c r="BD25" s="116">
        <f t="shared" si="15"/>
        <v>2.658705773669813</v>
      </c>
      <c r="BE25" s="116">
        <f t="shared" si="15"/>
        <v>2.658705773669813</v>
      </c>
      <c r="BF25" s="116">
        <f t="shared" si="15"/>
        <v>2.658705773669813</v>
      </c>
      <c r="BG25" s="116">
        <f t="shared" si="15"/>
        <v>2.658705773669813</v>
      </c>
      <c r="BH25" s="124">
        <f t="shared" si="15"/>
        <v>2.658705773669813</v>
      </c>
      <c r="BI25" s="116">
        <f t="shared" si="15"/>
        <v>2.658705773669813</v>
      </c>
      <c r="BJ25" s="116">
        <f t="shared" si="15"/>
        <v>2.6883659441786616</v>
      </c>
      <c r="BK25" s="116">
        <f t="shared" si="15"/>
        <v>2.7074193237391389</v>
      </c>
      <c r="BL25" s="116">
        <f t="shared" si="15"/>
        <v>2.7074193237391389</v>
      </c>
      <c r="BM25" s="116">
        <f t="shared" si="15"/>
        <v>2.7551285023655057</v>
      </c>
      <c r="BN25" s="116">
        <f t="shared" si="15"/>
        <v>2.7643033444090377</v>
      </c>
      <c r="BO25" s="116">
        <f t="shared" si="15"/>
        <v>2.7643033444090377</v>
      </c>
      <c r="BP25" s="116">
        <f t="shared" ref="BP25:DP25" si="16">BP16+BP23</f>
        <v>2.7643033444090377</v>
      </c>
      <c r="BQ25" s="116">
        <f t="shared" si="16"/>
        <v>2.7643033444090377</v>
      </c>
      <c r="BR25" s="116">
        <f t="shared" si="16"/>
        <v>2.7643033444090377</v>
      </c>
      <c r="BS25" s="116">
        <f t="shared" si="16"/>
        <v>2.7643033444090377</v>
      </c>
      <c r="BT25" s="124">
        <f t="shared" si="16"/>
        <v>2.7643033444090377</v>
      </c>
      <c r="BU25" s="116">
        <f t="shared" si="16"/>
        <v>2.7643033444090377</v>
      </c>
      <c r="BV25" s="116">
        <f t="shared" si="16"/>
        <v>2.7951568187787963</v>
      </c>
      <c r="BW25" s="116">
        <f t="shared" si="16"/>
        <v>2.8149242870053302</v>
      </c>
      <c r="BX25" s="116">
        <f t="shared" si="16"/>
        <v>2.8149242870053302</v>
      </c>
      <c r="BY25" s="116">
        <f t="shared" si="16"/>
        <v>2.864541832776752</v>
      </c>
      <c r="BZ25" s="116">
        <f t="shared" si="16"/>
        <v>2.8740836685020246</v>
      </c>
      <c r="CA25" s="116">
        <f t="shared" si="16"/>
        <v>2.8740836685020246</v>
      </c>
      <c r="CB25" s="116">
        <f t="shared" si="16"/>
        <v>2.8740836685020246</v>
      </c>
      <c r="CC25" s="116">
        <f t="shared" si="16"/>
        <v>2.8740836685020246</v>
      </c>
      <c r="CD25" s="116">
        <f t="shared" si="16"/>
        <v>2.8740836685020246</v>
      </c>
      <c r="CE25" s="116">
        <f t="shared" si="16"/>
        <v>2.8740836685020246</v>
      </c>
      <c r="CF25" s="124">
        <f t="shared" si="16"/>
        <v>2.8740836685020246</v>
      </c>
      <c r="CG25" s="116">
        <f t="shared" si="16"/>
        <v>2.8740836685020246</v>
      </c>
      <c r="CH25" s="116">
        <f t="shared" si="16"/>
        <v>2.9061785237391575</v>
      </c>
      <c r="CI25" s="116">
        <f t="shared" si="16"/>
        <v>2.9266862418525723</v>
      </c>
      <c r="CJ25" s="116">
        <f t="shared" si="16"/>
        <v>2.9266862418525723</v>
      </c>
      <c r="CK25" s="116">
        <f t="shared" si="16"/>
        <v>2.9782884894548514</v>
      </c>
      <c r="CL25" s="116">
        <f t="shared" si="16"/>
        <v>2.9882119986091356</v>
      </c>
      <c r="CM25" s="116">
        <f t="shared" si="16"/>
        <v>2.9882119986091356</v>
      </c>
      <c r="CN25" s="116">
        <f t="shared" si="16"/>
        <v>2.9882119986091356</v>
      </c>
      <c r="CO25" s="116">
        <f t="shared" si="16"/>
        <v>2.9882119986091356</v>
      </c>
      <c r="CP25" s="116">
        <f t="shared" si="16"/>
        <v>2.9882119986091356</v>
      </c>
      <c r="CQ25" s="116">
        <f t="shared" si="16"/>
        <v>2.9882119986091356</v>
      </c>
      <c r="CR25" s="124">
        <f t="shared" si="16"/>
        <v>2.9882119986091356</v>
      </c>
      <c r="CS25" s="116">
        <f t="shared" si="16"/>
        <v>2.9882119986091356</v>
      </c>
      <c r="CT25" s="116">
        <f t="shared" si="16"/>
        <v>3.0215982520429678</v>
      </c>
      <c r="CU25" s="116">
        <f t="shared" si="16"/>
        <v>3.0428733075966283</v>
      </c>
      <c r="CV25" s="116">
        <f t="shared" si="16"/>
        <v>3.0428733075966283</v>
      </c>
      <c r="CW25" s="116">
        <f t="shared" si="16"/>
        <v>3.0965396451029972</v>
      </c>
      <c r="CX25" s="116">
        <f t="shared" si="16"/>
        <v>3.1068600946234533</v>
      </c>
      <c r="CY25" s="116">
        <f t="shared" si="16"/>
        <v>3.1068600946234533</v>
      </c>
      <c r="CZ25" s="116">
        <f t="shared" si="16"/>
        <v>3.1068600946234533</v>
      </c>
      <c r="DA25" s="116">
        <f t="shared" si="16"/>
        <v>3.1068600946234533</v>
      </c>
      <c r="DB25" s="116">
        <f t="shared" si="16"/>
        <v>3.1068600946234533</v>
      </c>
      <c r="DC25" s="116">
        <f t="shared" si="16"/>
        <v>3.1068600946234533</v>
      </c>
      <c r="DD25" s="124">
        <f t="shared" si="16"/>
        <v>3.1068600946234533</v>
      </c>
      <c r="DE25" s="116">
        <f t="shared" si="16"/>
        <v>3.1068600946234533</v>
      </c>
      <c r="DF25" s="116">
        <f t="shared" si="16"/>
        <v>3.1415897823812138</v>
      </c>
      <c r="DG25" s="116">
        <f t="shared" si="16"/>
        <v>3.1636602203085165</v>
      </c>
      <c r="DH25" s="116">
        <f t="shared" si="16"/>
        <v>3.1636602203085165</v>
      </c>
      <c r="DI25" s="116">
        <f t="shared" si="16"/>
        <v>3.2194732113151412</v>
      </c>
      <c r="DJ25" s="116">
        <f t="shared" si="16"/>
        <v>3.2302064788164149</v>
      </c>
      <c r="DK25" s="116">
        <f t="shared" si="16"/>
        <v>3.2302064788164149</v>
      </c>
      <c r="DL25" s="116">
        <f t="shared" si="16"/>
        <v>3.2302064788164149</v>
      </c>
      <c r="DM25" s="116">
        <f t="shared" si="16"/>
        <v>3.2302064788164149</v>
      </c>
      <c r="DN25" s="116">
        <f t="shared" si="16"/>
        <v>3.2302064788164149</v>
      </c>
      <c r="DO25" s="116">
        <f t="shared" si="16"/>
        <v>3.2302064788164149</v>
      </c>
      <c r="DP25" s="124">
        <f t="shared" si="16"/>
        <v>3.2302064788164149</v>
      </c>
      <c r="DQ25" s="129">
        <f t="shared" si="4"/>
        <v>319.93891495425066</v>
      </c>
    </row>
    <row r="26" spans="1:121">
      <c r="A26" s="111" t="s">
        <v>83</v>
      </c>
      <c r="B26" s="111"/>
      <c r="C26" s="117">
        <f>-C25*0.1</f>
        <v>-0.22193050392865801</v>
      </c>
      <c r="D26" s="117">
        <f t="shared" ref="D26:BO26" si="17">-D25*0.1</f>
        <v>-0.22282977092974723</v>
      </c>
      <c r="E26" s="117">
        <f t="shared" si="17"/>
        <v>-0.22675111764517075</v>
      </c>
      <c r="F26" s="117">
        <f t="shared" si="17"/>
        <v>-0.22750522278275215</v>
      </c>
      <c r="G26" s="117">
        <f t="shared" si="17"/>
        <v>-0.22750522278275215</v>
      </c>
      <c r="H26" s="117">
        <f t="shared" si="17"/>
        <v>-0.22750522278275215</v>
      </c>
      <c r="I26" s="117">
        <f t="shared" si="17"/>
        <v>-0.22750522278275215</v>
      </c>
      <c r="J26" s="117">
        <f t="shared" si="17"/>
        <v>-0.22750522278275215</v>
      </c>
      <c r="K26" s="117">
        <f t="shared" si="17"/>
        <v>-0.22750522278275215</v>
      </c>
      <c r="L26" s="125">
        <f t="shared" si="17"/>
        <v>-0.22750522278275215</v>
      </c>
      <c r="M26" s="117">
        <f t="shared" si="17"/>
        <v>-0.22750522278275215</v>
      </c>
      <c r="N26" s="117">
        <f t="shared" si="17"/>
        <v>-0.23003837252012582</v>
      </c>
      <c r="O26" s="117">
        <f t="shared" si="17"/>
        <v>-0.23168248714662837</v>
      </c>
      <c r="P26" s="117">
        <f t="shared" si="17"/>
        <v>-0.23168248714662837</v>
      </c>
      <c r="Q26" s="117">
        <f t="shared" si="17"/>
        <v>-0.23576068773066874</v>
      </c>
      <c r="R26" s="117">
        <f t="shared" si="17"/>
        <v>-0.23654495707375345</v>
      </c>
      <c r="S26" s="117">
        <f t="shared" si="17"/>
        <v>-0.23654495707375345</v>
      </c>
      <c r="T26" s="117">
        <f t="shared" si="17"/>
        <v>-0.23654495707375345</v>
      </c>
      <c r="U26" s="117">
        <f t="shared" si="17"/>
        <v>-0.23654495707375345</v>
      </c>
      <c r="V26" s="117">
        <f t="shared" si="17"/>
        <v>-0.23654495707375345</v>
      </c>
      <c r="W26" s="117">
        <f t="shared" si="17"/>
        <v>-0.23654495707375345</v>
      </c>
      <c r="X26" s="125">
        <f t="shared" si="17"/>
        <v>-0.23654495707375345</v>
      </c>
      <c r="Y26" s="117">
        <f t="shared" si="17"/>
        <v>-0.23654495707375345</v>
      </c>
      <c r="Z26" s="117">
        <f t="shared" si="17"/>
        <v>-0.23918000022185557</v>
      </c>
      <c r="AA26" s="117">
        <f t="shared" si="17"/>
        <v>-0.24088592663462649</v>
      </c>
      <c r="AB26" s="117">
        <f t="shared" si="17"/>
        <v>-0.24088592663462649</v>
      </c>
      <c r="AC26" s="117">
        <f t="shared" si="17"/>
        <v>-0.24512725524202855</v>
      </c>
      <c r="AD26" s="117">
        <f t="shared" si="17"/>
        <v>-0.24594289535883662</v>
      </c>
      <c r="AE26" s="117">
        <f t="shared" si="17"/>
        <v>-0.24594289535883662</v>
      </c>
      <c r="AF26" s="117">
        <f t="shared" si="17"/>
        <v>-0.24594289535883662</v>
      </c>
      <c r="AG26" s="117">
        <f t="shared" si="17"/>
        <v>-0.24594289535883662</v>
      </c>
      <c r="AH26" s="117">
        <f t="shared" si="17"/>
        <v>-0.24594289535883662</v>
      </c>
      <c r="AI26" s="117">
        <f t="shared" si="17"/>
        <v>-0.24594289535883662</v>
      </c>
      <c r="AJ26" s="125">
        <f t="shared" si="17"/>
        <v>-0.24594289535883662</v>
      </c>
      <c r="AK26" s="117">
        <f t="shared" si="17"/>
        <v>-0.24594289535883662</v>
      </c>
      <c r="AL26" s="117">
        <f t="shared" si="17"/>
        <v>-0.24868393602515787</v>
      </c>
      <c r="AM26" s="117">
        <f t="shared" si="17"/>
        <v>-0.25045394905570845</v>
      </c>
      <c r="AN26" s="117">
        <f t="shared" si="17"/>
        <v>-0.25045394905570845</v>
      </c>
      <c r="AO26" s="117">
        <f t="shared" si="17"/>
        <v>-0.25486493080740652</v>
      </c>
      <c r="AP26" s="117">
        <f t="shared" si="17"/>
        <v>-0.25571319652888697</v>
      </c>
      <c r="AQ26" s="117">
        <f t="shared" si="17"/>
        <v>-0.25571319652888697</v>
      </c>
      <c r="AR26" s="117">
        <f t="shared" si="17"/>
        <v>-0.25571319652888697</v>
      </c>
      <c r="AS26" s="117">
        <f t="shared" si="17"/>
        <v>-0.25571319652888697</v>
      </c>
      <c r="AT26" s="117">
        <f t="shared" si="17"/>
        <v>-0.25571319652888697</v>
      </c>
      <c r="AU26" s="117">
        <f t="shared" si="17"/>
        <v>-0.25571319652888697</v>
      </c>
      <c r="AV26" s="125">
        <f t="shared" si="17"/>
        <v>-0.25571319652888697</v>
      </c>
      <c r="AW26" s="117">
        <f t="shared" si="17"/>
        <v>-0.25571319652888697</v>
      </c>
      <c r="AX26" s="117">
        <f t="shared" si="17"/>
        <v>-0.25856450440377093</v>
      </c>
      <c r="AY26" s="117">
        <f t="shared" si="17"/>
        <v>-0.26040095999487572</v>
      </c>
      <c r="AZ26" s="117">
        <f t="shared" si="17"/>
        <v>-0.26040095999487572</v>
      </c>
      <c r="BA26" s="117">
        <f t="shared" si="17"/>
        <v>-0.26498838101664174</v>
      </c>
      <c r="BB26" s="117">
        <f t="shared" si="17"/>
        <v>-0.26587057736698133</v>
      </c>
      <c r="BC26" s="117">
        <f t="shared" si="17"/>
        <v>-0.26587057736698133</v>
      </c>
      <c r="BD26" s="117">
        <f t="shared" si="17"/>
        <v>-0.26587057736698133</v>
      </c>
      <c r="BE26" s="117">
        <f t="shared" si="17"/>
        <v>-0.26587057736698133</v>
      </c>
      <c r="BF26" s="117">
        <f t="shared" si="17"/>
        <v>-0.26587057736698133</v>
      </c>
      <c r="BG26" s="117">
        <f t="shared" si="17"/>
        <v>-0.26587057736698133</v>
      </c>
      <c r="BH26" s="125">
        <f t="shared" si="17"/>
        <v>-0.26587057736698133</v>
      </c>
      <c r="BI26" s="117">
        <f t="shared" si="17"/>
        <v>-0.26587057736698133</v>
      </c>
      <c r="BJ26" s="117">
        <f t="shared" si="17"/>
        <v>-0.26883659441786617</v>
      </c>
      <c r="BK26" s="117">
        <f t="shared" si="17"/>
        <v>-0.27074193237391392</v>
      </c>
      <c r="BL26" s="117">
        <f t="shared" si="17"/>
        <v>-0.27074193237391392</v>
      </c>
      <c r="BM26" s="117">
        <f t="shared" si="17"/>
        <v>-0.27551285023655059</v>
      </c>
      <c r="BN26" s="117">
        <f t="shared" si="17"/>
        <v>-0.27643033444090376</v>
      </c>
      <c r="BO26" s="117">
        <f t="shared" si="17"/>
        <v>-0.27643033444090376</v>
      </c>
      <c r="BP26" s="117">
        <f t="shared" ref="BP26:DP26" si="18">-BP25*0.1</f>
        <v>-0.27643033444090376</v>
      </c>
      <c r="BQ26" s="117">
        <f t="shared" si="18"/>
        <v>-0.27643033444090376</v>
      </c>
      <c r="BR26" s="117">
        <f t="shared" si="18"/>
        <v>-0.27643033444090376</v>
      </c>
      <c r="BS26" s="117">
        <f t="shared" si="18"/>
        <v>-0.27643033444090376</v>
      </c>
      <c r="BT26" s="125">
        <f t="shared" si="18"/>
        <v>-0.27643033444090376</v>
      </c>
      <c r="BU26" s="117">
        <f t="shared" si="18"/>
        <v>-0.27643033444090376</v>
      </c>
      <c r="BV26" s="117">
        <f t="shared" si="18"/>
        <v>-0.27951568187787962</v>
      </c>
      <c r="BW26" s="117">
        <f t="shared" si="18"/>
        <v>-0.28149242870053304</v>
      </c>
      <c r="BX26" s="117">
        <f t="shared" si="18"/>
        <v>-0.28149242870053304</v>
      </c>
      <c r="BY26" s="117">
        <f t="shared" si="18"/>
        <v>-0.28645418327767519</v>
      </c>
      <c r="BZ26" s="117">
        <f t="shared" si="18"/>
        <v>-0.28740836685020249</v>
      </c>
      <c r="CA26" s="117">
        <f t="shared" si="18"/>
        <v>-0.28740836685020249</v>
      </c>
      <c r="CB26" s="117">
        <f t="shared" si="18"/>
        <v>-0.28740836685020249</v>
      </c>
      <c r="CC26" s="117">
        <f t="shared" si="18"/>
        <v>-0.28740836685020249</v>
      </c>
      <c r="CD26" s="117">
        <f t="shared" si="18"/>
        <v>-0.28740836685020249</v>
      </c>
      <c r="CE26" s="117">
        <f t="shared" si="18"/>
        <v>-0.28740836685020249</v>
      </c>
      <c r="CF26" s="125">
        <f t="shared" si="18"/>
        <v>-0.28740836685020249</v>
      </c>
      <c r="CG26" s="117">
        <f t="shared" si="18"/>
        <v>-0.28740836685020249</v>
      </c>
      <c r="CH26" s="117">
        <f t="shared" si="18"/>
        <v>-0.29061785237391574</v>
      </c>
      <c r="CI26" s="117">
        <f t="shared" si="18"/>
        <v>-0.29266862418525724</v>
      </c>
      <c r="CJ26" s="117">
        <f t="shared" si="18"/>
        <v>-0.29266862418525724</v>
      </c>
      <c r="CK26" s="117">
        <f t="shared" si="18"/>
        <v>-0.29782884894548517</v>
      </c>
      <c r="CL26" s="117">
        <f t="shared" si="18"/>
        <v>-0.29882119986091354</v>
      </c>
      <c r="CM26" s="117">
        <f t="shared" si="18"/>
        <v>-0.29882119986091354</v>
      </c>
      <c r="CN26" s="117">
        <f t="shared" si="18"/>
        <v>-0.29882119986091354</v>
      </c>
      <c r="CO26" s="117">
        <f t="shared" si="18"/>
        <v>-0.29882119986091354</v>
      </c>
      <c r="CP26" s="117">
        <f t="shared" si="18"/>
        <v>-0.29882119986091354</v>
      </c>
      <c r="CQ26" s="117">
        <f t="shared" si="18"/>
        <v>-0.29882119986091354</v>
      </c>
      <c r="CR26" s="125">
        <f t="shared" si="18"/>
        <v>-0.29882119986091354</v>
      </c>
      <c r="CS26" s="117">
        <f t="shared" si="18"/>
        <v>-0.29882119986091354</v>
      </c>
      <c r="CT26" s="117">
        <f t="shared" si="18"/>
        <v>-0.30215982520429679</v>
      </c>
      <c r="CU26" s="117">
        <f t="shared" si="18"/>
        <v>-0.30428733075966286</v>
      </c>
      <c r="CV26" s="117">
        <f t="shared" si="18"/>
        <v>-0.30428733075966286</v>
      </c>
      <c r="CW26" s="117">
        <f t="shared" si="18"/>
        <v>-0.30965396451029975</v>
      </c>
      <c r="CX26" s="117">
        <f t="shared" si="18"/>
        <v>-0.31068600946234537</v>
      </c>
      <c r="CY26" s="117">
        <f t="shared" si="18"/>
        <v>-0.31068600946234537</v>
      </c>
      <c r="CZ26" s="117">
        <f t="shared" si="18"/>
        <v>-0.31068600946234537</v>
      </c>
      <c r="DA26" s="117">
        <f t="shared" si="18"/>
        <v>-0.31068600946234537</v>
      </c>
      <c r="DB26" s="117">
        <f t="shared" si="18"/>
        <v>-0.31068600946234537</v>
      </c>
      <c r="DC26" s="117">
        <f t="shared" si="18"/>
        <v>-0.31068600946234537</v>
      </c>
      <c r="DD26" s="125">
        <f t="shared" si="18"/>
        <v>-0.31068600946234537</v>
      </c>
      <c r="DE26" s="117">
        <f t="shared" si="18"/>
        <v>-0.31068600946234537</v>
      </c>
      <c r="DF26" s="117">
        <f t="shared" si="18"/>
        <v>-0.31415897823812139</v>
      </c>
      <c r="DG26" s="117">
        <f t="shared" si="18"/>
        <v>-0.31636602203085168</v>
      </c>
      <c r="DH26" s="117">
        <f t="shared" si="18"/>
        <v>-0.31636602203085168</v>
      </c>
      <c r="DI26" s="117">
        <f t="shared" si="18"/>
        <v>-0.32194732113151414</v>
      </c>
      <c r="DJ26" s="117">
        <f t="shared" si="18"/>
        <v>-0.32302064788164153</v>
      </c>
      <c r="DK26" s="117">
        <f t="shared" si="18"/>
        <v>-0.32302064788164153</v>
      </c>
      <c r="DL26" s="117">
        <f t="shared" si="18"/>
        <v>-0.32302064788164153</v>
      </c>
      <c r="DM26" s="117">
        <f t="shared" si="18"/>
        <v>-0.32302064788164153</v>
      </c>
      <c r="DN26" s="117">
        <f t="shared" si="18"/>
        <v>-0.32302064788164153</v>
      </c>
      <c r="DO26" s="117">
        <f t="shared" si="18"/>
        <v>-0.32302064788164153</v>
      </c>
      <c r="DP26" s="125">
        <f t="shared" si="18"/>
        <v>-0.32302064788164153</v>
      </c>
      <c r="DQ26" s="128">
        <f>SUM(C26:DP26)</f>
        <v>-31.993891495425025</v>
      </c>
    </row>
    <row r="27" spans="1:121">
      <c r="A27" s="115" t="s">
        <v>84</v>
      </c>
      <c r="B27" s="115"/>
      <c r="C27" s="116">
        <f>SUM(C25:C26)</f>
        <v>1.997374535357922</v>
      </c>
      <c r="D27" s="116">
        <f>SUM(D25:D26)</f>
        <v>2.0054679383677252</v>
      </c>
      <c r="E27" s="116">
        <f t="shared" ref="E27:BP27" si="19">SUM(E25:E26)</f>
        <v>2.0407600588065367</v>
      </c>
      <c r="F27" s="116">
        <f t="shared" si="19"/>
        <v>2.0475470050447693</v>
      </c>
      <c r="G27" s="116">
        <f t="shared" si="19"/>
        <v>2.0475470050447693</v>
      </c>
      <c r="H27" s="116">
        <f t="shared" si="19"/>
        <v>2.0475470050447693</v>
      </c>
      <c r="I27" s="116">
        <f t="shared" si="19"/>
        <v>2.0475470050447693</v>
      </c>
      <c r="J27" s="116">
        <f t="shared" si="19"/>
        <v>2.0475470050447693</v>
      </c>
      <c r="K27" s="116">
        <f t="shared" si="19"/>
        <v>2.0475470050447693</v>
      </c>
      <c r="L27" s="124">
        <f t="shared" si="19"/>
        <v>2.0475470050447693</v>
      </c>
      <c r="M27" s="116">
        <f t="shared" si="19"/>
        <v>2.0475470050447693</v>
      </c>
      <c r="N27" s="116">
        <f t="shared" si="19"/>
        <v>2.0703453526811324</v>
      </c>
      <c r="O27" s="116">
        <f t="shared" si="19"/>
        <v>2.085142384319655</v>
      </c>
      <c r="P27" s="116">
        <f t="shared" si="19"/>
        <v>2.085142384319655</v>
      </c>
      <c r="Q27" s="116">
        <f t="shared" si="19"/>
        <v>2.1218461895760186</v>
      </c>
      <c r="R27" s="116">
        <f t="shared" si="19"/>
        <v>2.128904613663781</v>
      </c>
      <c r="S27" s="116">
        <f t="shared" si="19"/>
        <v>2.128904613663781</v>
      </c>
      <c r="T27" s="116">
        <f t="shared" si="19"/>
        <v>2.128904613663781</v>
      </c>
      <c r="U27" s="116">
        <f t="shared" si="19"/>
        <v>2.128904613663781</v>
      </c>
      <c r="V27" s="116">
        <f t="shared" si="19"/>
        <v>2.128904613663781</v>
      </c>
      <c r="W27" s="116">
        <f t="shared" si="19"/>
        <v>2.128904613663781</v>
      </c>
      <c r="X27" s="124">
        <f t="shared" si="19"/>
        <v>2.128904613663781</v>
      </c>
      <c r="Y27" s="116">
        <f t="shared" si="19"/>
        <v>2.128904613663781</v>
      </c>
      <c r="Z27" s="116">
        <f t="shared" si="19"/>
        <v>2.1526200019966999</v>
      </c>
      <c r="AA27" s="116">
        <f t="shared" si="19"/>
        <v>2.1679733397116383</v>
      </c>
      <c r="AB27" s="116">
        <f t="shared" si="19"/>
        <v>2.1679733397116383</v>
      </c>
      <c r="AC27" s="116">
        <f t="shared" si="19"/>
        <v>2.2061452971782569</v>
      </c>
      <c r="AD27" s="116">
        <f t="shared" si="19"/>
        <v>2.2134860582295293</v>
      </c>
      <c r="AE27" s="116">
        <f t="shared" si="19"/>
        <v>2.2134860582295293</v>
      </c>
      <c r="AF27" s="116">
        <f t="shared" si="19"/>
        <v>2.2134860582295293</v>
      </c>
      <c r="AG27" s="116">
        <f t="shared" si="19"/>
        <v>2.2134860582295293</v>
      </c>
      <c r="AH27" s="116">
        <f t="shared" si="19"/>
        <v>2.2134860582295293</v>
      </c>
      <c r="AI27" s="116">
        <f t="shared" si="19"/>
        <v>2.2134860582295293</v>
      </c>
      <c r="AJ27" s="124">
        <f t="shared" si="19"/>
        <v>2.2134860582295293</v>
      </c>
      <c r="AK27" s="116">
        <f t="shared" si="19"/>
        <v>2.2134860582295293</v>
      </c>
      <c r="AL27" s="116">
        <f t="shared" si="19"/>
        <v>2.2381554242264206</v>
      </c>
      <c r="AM27" s="116">
        <f t="shared" si="19"/>
        <v>2.2540855415013756</v>
      </c>
      <c r="AN27" s="116">
        <f t="shared" si="19"/>
        <v>2.2540855415013756</v>
      </c>
      <c r="AO27" s="116">
        <f t="shared" si="19"/>
        <v>2.2937843772666584</v>
      </c>
      <c r="AP27" s="116">
        <f t="shared" si="19"/>
        <v>2.3014187687599823</v>
      </c>
      <c r="AQ27" s="116">
        <f t="shared" si="19"/>
        <v>2.3014187687599823</v>
      </c>
      <c r="AR27" s="116">
        <f t="shared" si="19"/>
        <v>2.3014187687599823</v>
      </c>
      <c r="AS27" s="116">
        <f t="shared" si="19"/>
        <v>2.3014187687599823</v>
      </c>
      <c r="AT27" s="116">
        <f t="shared" si="19"/>
        <v>2.3014187687599823</v>
      </c>
      <c r="AU27" s="116">
        <f t="shared" si="19"/>
        <v>2.3014187687599823</v>
      </c>
      <c r="AV27" s="124">
        <f t="shared" si="19"/>
        <v>2.3014187687599823</v>
      </c>
      <c r="AW27" s="116">
        <f t="shared" si="19"/>
        <v>2.3014187687599823</v>
      </c>
      <c r="AX27" s="116">
        <f t="shared" si="19"/>
        <v>2.3270805396339385</v>
      </c>
      <c r="AY27" s="116">
        <f t="shared" si="19"/>
        <v>2.3436086399538811</v>
      </c>
      <c r="AZ27" s="116">
        <f t="shared" si="19"/>
        <v>2.3436086399538811</v>
      </c>
      <c r="BA27" s="116">
        <f t="shared" si="19"/>
        <v>2.3848954291497755</v>
      </c>
      <c r="BB27" s="116">
        <f t="shared" si="19"/>
        <v>2.3928351963028316</v>
      </c>
      <c r="BC27" s="116">
        <f t="shared" si="19"/>
        <v>2.3928351963028316</v>
      </c>
      <c r="BD27" s="116">
        <f t="shared" si="19"/>
        <v>2.3928351963028316</v>
      </c>
      <c r="BE27" s="116">
        <f t="shared" si="19"/>
        <v>2.3928351963028316</v>
      </c>
      <c r="BF27" s="116">
        <f t="shared" si="19"/>
        <v>2.3928351963028316</v>
      </c>
      <c r="BG27" s="116">
        <f t="shared" si="19"/>
        <v>2.3928351963028316</v>
      </c>
      <c r="BH27" s="124">
        <f t="shared" si="19"/>
        <v>2.3928351963028316</v>
      </c>
      <c r="BI27" s="116">
        <f t="shared" si="19"/>
        <v>2.3928351963028316</v>
      </c>
      <c r="BJ27" s="116">
        <f t="shared" si="19"/>
        <v>2.4195293497607953</v>
      </c>
      <c r="BK27" s="116">
        <f t="shared" si="19"/>
        <v>2.4366773913652251</v>
      </c>
      <c r="BL27" s="116">
        <f t="shared" si="19"/>
        <v>2.4366773913652251</v>
      </c>
      <c r="BM27" s="116">
        <f t="shared" si="19"/>
        <v>2.4796156521289552</v>
      </c>
      <c r="BN27" s="116">
        <f t="shared" si="19"/>
        <v>2.4878730099681339</v>
      </c>
      <c r="BO27" s="116">
        <f t="shared" si="19"/>
        <v>2.4878730099681339</v>
      </c>
      <c r="BP27" s="116">
        <f t="shared" si="19"/>
        <v>2.4878730099681339</v>
      </c>
      <c r="BQ27" s="116">
        <f t="shared" ref="BQ27:DP27" si="20">SUM(BQ25:BQ26)</f>
        <v>2.4878730099681339</v>
      </c>
      <c r="BR27" s="116">
        <f t="shared" si="20"/>
        <v>2.4878730099681339</v>
      </c>
      <c r="BS27" s="116">
        <f t="shared" si="20"/>
        <v>2.4878730099681339</v>
      </c>
      <c r="BT27" s="124">
        <f t="shared" si="20"/>
        <v>2.4878730099681339</v>
      </c>
      <c r="BU27" s="116">
        <f t="shared" si="20"/>
        <v>2.4878730099681339</v>
      </c>
      <c r="BV27" s="116">
        <f t="shared" si="20"/>
        <v>2.5156411369009168</v>
      </c>
      <c r="BW27" s="116">
        <f t="shared" si="20"/>
        <v>2.5334318583047972</v>
      </c>
      <c r="BX27" s="116">
        <f t="shared" si="20"/>
        <v>2.5334318583047972</v>
      </c>
      <c r="BY27" s="116">
        <f t="shared" si="20"/>
        <v>2.5780876494990768</v>
      </c>
      <c r="BZ27" s="116">
        <f t="shared" si="20"/>
        <v>2.5866753016518222</v>
      </c>
      <c r="CA27" s="116">
        <f t="shared" si="20"/>
        <v>2.5866753016518222</v>
      </c>
      <c r="CB27" s="116">
        <f t="shared" si="20"/>
        <v>2.5866753016518222</v>
      </c>
      <c r="CC27" s="116">
        <f t="shared" si="20"/>
        <v>2.5866753016518222</v>
      </c>
      <c r="CD27" s="116">
        <f t="shared" si="20"/>
        <v>2.5866753016518222</v>
      </c>
      <c r="CE27" s="116">
        <f t="shared" si="20"/>
        <v>2.5866753016518222</v>
      </c>
      <c r="CF27" s="124">
        <f t="shared" si="20"/>
        <v>2.5866753016518222</v>
      </c>
      <c r="CG27" s="116">
        <f t="shared" si="20"/>
        <v>2.5866753016518222</v>
      </c>
      <c r="CH27" s="116">
        <f t="shared" si="20"/>
        <v>2.615560671365242</v>
      </c>
      <c r="CI27" s="116">
        <f t="shared" si="20"/>
        <v>2.6340176176673151</v>
      </c>
      <c r="CJ27" s="116">
        <f t="shared" si="20"/>
        <v>2.6340176176673151</v>
      </c>
      <c r="CK27" s="116">
        <f t="shared" si="20"/>
        <v>2.6804596405093664</v>
      </c>
      <c r="CL27" s="116">
        <f t="shared" si="20"/>
        <v>2.6893907987482222</v>
      </c>
      <c r="CM27" s="116">
        <f t="shared" si="20"/>
        <v>2.6893907987482222</v>
      </c>
      <c r="CN27" s="116">
        <f t="shared" si="20"/>
        <v>2.6893907987482222</v>
      </c>
      <c r="CO27" s="116">
        <f t="shared" si="20"/>
        <v>2.6893907987482222</v>
      </c>
      <c r="CP27" s="116">
        <f t="shared" si="20"/>
        <v>2.6893907987482222</v>
      </c>
      <c r="CQ27" s="116">
        <f t="shared" si="20"/>
        <v>2.6893907987482222</v>
      </c>
      <c r="CR27" s="124">
        <f t="shared" si="20"/>
        <v>2.6893907987482222</v>
      </c>
      <c r="CS27" s="116">
        <f t="shared" si="20"/>
        <v>2.6893907987482222</v>
      </c>
      <c r="CT27" s="116">
        <f t="shared" si="20"/>
        <v>2.7194384268386709</v>
      </c>
      <c r="CU27" s="116">
        <f t="shared" si="20"/>
        <v>2.7385859768369656</v>
      </c>
      <c r="CV27" s="116">
        <f t="shared" si="20"/>
        <v>2.7385859768369656</v>
      </c>
      <c r="CW27" s="116">
        <f t="shared" si="20"/>
        <v>2.7868856805926976</v>
      </c>
      <c r="CX27" s="116">
        <f t="shared" si="20"/>
        <v>2.7961740851611081</v>
      </c>
      <c r="CY27" s="116">
        <f t="shared" si="20"/>
        <v>2.7961740851611081</v>
      </c>
      <c r="CZ27" s="116">
        <f t="shared" si="20"/>
        <v>2.7961740851611081</v>
      </c>
      <c r="DA27" s="116">
        <f t="shared" si="20"/>
        <v>2.7961740851611081</v>
      </c>
      <c r="DB27" s="116">
        <f t="shared" si="20"/>
        <v>2.7961740851611081</v>
      </c>
      <c r="DC27" s="116">
        <f t="shared" si="20"/>
        <v>2.7961740851611081</v>
      </c>
      <c r="DD27" s="124">
        <f t="shared" si="20"/>
        <v>2.7961740851611081</v>
      </c>
      <c r="DE27" s="116">
        <f t="shared" si="20"/>
        <v>2.7961740851611081</v>
      </c>
      <c r="DF27" s="116">
        <f t="shared" si="20"/>
        <v>2.8274308041430922</v>
      </c>
      <c r="DG27" s="116">
        <f t="shared" si="20"/>
        <v>2.8472941982776647</v>
      </c>
      <c r="DH27" s="116">
        <f t="shared" si="20"/>
        <v>2.8472941982776647</v>
      </c>
      <c r="DI27" s="116">
        <f t="shared" si="20"/>
        <v>2.8975258901836272</v>
      </c>
      <c r="DJ27" s="116">
        <f t="shared" si="20"/>
        <v>2.9071858309347736</v>
      </c>
      <c r="DK27" s="116">
        <f t="shared" si="20"/>
        <v>2.9071858309347736</v>
      </c>
      <c r="DL27" s="116">
        <f t="shared" si="20"/>
        <v>2.9071858309347736</v>
      </c>
      <c r="DM27" s="116">
        <f t="shared" si="20"/>
        <v>2.9071858309347736</v>
      </c>
      <c r="DN27" s="116">
        <f t="shared" si="20"/>
        <v>2.9071858309347736</v>
      </c>
      <c r="DO27" s="116">
        <f t="shared" si="20"/>
        <v>2.9071858309347736</v>
      </c>
      <c r="DP27" s="124">
        <f t="shared" si="20"/>
        <v>2.9071858309347736</v>
      </c>
      <c r="DQ27" s="128">
        <f>SUM(C27:DP27)</f>
        <v>287.94502345882557</v>
      </c>
    </row>
    <row r="28" spans="1:121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4">
        <f>SUM(A27:L27)</f>
        <v>20.376431567845572</v>
      </c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4">
        <f>SUM(M27:X27)</f>
        <v>25.312355611587698</v>
      </c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4">
        <f>SUM(Y27:AJ27)</f>
        <v>26.318018999868713</v>
      </c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4">
        <f>SUM(AK27:AV27)</f>
        <v>27.363528324045241</v>
      </c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4">
        <f>SUM(AW27:BH27)</f>
        <v>28.450458391571289</v>
      </c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  <c r="BT28" s="114">
        <f>SUM(BI27:BT27)</f>
        <v>29.580446050699965</v>
      </c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4">
        <f>SUM(BU27:CF27)</f>
        <v>30.755192624540484</v>
      </c>
      <c r="CG28" s="111"/>
      <c r="CH28" s="111"/>
      <c r="CI28" s="111"/>
      <c r="CJ28" s="111"/>
      <c r="CK28" s="111"/>
      <c r="CL28" s="111"/>
      <c r="CM28" s="111"/>
      <c r="CN28" s="111"/>
      <c r="CO28" s="111"/>
      <c r="CP28" s="111"/>
      <c r="CQ28" s="111"/>
      <c r="CR28" s="114">
        <f>SUM(CG27:CR27)</f>
        <v>31.976466440098609</v>
      </c>
      <c r="CS28" s="111"/>
      <c r="CT28" s="111"/>
      <c r="CU28" s="111"/>
      <c r="CV28" s="111"/>
      <c r="CW28" s="111"/>
      <c r="CX28" s="111"/>
      <c r="CY28" s="111"/>
      <c r="CZ28" s="111"/>
      <c r="DA28" s="111"/>
      <c r="DB28" s="111"/>
      <c r="DC28" s="111"/>
      <c r="DD28" s="114">
        <f>SUM(CS27:DD27)</f>
        <v>33.246105455981279</v>
      </c>
      <c r="DE28" s="111"/>
      <c r="DF28" s="111"/>
      <c r="DG28" s="111"/>
      <c r="DH28" s="111"/>
      <c r="DI28" s="111"/>
      <c r="DJ28" s="111"/>
      <c r="DK28" s="111"/>
      <c r="DL28" s="111"/>
      <c r="DM28" s="111"/>
      <c r="DN28" s="111"/>
      <c r="DO28" s="111"/>
      <c r="DP28" s="114">
        <f>SUM(DE27:DP27)</f>
        <v>34.566019992586561</v>
      </c>
      <c r="DQ28" s="128">
        <f>SUM(C28:DP28)</f>
        <v>287.9450234588254</v>
      </c>
    </row>
    <row r="29" spans="1:121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  <c r="CM29" s="111"/>
      <c r="CN29" s="111"/>
      <c r="CO29" s="111"/>
      <c r="CP29" s="111"/>
      <c r="CQ29" s="111"/>
      <c r="CR29" s="111"/>
      <c r="CS29" s="111"/>
      <c r="CT29" s="111"/>
      <c r="CU29" s="111"/>
      <c r="CV29" s="111"/>
      <c r="CW29" s="111"/>
      <c r="CX29" s="111"/>
      <c r="CY29" s="111"/>
      <c r="CZ29" s="111"/>
      <c r="DA29" s="111"/>
      <c r="DB29" s="111"/>
      <c r="DC29" s="111"/>
      <c r="DD29" s="111"/>
      <c r="DE29" s="111"/>
      <c r="DF29" s="111"/>
      <c r="DG29" s="111"/>
      <c r="DH29" s="111"/>
      <c r="DI29" s="111"/>
      <c r="DJ29" s="111"/>
      <c r="DK29" s="111"/>
      <c r="DL29" s="111"/>
      <c r="DM29" s="111"/>
      <c r="DN29" s="111"/>
      <c r="DO29" s="111"/>
      <c r="DP29" s="111"/>
    </row>
    <row r="30" spans="1:121">
      <c r="A30" s="111"/>
      <c r="B30" s="111"/>
      <c r="C30" s="114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/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111"/>
      <c r="DM30" s="111"/>
      <c r="DN30" s="111"/>
      <c r="DO30" s="111"/>
      <c r="DP30" s="111"/>
    </row>
    <row r="31" spans="1:121">
      <c r="A31" s="111" t="s">
        <v>90</v>
      </c>
      <c r="B31" s="118">
        <f>NPV(0.67%, C27:DP27)*0.95</f>
        <v>183.99577129612666</v>
      </c>
      <c r="C31" s="114">
        <f>NPV(2%,C27:DP27)*0.95</f>
        <v>97.66132222143375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/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111"/>
      <c r="DM31" s="111"/>
      <c r="DN31" s="111"/>
      <c r="DO31" s="111"/>
      <c r="DP31" s="111"/>
    </row>
    <row r="32" spans="1:121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/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111"/>
      <c r="DM32" s="111"/>
      <c r="DN32" s="111"/>
      <c r="DO32" s="111"/>
      <c r="DP32" s="111"/>
    </row>
    <row r="33" spans="1:120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1"/>
      <c r="BX33" s="111"/>
      <c r="BY33" s="111"/>
      <c r="BZ33" s="111"/>
      <c r="CA33" s="111"/>
      <c r="CB33" s="111"/>
      <c r="CC33" s="111"/>
      <c r="CD33" s="111"/>
      <c r="CE33" s="111"/>
      <c r="CF33" s="111"/>
      <c r="CG33" s="111"/>
      <c r="CH33" s="111"/>
      <c r="CI33" s="111"/>
      <c r="CJ33" s="111"/>
      <c r="CK33" s="111"/>
      <c r="CL33" s="111"/>
      <c r="CM33" s="111"/>
      <c r="CN33" s="111"/>
      <c r="CO33" s="111"/>
      <c r="CP33" s="111"/>
      <c r="CQ33" s="111"/>
      <c r="CR33" s="111"/>
      <c r="CS33" s="111"/>
      <c r="CT33" s="111"/>
      <c r="CU33" s="111"/>
      <c r="CV33" s="111"/>
      <c r="CW33" s="111"/>
      <c r="CX33" s="111"/>
      <c r="CY33" s="111"/>
      <c r="CZ33" s="111"/>
      <c r="DA33" s="111"/>
      <c r="DB33" s="111"/>
      <c r="DC33" s="111"/>
      <c r="DD33" s="111"/>
      <c r="DE33" s="111"/>
      <c r="DF33" s="111"/>
      <c r="DG33" s="111"/>
      <c r="DH33" s="111"/>
      <c r="DI33" s="111"/>
      <c r="DJ33" s="111"/>
      <c r="DK33" s="111"/>
      <c r="DL33" s="111"/>
      <c r="DM33" s="111"/>
      <c r="DN33" s="111"/>
      <c r="DO33" s="111"/>
      <c r="DP33" s="111"/>
    </row>
    <row r="34" spans="1:120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1"/>
      <c r="CD34" s="111"/>
      <c r="CE34" s="111"/>
      <c r="CF34" s="111"/>
      <c r="CG34" s="111"/>
      <c r="CH34" s="111"/>
      <c r="CI34" s="111"/>
      <c r="CJ34" s="111"/>
      <c r="CK34" s="111"/>
      <c r="CL34" s="111"/>
      <c r="CM34" s="111"/>
      <c r="CN34" s="111"/>
      <c r="CO34" s="111"/>
      <c r="CP34" s="111"/>
      <c r="CQ34" s="111"/>
      <c r="CR34" s="111"/>
      <c r="CS34" s="111"/>
      <c r="CT34" s="111"/>
      <c r="CU34" s="111"/>
      <c r="CV34" s="111"/>
      <c r="CW34" s="111"/>
      <c r="CX34" s="111"/>
      <c r="CY34" s="111"/>
      <c r="CZ34" s="111"/>
      <c r="DA34" s="111"/>
      <c r="DB34" s="111"/>
      <c r="DC34" s="111"/>
      <c r="DD34" s="111"/>
      <c r="DE34" s="111"/>
      <c r="DF34" s="111"/>
      <c r="DG34" s="111"/>
      <c r="DH34" s="111"/>
      <c r="DI34" s="111"/>
      <c r="DJ34" s="111"/>
      <c r="DK34" s="111"/>
      <c r="DL34" s="111"/>
      <c r="DM34" s="111"/>
      <c r="DN34" s="111"/>
      <c r="DO34" s="111"/>
      <c r="DP34" s="111"/>
    </row>
    <row r="35" spans="1:120">
      <c r="A35" s="111"/>
      <c r="B35" s="114">
        <f>SUM(C27:DP27)</f>
        <v>287.94502345882557</v>
      </c>
      <c r="C35" s="119">
        <f>B35*0.7</f>
        <v>201.56151642117788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1"/>
      <c r="CD35" s="111"/>
      <c r="CE35" s="111"/>
      <c r="CF35" s="111"/>
      <c r="CG35" s="111"/>
      <c r="CH35" s="111"/>
      <c r="CI35" s="111"/>
      <c r="CJ35" s="111"/>
      <c r="CK35" s="111"/>
      <c r="CL35" s="111"/>
      <c r="CM35" s="111"/>
      <c r="CN35" s="111"/>
      <c r="CO35" s="111"/>
      <c r="CP35" s="111"/>
      <c r="CQ35" s="111"/>
      <c r="CR35" s="111"/>
      <c r="CS35" s="111"/>
      <c r="CT35" s="111"/>
      <c r="CU35" s="111"/>
      <c r="CV35" s="111"/>
      <c r="CW35" s="111"/>
      <c r="CX35" s="111"/>
      <c r="CY35" s="111"/>
      <c r="CZ35" s="111"/>
      <c r="DA35" s="111"/>
      <c r="DB35" s="111"/>
      <c r="DC35" s="111"/>
      <c r="DD35" s="111"/>
      <c r="DE35" s="111"/>
      <c r="DF35" s="111"/>
      <c r="DG35" s="111"/>
      <c r="DH35" s="111"/>
      <c r="DI35" s="111"/>
      <c r="DJ35" s="111"/>
      <c r="DK35" s="111"/>
      <c r="DL35" s="111"/>
      <c r="DM35" s="111"/>
      <c r="DN35" s="111"/>
      <c r="DO35" s="111"/>
      <c r="DP35" s="111"/>
    </row>
    <row r="36" spans="1:120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1"/>
      <c r="CD36" s="111"/>
      <c r="CE36" s="111"/>
      <c r="CF36" s="111"/>
      <c r="CG36" s="111"/>
      <c r="CH36" s="111"/>
      <c r="CI36" s="111"/>
      <c r="CJ36" s="111"/>
      <c r="CK36" s="111"/>
      <c r="CL36" s="111"/>
      <c r="CM36" s="111"/>
      <c r="CN36" s="111"/>
      <c r="CO36" s="111"/>
      <c r="CP36" s="111"/>
      <c r="CQ36" s="111"/>
      <c r="CR36" s="111"/>
      <c r="CS36" s="111"/>
      <c r="CT36" s="111"/>
      <c r="CU36" s="111"/>
      <c r="CV36" s="111"/>
      <c r="CW36" s="111"/>
      <c r="CX36" s="111"/>
      <c r="CY36" s="111"/>
      <c r="CZ36" s="111"/>
      <c r="DA36" s="111"/>
      <c r="DB36" s="111"/>
      <c r="DC36" s="111"/>
      <c r="DD36" s="111"/>
      <c r="DE36" s="111"/>
      <c r="DF36" s="111"/>
      <c r="DG36" s="111"/>
      <c r="DH36" s="111"/>
      <c r="DI36" s="111"/>
      <c r="DJ36" s="111"/>
      <c r="DK36" s="111"/>
      <c r="DL36" s="111"/>
      <c r="DM36" s="111"/>
      <c r="DN36" s="111"/>
      <c r="DO36" s="111"/>
      <c r="DP36" s="111"/>
    </row>
    <row r="37" spans="1:120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  <c r="CF37" s="111"/>
      <c r="CG37" s="111"/>
      <c r="CH37" s="111"/>
      <c r="CI37" s="111"/>
      <c r="CJ37" s="111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1"/>
      <c r="CX37" s="111"/>
      <c r="CY37" s="111"/>
      <c r="CZ37" s="111"/>
      <c r="DA37" s="111"/>
      <c r="DB37" s="111"/>
      <c r="DC37" s="111"/>
      <c r="DD37" s="111"/>
      <c r="DE37" s="111"/>
      <c r="DF37" s="111"/>
      <c r="DG37" s="111"/>
      <c r="DH37" s="111"/>
      <c r="DI37" s="111"/>
      <c r="DJ37" s="111"/>
      <c r="DK37" s="111"/>
      <c r="DL37" s="111"/>
      <c r="DM37" s="111"/>
      <c r="DN37" s="111"/>
      <c r="DO37" s="111"/>
      <c r="DP37" s="111"/>
    </row>
    <row r="38" spans="1:120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1"/>
      <c r="BR38" s="111"/>
      <c r="BS38" s="111"/>
      <c r="BT38" s="111"/>
      <c r="BU38" s="111"/>
      <c r="BV38" s="111"/>
      <c r="BW38" s="111"/>
      <c r="BX38" s="111"/>
      <c r="BY38" s="111"/>
      <c r="BZ38" s="111"/>
      <c r="CA38" s="111"/>
      <c r="CB38" s="111"/>
      <c r="CC38" s="111"/>
      <c r="CD38" s="111"/>
      <c r="CE38" s="111"/>
      <c r="CF38" s="111"/>
      <c r="CG38" s="111"/>
      <c r="CH38" s="111"/>
      <c r="CI38" s="111"/>
      <c r="CJ38" s="111"/>
      <c r="CK38" s="111"/>
      <c r="CL38" s="111"/>
      <c r="CM38" s="111"/>
      <c r="CN38" s="111"/>
      <c r="CO38" s="111"/>
      <c r="CP38" s="111"/>
      <c r="CQ38" s="111"/>
      <c r="CR38" s="111"/>
      <c r="CS38" s="111"/>
      <c r="CT38" s="111"/>
      <c r="CU38" s="111"/>
      <c r="CV38" s="111"/>
      <c r="CW38" s="111"/>
      <c r="CX38" s="111"/>
      <c r="CY38" s="111"/>
      <c r="CZ38" s="111"/>
      <c r="DA38" s="111"/>
      <c r="DB38" s="111"/>
      <c r="DC38" s="111"/>
      <c r="DD38" s="111"/>
      <c r="DE38" s="111"/>
      <c r="DF38" s="111"/>
      <c r="DG38" s="111"/>
      <c r="DH38" s="111"/>
      <c r="DI38" s="111"/>
      <c r="DJ38" s="111"/>
      <c r="DK38" s="111"/>
      <c r="DL38" s="111"/>
      <c r="DM38" s="111"/>
      <c r="DN38" s="111"/>
      <c r="DO38" s="111"/>
      <c r="DP38" s="111"/>
    </row>
    <row r="39" spans="1:120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1"/>
      <c r="BT39" s="111"/>
      <c r="BU39" s="111"/>
      <c r="BV39" s="111"/>
      <c r="BW39" s="111"/>
      <c r="BX39" s="111"/>
      <c r="BY39" s="111"/>
      <c r="BZ39" s="111"/>
      <c r="CA39" s="111"/>
      <c r="CB39" s="111"/>
      <c r="CC39" s="111"/>
      <c r="CD39" s="111"/>
      <c r="CE39" s="111"/>
      <c r="CF39" s="111"/>
      <c r="CG39" s="111"/>
      <c r="CH39" s="111"/>
      <c r="CI39" s="111"/>
      <c r="CJ39" s="111"/>
      <c r="CK39" s="111"/>
      <c r="CL39" s="111"/>
      <c r="CM39" s="111"/>
      <c r="CN39" s="111"/>
      <c r="CO39" s="111"/>
      <c r="CP39" s="111"/>
      <c r="CQ39" s="111"/>
      <c r="CR39" s="111"/>
      <c r="CS39" s="111"/>
      <c r="CT39" s="111"/>
      <c r="CU39" s="111"/>
      <c r="CV39" s="111"/>
      <c r="CW39" s="111"/>
      <c r="CX39" s="111"/>
      <c r="CY39" s="111"/>
      <c r="CZ39" s="111"/>
      <c r="DA39" s="111"/>
      <c r="DB39" s="111"/>
      <c r="DC39" s="111"/>
      <c r="DD39" s="111"/>
      <c r="DE39" s="111"/>
      <c r="DF39" s="111"/>
      <c r="DG39" s="111"/>
      <c r="DH39" s="111"/>
      <c r="DI39" s="111"/>
      <c r="DJ39" s="111"/>
      <c r="DK39" s="111"/>
      <c r="DL39" s="111"/>
      <c r="DM39" s="111"/>
      <c r="DN39" s="111"/>
      <c r="DO39" s="111"/>
      <c r="DP39" s="111"/>
    </row>
    <row r="41" spans="1:120">
      <c r="C41" s="128">
        <f>C14+C22</f>
        <v>0.12819689915107244</v>
      </c>
      <c r="D41" s="128">
        <f t="shared" ref="D41:BO41" si="21">D14+D22</f>
        <v>0.13718956916196487</v>
      </c>
      <c r="E41" s="128">
        <f t="shared" si="21"/>
        <v>0.13727901656199168</v>
      </c>
      <c r="F41" s="128">
        <f t="shared" si="21"/>
        <v>0.13729621798507374</v>
      </c>
      <c r="G41" s="128">
        <f t="shared" si="21"/>
        <v>0.13729621798507374</v>
      </c>
      <c r="H41" s="128">
        <f t="shared" si="21"/>
        <v>0.13729621798507374</v>
      </c>
      <c r="I41" s="128">
        <f t="shared" si="21"/>
        <v>0.13729621798507374</v>
      </c>
      <c r="J41" s="128">
        <f t="shared" si="21"/>
        <v>0.13729621798507374</v>
      </c>
      <c r="K41" s="128">
        <f t="shared" si="21"/>
        <v>0.13729621798507374</v>
      </c>
      <c r="L41" s="128">
        <f t="shared" si="21"/>
        <v>0.13729621798507374</v>
      </c>
      <c r="M41" s="128">
        <f t="shared" si="21"/>
        <v>0.13729621798507374</v>
      </c>
      <c r="N41" s="128">
        <f t="shared" si="21"/>
        <v>0.13970756483706318</v>
      </c>
      <c r="O41" s="128">
        <f t="shared" si="21"/>
        <v>0.14122609181702192</v>
      </c>
      <c r="P41" s="128">
        <f t="shared" si="21"/>
        <v>0.14122609181702192</v>
      </c>
      <c r="Q41" s="128">
        <f t="shared" si="21"/>
        <v>0.14131911711304979</v>
      </c>
      <c r="R41" s="128">
        <f t="shared" si="21"/>
        <v>0.14133700659305515</v>
      </c>
      <c r="S41" s="128">
        <f t="shared" si="21"/>
        <v>0.14133700659305515</v>
      </c>
      <c r="T41" s="128">
        <f t="shared" si="21"/>
        <v>0.14133700659305515</v>
      </c>
      <c r="U41" s="128">
        <f t="shared" si="21"/>
        <v>0.14133700659305515</v>
      </c>
      <c r="V41" s="128">
        <f t="shared" si="21"/>
        <v>0.14133700659305515</v>
      </c>
      <c r="W41" s="128">
        <f t="shared" si="21"/>
        <v>0.14133700659305515</v>
      </c>
      <c r="X41" s="128">
        <f t="shared" si="21"/>
        <v>0.14133700659305515</v>
      </c>
      <c r="Y41" s="128">
        <f t="shared" si="21"/>
        <v>0.14133700659305515</v>
      </c>
      <c r="Z41" s="128">
        <f t="shared" si="21"/>
        <v>0.14385048153145885</v>
      </c>
      <c r="AA41" s="128">
        <f t="shared" si="21"/>
        <v>0.14542974959061589</v>
      </c>
      <c r="AB41" s="128">
        <f t="shared" si="21"/>
        <v>0.14542974959061589</v>
      </c>
      <c r="AC41" s="128">
        <f t="shared" si="21"/>
        <v>0.14552649589848488</v>
      </c>
      <c r="AD41" s="128">
        <f t="shared" si="21"/>
        <v>0.14554510095769047</v>
      </c>
      <c r="AE41" s="128">
        <f t="shared" si="21"/>
        <v>0.14554510095769047</v>
      </c>
      <c r="AF41" s="128">
        <f t="shared" si="21"/>
        <v>0.14554510095769047</v>
      </c>
      <c r="AG41" s="128">
        <f t="shared" si="21"/>
        <v>0.14554510095769047</v>
      </c>
      <c r="AH41" s="128">
        <f t="shared" si="21"/>
        <v>0.14554510095769047</v>
      </c>
      <c r="AI41" s="128">
        <f t="shared" si="21"/>
        <v>0.14554510095769047</v>
      </c>
      <c r="AJ41" s="128">
        <f t="shared" si="21"/>
        <v>0.14554510095769047</v>
      </c>
      <c r="AK41" s="128">
        <f t="shared" si="21"/>
        <v>0.14554510095769047</v>
      </c>
      <c r="AL41" s="128">
        <f t="shared" si="21"/>
        <v>0.1481650728165817</v>
      </c>
      <c r="AM41" s="128">
        <f t="shared" si="21"/>
        <v>0.14980751159810507</v>
      </c>
      <c r="AN41" s="128">
        <f t="shared" si="21"/>
        <v>0.14980751159810507</v>
      </c>
      <c r="AO41" s="128">
        <f t="shared" si="21"/>
        <v>0.14990812775828879</v>
      </c>
      <c r="AP41" s="128">
        <f t="shared" si="21"/>
        <v>0.14992747701986261</v>
      </c>
      <c r="AQ41" s="128">
        <f t="shared" si="21"/>
        <v>0.14992747701986261</v>
      </c>
      <c r="AR41" s="128">
        <f t="shared" si="21"/>
        <v>0.14992747701986261</v>
      </c>
      <c r="AS41" s="128">
        <f t="shared" si="21"/>
        <v>0.14992747701986261</v>
      </c>
      <c r="AT41" s="128">
        <f t="shared" si="21"/>
        <v>0.14992747701986261</v>
      </c>
      <c r="AU41" s="128">
        <f t="shared" si="21"/>
        <v>0.14992747701986261</v>
      </c>
      <c r="AV41" s="128">
        <f t="shared" si="21"/>
        <v>0.14992747701986261</v>
      </c>
      <c r="AW41" s="128">
        <f t="shared" si="21"/>
        <v>0.14992747701986261</v>
      </c>
      <c r="AX41" s="128">
        <f t="shared" si="21"/>
        <v>0.15265850357220848</v>
      </c>
      <c r="AY41" s="128">
        <f t="shared" si="21"/>
        <v>0.15436663990499278</v>
      </c>
      <c r="AZ41" s="128">
        <f t="shared" si="21"/>
        <v>0.15436663990499278</v>
      </c>
      <c r="BA41" s="128">
        <f t="shared" si="21"/>
        <v>0.15447128071158386</v>
      </c>
      <c r="BB41" s="128">
        <f t="shared" si="21"/>
        <v>0.15449140394362063</v>
      </c>
      <c r="BC41" s="128">
        <f t="shared" si="21"/>
        <v>0.15449140394362063</v>
      </c>
      <c r="BD41" s="128">
        <f t="shared" si="21"/>
        <v>0.15449140394362063</v>
      </c>
      <c r="BE41" s="128">
        <f t="shared" si="21"/>
        <v>0.15449140394362063</v>
      </c>
      <c r="BF41" s="128">
        <f t="shared" si="21"/>
        <v>0.15449140394362063</v>
      </c>
      <c r="BG41" s="128">
        <f t="shared" si="21"/>
        <v>0.15449140394362063</v>
      </c>
      <c r="BH41" s="128">
        <f t="shared" si="21"/>
        <v>0.15449140394362063</v>
      </c>
      <c r="BI41" s="128">
        <f t="shared" si="21"/>
        <v>0.15449140394362063</v>
      </c>
      <c r="BJ41" s="128">
        <f t="shared" si="21"/>
        <v>0.15733824016811429</v>
      </c>
      <c r="BK41" s="128">
        <f t="shared" si="21"/>
        <v>0.15911470195420996</v>
      </c>
      <c r="BL41" s="128">
        <f t="shared" si="21"/>
        <v>0.15911470195420996</v>
      </c>
      <c r="BM41" s="128">
        <f t="shared" si="21"/>
        <v>0.15922352839306469</v>
      </c>
      <c r="BN41" s="128">
        <f t="shared" si="21"/>
        <v>0.15924445655438291</v>
      </c>
      <c r="BO41" s="128">
        <f t="shared" si="21"/>
        <v>0.15924445655438291</v>
      </c>
      <c r="BP41" s="128">
        <f t="shared" ref="BP41:DP41" si="22">BP14+BP22</f>
        <v>0.15924445655438291</v>
      </c>
      <c r="BQ41" s="128">
        <f t="shared" si="22"/>
        <v>0.15924445655438291</v>
      </c>
      <c r="BR41" s="128">
        <f t="shared" si="22"/>
        <v>0.15924445655438291</v>
      </c>
      <c r="BS41" s="128">
        <f t="shared" si="22"/>
        <v>0.15924445655438291</v>
      </c>
      <c r="BT41" s="128">
        <f t="shared" si="22"/>
        <v>0.15924445655438291</v>
      </c>
      <c r="BU41" s="128">
        <f t="shared" si="22"/>
        <v>0.15924445655438291</v>
      </c>
      <c r="BV41" s="128">
        <f t="shared" si="22"/>
        <v>0.16221206326841292</v>
      </c>
      <c r="BW41" s="128">
        <f t="shared" si="22"/>
        <v>0.1640595835259524</v>
      </c>
      <c r="BX41" s="128">
        <f t="shared" si="22"/>
        <v>0.1640595835259524</v>
      </c>
      <c r="BY41" s="128">
        <f t="shared" si="22"/>
        <v>0.16417276302236133</v>
      </c>
      <c r="BZ41" s="128">
        <f t="shared" si="22"/>
        <v>0.16419452831013229</v>
      </c>
      <c r="CA41" s="128">
        <f t="shared" si="22"/>
        <v>0.16419452831013229</v>
      </c>
      <c r="CB41" s="128">
        <f t="shared" si="22"/>
        <v>0.16419452831013229</v>
      </c>
      <c r="CC41" s="128">
        <f t="shared" si="22"/>
        <v>0.16419452831013229</v>
      </c>
      <c r="CD41" s="128">
        <f t="shared" si="22"/>
        <v>0.16419452831013229</v>
      </c>
      <c r="CE41" s="128">
        <f t="shared" si="22"/>
        <v>0.16419452831013229</v>
      </c>
      <c r="CF41" s="128">
        <f t="shared" si="22"/>
        <v>0.16419452831013229</v>
      </c>
      <c r="CG41" s="128">
        <f t="shared" si="22"/>
        <v>0.16419452831013229</v>
      </c>
      <c r="CH41" s="128">
        <f t="shared" si="22"/>
        <v>0.167288081185308</v>
      </c>
      <c r="CI41" s="128">
        <f t="shared" si="22"/>
        <v>0.16920950225314907</v>
      </c>
      <c r="CJ41" s="128">
        <f t="shared" si="22"/>
        <v>0.16920950225314907</v>
      </c>
      <c r="CK41" s="128">
        <f t="shared" si="22"/>
        <v>0.16932720892941436</v>
      </c>
      <c r="CL41" s="128">
        <f t="shared" si="22"/>
        <v>0.16934984482869617</v>
      </c>
      <c r="CM41" s="128">
        <f t="shared" si="22"/>
        <v>0.16934984482869617</v>
      </c>
      <c r="CN41" s="128">
        <f t="shared" si="22"/>
        <v>0.16934984482869617</v>
      </c>
      <c r="CO41" s="128">
        <f t="shared" si="22"/>
        <v>0.16934984482869617</v>
      </c>
      <c r="CP41" s="128">
        <f t="shared" si="22"/>
        <v>0.16934984482869617</v>
      </c>
      <c r="CQ41" s="128">
        <f t="shared" si="22"/>
        <v>0.16934984482869617</v>
      </c>
      <c r="CR41" s="128">
        <f t="shared" si="22"/>
        <v>0.16934984482869617</v>
      </c>
      <c r="CS41" s="128">
        <f t="shared" si="22"/>
        <v>0.16934984482869617</v>
      </c>
      <c r="CT41" s="128">
        <f t="shared" si="22"/>
        <v>0.17257474380609256</v>
      </c>
      <c r="CU41" s="128">
        <f t="shared" si="22"/>
        <v>0.17457302171664726</v>
      </c>
      <c r="CV41" s="128">
        <f t="shared" si="22"/>
        <v>0.17457302171664726</v>
      </c>
      <c r="CW41" s="128">
        <f t="shared" si="22"/>
        <v>0.17469543665996318</v>
      </c>
      <c r="CX41" s="128">
        <f t="shared" si="22"/>
        <v>0.17471897799521624</v>
      </c>
      <c r="CY41" s="128">
        <f t="shared" si="22"/>
        <v>0.17471897799521624</v>
      </c>
      <c r="CZ41" s="128">
        <f t="shared" si="22"/>
        <v>0.17471897799521624</v>
      </c>
      <c r="DA41" s="128">
        <f t="shared" si="22"/>
        <v>0.17471897799521624</v>
      </c>
      <c r="DB41" s="128">
        <f t="shared" si="22"/>
        <v>0.17471897799521624</v>
      </c>
      <c r="DC41" s="128">
        <f t="shared" si="22"/>
        <v>0.17471897799521624</v>
      </c>
      <c r="DD41" s="128">
        <f t="shared" si="22"/>
        <v>0.17471897799521624</v>
      </c>
      <c r="DE41" s="128">
        <f t="shared" si="22"/>
        <v>0.17471897799521624</v>
      </c>
      <c r="DF41" s="128">
        <f t="shared" si="22"/>
        <v>0.17808085711828284</v>
      </c>
      <c r="DG41" s="128">
        <f t="shared" si="22"/>
        <v>0.18015906614525973</v>
      </c>
      <c r="DH41" s="128">
        <f t="shared" si="22"/>
        <v>0.18015906614525973</v>
      </c>
      <c r="DI41" s="128">
        <f t="shared" si="22"/>
        <v>0.18028637768630826</v>
      </c>
      <c r="DJ41" s="128">
        <f t="shared" si="22"/>
        <v>0.18031086067497146</v>
      </c>
      <c r="DK41" s="128">
        <f t="shared" si="22"/>
        <v>0.18031086067497146</v>
      </c>
      <c r="DL41" s="128">
        <f t="shared" si="22"/>
        <v>0.18031086067497146</v>
      </c>
      <c r="DM41" s="128">
        <f t="shared" si="22"/>
        <v>0.18031086067497146</v>
      </c>
      <c r="DN41" s="128">
        <f t="shared" si="22"/>
        <v>0.18031086067497146</v>
      </c>
      <c r="DO41" s="128">
        <f t="shared" si="22"/>
        <v>0.18031086067497146</v>
      </c>
      <c r="DP41" s="128">
        <f t="shared" si="22"/>
        <v>0.18031086067497146</v>
      </c>
    </row>
    <row r="44" spans="1:120">
      <c r="B44" s="138">
        <v>2022</v>
      </c>
      <c r="C44" s="138">
        <f>B44+1</f>
        <v>2023</v>
      </c>
      <c r="D44" s="138">
        <f t="shared" ref="D44:K44" si="23">C44+1</f>
        <v>2024</v>
      </c>
      <c r="E44" s="138">
        <f t="shared" si="23"/>
        <v>2025</v>
      </c>
      <c r="F44" s="138">
        <f t="shared" si="23"/>
        <v>2026</v>
      </c>
      <c r="G44" s="138">
        <f t="shared" si="23"/>
        <v>2027</v>
      </c>
      <c r="H44" s="138">
        <f t="shared" si="23"/>
        <v>2028</v>
      </c>
      <c r="I44" s="138">
        <f t="shared" si="23"/>
        <v>2029</v>
      </c>
      <c r="J44" s="138">
        <f t="shared" si="23"/>
        <v>2030</v>
      </c>
      <c r="K44" s="138">
        <f t="shared" si="23"/>
        <v>2031</v>
      </c>
      <c r="L44" s="138"/>
    </row>
    <row r="46" spans="1:120">
      <c r="A46" s="126" t="s">
        <v>94</v>
      </c>
      <c r="B46" s="128">
        <f>SUM(C27:L27)</f>
        <v>20.376431567845572</v>
      </c>
      <c r="C46" s="128">
        <f>SUM(M27:X27)</f>
        <v>25.312355611587698</v>
      </c>
      <c r="D46" s="128">
        <f>SUM(Y27:AJ27)</f>
        <v>26.318018999868713</v>
      </c>
      <c r="E46" s="128">
        <f>SUM(AK27:AV27)</f>
        <v>27.363528324045241</v>
      </c>
      <c r="F46" s="128">
        <f>SUM(AW27:BH27)</f>
        <v>28.450458391571289</v>
      </c>
      <c r="G46" s="128">
        <f>SUM(BI27:BT27)</f>
        <v>29.580446050699965</v>
      </c>
      <c r="H46" s="128">
        <f>SUM(BU27:CF27)</f>
        <v>30.755192624540484</v>
      </c>
      <c r="I46" s="128">
        <f>SUM(CG27:CR27)</f>
        <v>31.976466440098609</v>
      </c>
      <c r="J46" s="128">
        <f>SUM(CS27:DD27)</f>
        <v>33.246105455981279</v>
      </c>
      <c r="K46" s="128">
        <f>SUM(DE27:DP27)</f>
        <v>34.566019992586561</v>
      </c>
      <c r="L46" s="128"/>
      <c r="N46" s="126">
        <v>66</v>
      </c>
    </row>
    <row r="50" spans="1:14">
      <c r="A50" s="126" t="s">
        <v>91</v>
      </c>
      <c r="B50" s="136">
        <v>0.14000000000000001</v>
      </c>
    </row>
    <row r="52" spans="1:14">
      <c r="A52" s="126" t="s">
        <v>92</v>
      </c>
      <c r="B52" s="136">
        <v>0.03</v>
      </c>
    </row>
    <row r="53" spans="1:14">
      <c r="A53" s="137">
        <v>0.109</v>
      </c>
      <c r="B53" s="126" t="s">
        <v>93</v>
      </c>
    </row>
    <row r="55" spans="1:14">
      <c r="A55" s="126" t="s">
        <v>95</v>
      </c>
      <c r="B55" s="139">
        <f>10/12</f>
        <v>0.83333333333333337</v>
      </c>
      <c r="C55" s="140">
        <f>B55+1</f>
        <v>1.8333333333333335</v>
      </c>
      <c r="D55" s="140">
        <f t="shared" ref="D55:K55" si="24">C55+1</f>
        <v>2.8333333333333335</v>
      </c>
      <c r="E55" s="140">
        <f t="shared" si="24"/>
        <v>3.8333333333333335</v>
      </c>
      <c r="F55" s="140">
        <f t="shared" si="24"/>
        <v>4.8333333333333339</v>
      </c>
      <c r="G55" s="140">
        <f t="shared" si="24"/>
        <v>5.8333333333333339</v>
      </c>
      <c r="H55" s="140">
        <f t="shared" si="24"/>
        <v>6.8333333333333339</v>
      </c>
      <c r="I55" s="140">
        <f t="shared" si="24"/>
        <v>7.8333333333333339</v>
      </c>
      <c r="J55" s="140">
        <f t="shared" si="24"/>
        <v>8.8333333333333339</v>
      </c>
      <c r="K55" s="140">
        <f t="shared" si="24"/>
        <v>9.8333333333333339</v>
      </c>
    </row>
    <row r="57" spans="1:14">
      <c r="A57" s="126" t="s">
        <v>96</v>
      </c>
      <c r="B57" s="140">
        <f>1/(1+$B$50)^B55</f>
        <v>0.89655985885130762</v>
      </c>
      <c r="C57" s="140">
        <f t="shared" ref="C57:K57" si="25">1/(1+$B$50)^C55</f>
        <v>0.78645601653623476</v>
      </c>
      <c r="D57" s="140">
        <f t="shared" si="25"/>
        <v>0.68987369871599535</v>
      </c>
      <c r="E57" s="140">
        <f t="shared" si="25"/>
        <v>0.60515236729473265</v>
      </c>
      <c r="F57" s="140">
        <f t="shared" si="25"/>
        <v>0.53083540990766009</v>
      </c>
      <c r="G57" s="140">
        <f t="shared" si="25"/>
        <v>0.46564509641022817</v>
      </c>
      <c r="H57" s="140">
        <f t="shared" si="25"/>
        <v>0.40846061088616503</v>
      </c>
      <c r="I57" s="140">
        <f t="shared" si="25"/>
        <v>0.35829878147909211</v>
      </c>
      <c r="J57" s="140">
        <f t="shared" si="25"/>
        <v>0.31429717673604568</v>
      </c>
      <c r="K57" s="140">
        <f t="shared" si="25"/>
        <v>0.27569927783863651</v>
      </c>
    </row>
    <row r="59" spans="1:14">
      <c r="A59" s="126" t="s">
        <v>97</v>
      </c>
      <c r="B59" s="141">
        <f>B46*B57</f>
        <v>18.268690610360956</v>
      </c>
      <c r="C59" s="141">
        <f t="shared" ref="C59:K59" si="26">C46*C57</f>
        <v>19.907054363437869</v>
      </c>
      <c r="D59" s="141">
        <f t="shared" si="26"/>
        <v>18.156109110317271</v>
      </c>
      <c r="E59" s="141">
        <f t="shared" si="26"/>
        <v>16.559103942832447</v>
      </c>
      <c r="F59" s="141">
        <f t="shared" si="26"/>
        <v>15.102510742350573</v>
      </c>
      <c r="G59" s="141">
        <f t="shared" si="26"/>
        <v>13.773989653135738</v>
      </c>
      <c r="H59" s="141">
        <f t="shared" si="26"/>
        <v>12.562284767341483</v>
      </c>
      <c r="I59" s="141">
        <f t="shared" si="26"/>
        <v>11.457128961494414</v>
      </c>
      <c r="J59" s="141">
        <f t="shared" si="26"/>
        <v>10.449157082283762</v>
      </c>
      <c r="K59" s="141">
        <f t="shared" si="26"/>
        <v>9.5298267497119866</v>
      </c>
      <c r="L59" s="141"/>
    </row>
    <row r="61" spans="1:14">
      <c r="A61" s="126" t="s">
        <v>98</v>
      </c>
      <c r="K61" s="139">
        <f>66*(1+$B$52)/($B$50-$B$52)</f>
        <v>618</v>
      </c>
      <c r="N61" s="139">
        <f>N46*(1+6%)/($B$50-6%)</f>
        <v>874.49999999999989</v>
      </c>
    </row>
    <row r="63" spans="1:14">
      <c r="A63" s="126" t="s">
        <v>99</v>
      </c>
      <c r="K63" s="139">
        <f>K61*K57</f>
        <v>170.38215370427736</v>
      </c>
      <c r="L63" s="142"/>
      <c r="N63" s="139">
        <f>K57*N61</f>
        <v>241.0990184698876</v>
      </c>
    </row>
    <row r="64" spans="1:14">
      <c r="N64" s="139"/>
    </row>
    <row r="65" spans="1:16">
      <c r="A65" s="126" t="s">
        <v>100</v>
      </c>
      <c r="B65" s="141">
        <f>SUM(B59+B63)</f>
        <v>18.268690610360956</v>
      </c>
      <c r="C65" s="141">
        <f t="shared" ref="C65:K65" si="27">SUM(C59+C63)</f>
        <v>19.907054363437869</v>
      </c>
      <c r="D65" s="141">
        <f t="shared" si="27"/>
        <v>18.156109110317271</v>
      </c>
      <c r="E65" s="141">
        <f t="shared" si="27"/>
        <v>16.559103942832447</v>
      </c>
      <c r="F65" s="141">
        <f t="shared" si="27"/>
        <v>15.102510742350573</v>
      </c>
      <c r="G65" s="141">
        <f t="shared" si="27"/>
        <v>13.773989653135738</v>
      </c>
      <c r="H65" s="141">
        <f t="shared" si="27"/>
        <v>12.562284767341483</v>
      </c>
      <c r="I65" s="141">
        <f t="shared" si="27"/>
        <v>11.457128961494414</v>
      </c>
      <c r="J65" s="141">
        <f t="shared" si="27"/>
        <v>10.449157082283762</v>
      </c>
      <c r="K65" s="141">
        <f t="shared" si="27"/>
        <v>179.91198045398934</v>
      </c>
    </row>
    <row r="68" spans="1:16">
      <c r="A68" s="126" t="s">
        <v>101</v>
      </c>
      <c r="B68" s="141">
        <f>SUM(B65:K65)</f>
        <v>316.14800968754389</v>
      </c>
    </row>
    <row r="69" spans="1:16">
      <c r="B69" s="143">
        <f>B68-B31</f>
        <v>132.15223839141723</v>
      </c>
    </row>
    <row r="70" spans="1:16">
      <c r="O70" s="126">
        <v>249</v>
      </c>
    </row>
    <row r="71" spans="1:16">
      <c r="B71" s="140">
        <f>SUM(B59:K59+N63)</f>
        <v>259.36770908024857</v>
      </c>
      <c r="O71" s="126">
        <v>316</v>
      </c>
      <c r="P71" s="144">
        <f>O71/O70</f>
        <v>1.2690763052208835</v>
      </c>
    </row>
    <row r="72" spans="1:16">
      <c r="O72" s="139">
        <f>O70/O71</f>
        <v>0.78797468354430378</v>
      </c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"/>
  <sheetViews>
    <sheetView workbookViewId="0"/>
  </sheetViews>
  <sheetFormatPr defaultRowHeight="14.25"/>
  <sheetData>
    <row r="1" spans="1:1">
      <c r="A1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B9518-0522-4E8E-8D97-616FDB7107DB}">
  <dimension ref="B3:M39"/>
  <sheetViews>
    <sheetView workbookViewId="0">
      <selection activeCell="M36" sqref="M36"/>
    </sheetView>
  </sheetViews>
  <sheetFormatPr defaultRowHeight="14.25"/>
  <cols>
    <col min="2" max="2" width="24.5" bestFit="1" customWidth="1"/>
    <col min="3" max="3" width="14.75" bestFit="1" customWidth="1"/>
    <col min="4" max="4" width="13.375" bestFit="1" customWidth="1"/>
    <col min="5" max="5" width="14.75" style="206" bestFit="1" customWidth="1"/>
    <col min="6" max="7" width="14.75" bestFit="1" customWidth="1"/>
    <col min="8" max="8" width="11" bestFit="1" customWidth="1"/>
    <col min="10" max="10" width="10.5" bestFit="1" customWidth="1"/>
    <col min="11" max="11" width="11" bestFit="1" customWidth="1"/>
    <col min="12" max="12" width="9.625" bestFit="1" customWidth="1"/>
  </cols>
  <sheetData>
    <row r="3" spans="2:13">
      <c r="B3" t="s">
        <v>191</v>
      </c>
      <c r="C3" s="204">
        <v>170726.633</v>
      </c>
      <c r="D3" s="205">
        <f>C3/4047</f>
        <v>42.185973066468989</v>
      </c>
    </row>
    <row r="4" spans="2:13">
      <c r="B4" t="s">
        <v>192</v>
      </c>
      <c r="C4" s="204">
        <f>1271.986+625.381</f>
        <v>1897.3670000000002</v>
      </c>
      <c r="D4" s="205">
        <f>C4/4047</f>
        <v>0.46883296268841124</v>
      </c>
      <c r="H4" s="206">
        <f>30*4047</f>
        <v>121410</v>
      </c>
    </row>
    <row r="5" spans="2:13" ht="15">
      <c r="C5" s="207">
        <f>SUM(C3:C4)</f>
        <v>172624</v>
      </c>
      <c r="D5" s="207">
        <f>SUM(D3:D4)</f>
        <v>42.654806029157399</v>
      </c>
      <c r="E5" s="206">
        <v>1.05</v>
      </c>
      <c r="F5" s="208">
        <f>E5*D5</f>
        <v>44.787546330615271</v>
      </c>
      <c r="K5">
        <v>41</v>
      </c>
      <c r="L5">
        <v>50</v>
      </c>
      <c r="M5" s="204">
        <f>L5/K5</f>
        <v>1.2195121951219512</v>
      </c>
    </row>
    <row r="9" spans="2:13" ht="15">
      <c r="B9" s="209" t="s">
        <v>193</v>
      </c>
    </row>
    <row r="10" spans="2:13">
      <c r="B10" t="s">
        <v>194</v>
      </c>
      <c r="C10" s="205">
        <f>D5</f>
        <v>42.654806029157399</v>
      </c>
      <c r="D10" s="206">
        <v>10500000</v>
      </c>
      <c r="E10" s="206">
        <f>D10*C10</f>
        <v>447875463.3061527</v>
      </c>
      <c r="F10" s="206">
        <v>447875463.3061527</v>
      </c>
    </row>
    <row r="11" spans="2:13">
      <c r="B11" t="s">
        <v>195</v>
      </c>
      <c r="C11" s="205">
        <f>D3</f>
        <v>42.185973066468989</v>
      </c>
      <c r="D11" s="206">
        <v>120000</v>
      </c>
      <c r="E11" s="206">
        <f>D11*C11</f>
        <v>5062316.7679762784</v>
      </c>
      <c r="H11" s="206">
        <f>30*4047</f>
        <v>121410</v>
      </c>
    </row>
    <row r="12" spans="2:13" ht="15">
      <c r="E12" s="210">
        <f>SUM(E10:E11)</f>
        <v>452937780.07412899</v>
      </c>
    </row>
    <row r="13" spans="2:13" ht="15">
      <c r="E13" s="210">
        <f>E12/10^7</f>
        <v>45.293778007412897</v>
      </c>
    </row>
    <row r="15" spans="2:13">
      <c r="B15" t="s">
        <v>196</v>
      </c>
      <c r="K15" t="s">
        <v>197</v>
      </c>
    </row>
    <row r="16" spans="2:13">
      <c r="B16" t="s">
        <v>198</v>
      </c>
      <c r="C16" t="s">
        <v>199</v>
      </c>
      <c r="D16" t="s">
        <v>197</v>
      </c>
      <c r="K16" s="211">
        <f>D19+'Market Value'!X26</f>
        <v>893215389.35014427</v>
      </c>
      <c r="L16">
        <v>2150000000</v>
      </c>
    </row>
    <row r="17" spans="2:12">
      <c r="B17" s="204">
        <f>D5-2</f>
        <v>40.654806029157399</v>
      </c>
      <c r="C17" s="206">
        <v>6000000</v>
      </c>
      <c r="D17" s="211">
        <f>C17*B17</f>
        <v>243928836.1749444</v>
      </c>
      <c r="L17" s="212">
        <f>L16/K16</f>
        <v>2.4070342110476006</v>
      </c>
    </row>
    <row r="18" spans="2:12">
      <c r="B18" s="204">
        <v>2</v>
      </c>
      <c r="C18" s="213">
        <f>C17*1.5</f>
        <v>9000000</v>
      </c>
      <c r="D18" s="211">
        <f>C18*B18</f>
        <v>18000000</v>
      </c>
      <c r="J18">
        <v>893215389.35014403</v>
      </c>
      <c r="K18" s="212">
        <f>K16/L16</f>
        <v>0.41544901830239267</v>
      </c>
    </row>
    <row r="19" spans="2:12">
      <c r="D19" s="211">
        <f>SUM(D17:D18)</f>
        <v>261928836.1749444</v>
      </c>
      <c r="E19" s="206">
        <v>261928836.1749444</v>
      </c>
    </row>
    <row r="23" spans="2:12">
      <c r="B23" t="s">
        <v>200</v>
      </c>
      <c r="C23" s="206">
        <v>3180</v>
      </c>
      <c r="D23" t="s">
        <v>201</v>
      </c>
    </row>
    <row r="24" spans="2:12">
      <c r="B24" t="s">
        <v>184</v>
      </c>
      <c r="C24">
        <v>1.71</v>
      </c>
      <c r="D24">
        <v>0.9</v>
      </c>
      <c r="E24" s="206">
        <v>2.5</v>
      </c>
      <c r="F24" t="s">
        <v>202</v>
      </c>
    </row>
    <row r="26" spans="2:12">
      <c r="B26" s="214">
        <v>2</v>
      </c>
    </row>
    <row r="28" spans="2:12">
      <c r="B28" s="204">
        <v>1.9</v>
      </c>
      <c r="C28" s="204">
        <v>4</v>
      </c>
      <c r="D28" s="206">
        <f>B28*10^7</f>
        <v>19000000</v>
      </c>
      <c r="E28" s="206">
        <f>D28*C28</f>
        <v>76000000</v>
      </c>
      <c r="F28" s="206">
        <v>72000000</v>
      </c>
    </row>
    <row r="29" spans="2:12">
      <c r="B29" s="204">
        <v>1.62</v>
      </c>
      <c r="C29" s="204">
        <f>C30-C28</f>
        <v>38.654806029157399</v>
      </c>
      <c r="D29" s="206">
        <f>B29*10^7</f>
        <v>16200000.000000002</v>
      </c>
      <c r="E29" s="206">
        <f t="shared" ref="E29" si="0">D29*C29</f>
        <v>626207857.67234993</v>
      </c>
      <c r="F29" s="206">
        <v>618476896.4665184</v>
      </c>
    </row>
    <row r="30" spans="2:12" ht="15">
      <c r="B30" s="215">
        <f>B29/B28</f>
        <v>0.85263157894736852</v>
      </c>
      <c r="C30">
        <v>42.654806029157399</v>
      </c>
      <c r="D30" s="206"/>
      <c r="E30" s="210">
        <f>SUM(E28:E29)</f>
        <v>702207857.67234993</v>
      </c>
      <c r="F30" s="206">
        <v>690476896.4665184</v>
      </c>
      <c r="I30">
        <v>26.19</v>
      </c>
    </row>
    <row r="31" spans="2:12">
      <c r="I31">
        <v>70.22</v>
      </c>
    </row>
    <row r="32" spans="2:12">
      <c r="I32">
        <f>I31/I30</f>
        <v>2.6811760213822069</v>
      </c>
    </row>
    <row r="33" spans="2:13">
      <c r="E33" s="206">
        <f>'Market Value'!U29</f>
        <v>1825660212.0925081</v>
      </c>
      <c r="F33">
        <v>1825660212.0925081</v>
      </c>
    </row>
    <row r="34" spans="2:13">
      <c r="E34" s="206">
        <f>E30</f>
        <v>702207857.67234993</v>
      </c>
      <c r="F34" s="211">
        <f>F30</f>
        <v>690476896.4665184</v>
      </c>
      <c r="G34" s="206">
        <f>SUM(F33:F34)</f>
        <v>2516137108.5590267</v>
      </c>
    </row>
    <row r="35" spans="2:13" ht="15">
      <c r="C35" s="211">
        <f>C36-E35</f>
        <v>633612027.11058044</v>
      </c>
      <c r="D35" s="206">
        <v>633600000</v>
      </c>
      <c r="E35" s="210">
        <f>SUM(E33:E34)</f>
        <v>2527868069.7648582</v>
      </c>
      <c r="F35" s="206">
        <f>SUM(D35:E35)</f>
        <v>3161468069.7648582</v>
      </c>
      <c r="G35">
        <v>251.61</v>
      </c>
      <c r="M35" t="s">
        <v>169</v>
      </c>
    </row>
    <row r="36" spans="2:13">
      <c r="B36">
        <v>316.14800968754389</v>
      </c>
      <c r="C36" s="206">
        <f>B36*10^7</f>
        <v>3161480096.8754387</v>
      </c>
      <c r="D36">
        <v>316.14999999999998</v>
      </c>
      <c r="E36" s="206">
        <f>D36*10^7</f>
        <v>3161500000</v>
      </c>
      <c r="F36">
        <v>251.61</v>
      </c>
      <c r="G36" s="204">
        <f>G35*0.85</f>
        <v>213.86850000000001</v>
      </c>
    </row>
    <row r="37" spans="2:13">
      <c r="D37" s="205">
        <f>E37/10^7</f>
        <v>252.92</v>
      </c>
      <c r="E37" s="206">
        <f>E36*0.8</f>
        <v>2529200000</v>
      </c>
      <c r="F37" s="204">
        <f>F36*0.85</f>
        <v>213.86850000000001</v>
      </c>
      <c r="G37" s="204">
        <f>G35*0.75</f>
        <v>188.70750000000001</v>
      </c>
    </row>
    <row r="38" spans="2:13">
      <c r="D38" s="205">
        <f t="shared" ref="D38" si="1">E38/10^7</f>
        <v>221.30500000000001</v>
      </c>
      <c r="E38" s="206">
        <f>E36*0.7</f>
        <v>2213050000</v>
      </c>
      <c r="F38" s="204">
        <f>F36*0.75</f>
        <v>188.70750000000001</v>
      </c>
    </row>
    <row r="39" spans="2:13">
      <c r="F39" s="20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04473-0B4E-4E3F-A079-5C09787DBF32}">
  <dimension ref="E5:R35"/>
  <sheetViews>
    <sheetView workbookViewId="0">
      <selection activeCell="M36" sqref="M36"/>
    </sheetView>
  </sheetViews>
  <sheetFormatPr defaultRowHeight="14.25"/>
  <cols>
    <col min="15" max="15" width="11.5" bestFit="1" customWidth="1"/>
    <col min="16" max="16" width="9.125" customWidth="1"/>
    <col min="17" max="17" width="12" customWidth="1"/>
    <col min="18" max="18" width="11" bestFit="1" customWidth="1"/>
  </cols>
  <sheetData>
    <row r="5" spans="5:18">
      <c r="P5" s="206"/>
    </row>
    <row r="6" spans="5:18">
      <c r="O6" t="s">
        <v>176</v>
      </c>
      <c r="P6" s="206">
        <v>400000</v>
      </c>
      <c r="Q6" t="s">
        <v>177</v>
      </c>
      <c r="R6" s="211">
        <f>P6*42</f>
        <v>16800000</v>
      </c>
    </row>
    <row r="7" spans="5:18">
      <c r="O7" t="s">
        <v>179</v>
      </c>
      <c r="P7" s="206">
        <v>3350</v>
      </c>
      <c r="Q7" t="s">
        <v>180</v>
      </c>
      <c r="R7" s="211">
        <f>P7*2500</f>
        <v>8375000</v>
      </c>
    </row>
    <row r="8" spans="5:18">
      <c r="O8" t="s">
        <v>182</v>
      </c>
      <c r="P8" s="206">
        <v>3350</v>
      </c>
      <c r="Q8" t="s">
        <v>180</v>
      </c>
      <c r="R8" s="211">
        <f>P8*2500</f>
        <v>8375000</v>
      </c>
    </row>
    <row r="9" spans="5:18">
      <c r="E9">
        <v>247.5</v>
      </c>
      <c r="O9" t="s">
        <v>184</v>
      </c>
      <c r="P9" s="206">
        <v>2040</v>
      </c>
      <c r="Q9" t="s">
        <v>185</v>
      </c>
      <c r="R9" s="211">
        <f>P9*2500*10</f>
        <v>51000000</v>
      </c>
    </row>
    <row r="10" spans="5:18">
      <c r="E10">
        <v>328.5</v>
      </c>
      <c r="O10" t="s">
        <v>187</v>
      </c>
      <c r="P10" s="206">
        <v>800</v>
      </c>
      <c r="Q10" t="s">
        <v>185</v>
      </c>
      <c r="R10" s="211">
        <f>P10*'Market Value'!U50</f>
        <v>2560000</v>
      </c>
    </row>
    <row r="11" spans="5:18">
      <c r="E11">
        <v>38.25</v>
      </c>
      <c r="P11" s="206"/>
      <c r="R11" s="211"/>
    </row>
    <row r="12" spans="5:18">
      <c r="E12">
        <v>20.25</v>
      </c>
      <c r="P12" s="206"/>
      <c r="R12" s="211">
        <f>SUM(R6:R11)</f>
        <v>87110000</v>
      </c>
    </row>
    <row r="13" spans="5:18">
      <c r="E13">
        <v>115.5</v>
      </c>
      <c r="P13" s="206"/>
    </row>
    <row r="14" spans="5:18">
      <c r="E14">
        <v>196</v>
      </c>
      <c r="P14" s="206"/>
    </row>
    <row r="15" spans="5:18">
      <c r="E15">
        <f>SUM(E9:E14)</f>
        <v>946</v>
      </c>
      <c r="P15" s="206"/>
    </row>
    <row r="16" spans="5:18">
      <c r="E16" s="204">
        <f>E15+C7</f>
        <v>946</v>
      </c>
      <c r="P16" s="206"/>
    </row>
    <row r="17" spans="7:16">
      <c r="P17" s="206"/>
    </row>
    <row r="18" spans="7:16">
      <c r="P18" s="206"/>
    </row>
    <row r="19" spans="7:16">
      <c r="P19" s="206"/>
    </row>
    <row r="20" spans="7:16">
      <c r="P20" s="206"/>
    </row>
    <row r="21" spans="7:16">
      <c r="I21">
        <v>65</v>
      </c>
    </row>
    <row r="22" spans="7:16">
      <c r="G22">
        <f>H22*I22</f>
        <v>24.757199999999997</v>
      </c>
      <c r="H22">
        <v>10.763999999999999</v>
      </c>
      <c r="I22">
        <v>2.2999999999999998</v>
      </c>
      <c r="J22" t="s">
        <v>203</v>
      </c>
    </row>
    <row r="23" spans="7:16">
      <c r="I23">
        <v>60</v>
      </c>
    </row>
    <row r="24" spans="7:16">
      <c r="I24">
        <f>I23*I22</f>
        <v>138</v>
      </c>
    </row>
    <row r="35" spans="13:13">
      <c r="M35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293EB-5705-41EB-9F8E-107F26685251}">
  <dimension ref="B3:M49"/>
  <sheetViews>
    <sheetView zoomScaleNormal="100" workbookViewId="0">
      <selection activeCell="M36" sqref="M36"/>
    </sheetView>
  </sheetViews>
  <sheetFormatPr defaultRowHeight="14.25"/>
  <cols>
    <col min="2" max="2" width="25.75" customWidth="1"/>
    <col min="3" max="5" width="14.25" style="149" bestFit="1" customWidth="1"/>
    <col min="6" max="6" width="8.625" bestFit="1" customWidth="1"/>
  </cols>
  <sheetData>
    <row r="3" spans="2:6" ht="15">
      <c r="B3" s="216" t="s">
        <v>105</v>
      </c>
      <c r="C3" s="217" t="s">
        <v>204</v>
      </c>
      <c r="D3" s="217" t="s">
        <v>205</v>
      </c>
      <c r="E3" s="217" t="s">
        <v>206</v>
      </c>
    </row>
    <row r="4" spans="2:6">
      <c r="B4" s="197" t="s">
        <v>207</v>
      </c>
      <c r="C4" s="160" t="s">
        <v>208</v>
      </c>
      <c r="D4" s="160" t="s">
        <v>209</v>
      </c>
      <c r="E4" s="160" t="s">
        <v>209</v>
      </c>
    </row>
    <row r="5" spans="2:6">
      <c r="B5" s="197" t="s">
        <v>210</v>
      </c>
      <c r="C5" s="160" t="s">
        <v>211</v>
      </c>
      <c r="D5" s="160" t="s">
        <v>211</v>
      </c>
      <c r="E5" s="160" t="s">
        <v>211</v>
      </c>
    </row>
    <row r="6" spans="2:6" ht="15">
      <c r="B6" s="218" t="s">
        <v>212</v>
      </c>
      <c r="C6" s="219" t="s">
        <v>213</v>
      </c>
      <c r="D6" s="220">
        <v>15000000</v>
      </c>
      <c r="E6" s="220">
        <v>16000000</v>
      </c>
      <c r="F6" s="209"/>
    </row>
    <row r="7" spans="2:6">
      <c r="B7" s="197" t="s">
        <v>214</v>
      </c>
      <c r="C7" s="160" t="s">
        <v>215</v>
      </c>
      <c r="D7" s="160" t="s">
        <v>216</v>
      </c>
      <c r="E7" s="160" t="s">
        <v>216</v>
      </c>
    </row>
    <row r="8" spans="2:6">
      <c r="B8" s="197" t="s">
        <v>217</v>
      </c>
      <c r="C8" t="s">
        <v>218</v>
      </c>
      <c r="D8" t="s">
        <v>218</v>
      </c>
      <c r="E8" t="s">
        <v>218</v>
      </c>
      <c r="F8" s="221"/>
    </row>
    <row r="9" spans="2:6" ht="15">
      <c r="B9" s="222" t="s">
        <v>219</v>
      </c>
      <c r="C9" s="222"/>
      <c r="D9" s="222"/>
      <c r="E9" s="222"/>
    </row>
    <row r="10" spans="2:6">
      <c r="B10" s="197" t="s">
        <v>220</v>
      </c>
      <c r="C10" s="160" t="s">
        <v>221</v>
      </c>
      <c r="D10" s="160" t="s">
        <v>130</v>
      </c>
      <c r="E10" s="160" t="s">
        <v>130</v>
      </c>
    </row>
    <row r="11" spans="2:6" s="149" customFormat="1">
      <c r="B11" s="223" t="s">
        <v>222</v>
      </c>
      <c r="C11" s="223"/>
      <c r="D11" s="224">
        <v>-0.1</v>
      </c>
      <c r="E11" s="224">
        <v>-0.1</v>
      </c>
    </row>
    <row r="12" spans="2:6">
      <c r="B12" s="197" t="s">
        <v>223</v>
      </c>
      <c r="C12" s="160" t="s">
        <v>224</v>
      </c>
      <c r="D12" s="161" t="s">
        <v>224</v>
      </c>
      <c r="E12" s="161" t="s">
        <v>224</v>
      </c>
    </row>
    <row r="13" spans="2:6" s="149" customFormat="1">
      <c r="B13" s="223" t="s">
        <v>222</v>
      </c>
      <c r="C13" s="223"/>
      <c r="D13" s="224">
        <v>0.05</v>
      </c>
      <c r="E13" s="224">
        <v>0.05</v>
      </c>
    </row>
    <row r="14" spans="2:6">
      <c r="B14" s="197" t="s">
        <v>225</v>
      </c>
      <c r="C14" s="160" t="s">
        <v>226</v>
      </c>
      <c r="D14" s="161" t="s">
        <v>226</v>
      </c>
      <c r="E14" s="161" t="s">
        <v>226</v>
      </c>
    </row>
    <row r="15" spans="2:6" s="149" customFormat="1">
      <c r="B15" s="223" t="s">
        <v>222</v>
      </c>
      <c r="C15" s="223"/>
      <c r="D15" s="224">
        <v>0.05</v>
      </c>
      <c r="E15" s="224">
        <v>0.05</v>
      </c>
    </row>
    <row r="16" spans="2:6">
      <c r="B16" s="197" t="s">
        <v>227</v>
      </c>
      <c r="C16" s="160" t="s">
        <v>228</v>
      </c>
      <c r="D16" s="161" t="s">
        <v>228</v>
      </c>
      <c r="E16" s="161" t="s">
        <v>228</v>
      </c>
    </row>
    <row r="17" spans="2:5" s="149" customFormat="1">
      <c r="B17" s="223" t="s">
        <v>222</v>
      </c>
      <c r="C17" s="223"/>
      <c r="D17" s="224">
        <v>0.05</v>
      </c>
      <c r="E17" s="224">
        <v>0.05</v>
      </c>
    </row>
    <row r="18" spans="2:5">
      <c r="B18" s="197" t="s">
        <v>229</v>
      </c>
      <c r="C18" s="160" t="s">
        <v>230</v>
      </c>
      <c r="D18" s="161" t="s">
        <v>230</v>
      </c>
      <c r="E18" s="161" t="s">
        <v>230</v>
      </c>
    </row>
    <row r="19" spans="2:5" s="149" customFormat="1">
      <c r="B19" s="223" t="s">
        <v>222</v>
      </c>
      <c r="C19" s="223"/>
      <c r="D19" s="224">
        <v>0.05</v>
      </c>
      <c r="E19" s="224">
        <v>0.05</v>
      </c>
    </row>
    <row r="20" spans="2:5">
      <c r="B20" s="197" t="s">
        <v>231</v>
      </c>
      <c r="C20" s="160" t="s">
        <v>221</v>
      </c>
      <c r="D20" s="161" t="s">
        <v>221</v>
      </c>
      <c r="E20" s="161" t="s">
        <v>221</v>
      </c>
    </row>
    <row r="21" spans="2:5" s="149" customFormat="1">
      <c r="B21" s="223" t="s">
        <v>222</v>
      </c>
      <c r="C21" s="223"/>
      <c r="D21" s="224">
        <v>0.05</v>
      </c>
      <c r="E21" s="224">
        <v>0.05</v>
      </c>
    </row>
    <row r="22" spans="2:5">
      <c r="B22" s="197" t="s">
        <v>232</v>
      </c>
      <c r="C22" s="160" t="s">
        <v>224</v>
      </c>
      <c r="D22" s="161" t="s">
        <v>224</v>
      </c>
      <c r="E22" s="161" t="s">
        <v>224</v>
      </c>
    </row>
    <row r="23" spans="2:5" s="149" customFormat="1">
      <c r="B23" s="223" t="s">
        <v>222</v>
      </c>
      <c r="C23" s="223"/>
      <c r="D23" s="224">
        <v>0.05</v>
      </c>
      <c r="E23" s="224">
        <v>0.05</v>
      </c>
    </row>
    <row r="24" spans="2:5">
      <c r="B24" s="197" t="s">
        <v>233</v>
      </c>
      <c r="C24" s="160" t="s">
        <v>234</v>
      </c>
      <c r="D24" s="161" t="s">
        <v>235</v>
      </c>
      <c r="E24" s="161" t="s">
        <v>236</v>
      </c>
    </row>
    <row r="25" spans="2:5" s="149" customFormat="1">
      <c r="B25" s="223" t="s">
        <v>222</v>
      </c>
      <c r="C25" s="223"/>
      <c r="D25" s="224">
        <v>0.05</v>
      </c>
      <c r="E25" s="224">
        <v>0.05</v>
      </c>
    </row>
    <row r="26" spans="2:5">
      <c r="B26" s="197" t="s">
        <v>237</v>
      </c>
      <c r="C26" s="160" t="s">
        <v>238</v>
      </c>
      <c r="D26" s="161" t="s">
        <v>238</v>
      </c>
      <c r="E26" s="161" t="s">
        <v>238</v>
      </c>
    </row>
    <row r="27" spans="2:5" s="149" customFormat="1">
      <c r="B27" s="223" t="s">
        <v>222</v>
      </c>
      <c r="C27" s="223"/>
      <c r="D27" s="224">
        <v>0.05</v>
      </c>
      <c r="E27" s="224">
        <v>0.05</v>
      </c>
    </row>
    <row r="28" spans="2:5">
      <c r="B28" s="197" t="s">
        <v>239</v>
      </c>
      <c r="C28" s="160" t="s">
        <v>221</v>
      </c>
      <c r="D28" s="161" t="s">
        <v>221</v>
      </c>
      <c r="E28" s="161" t="s">
        <v>221</v>
      </c>
    </row>
    <row r="29" spans="2:5" s="149" customFormat="1">
      <c r="B29" s="223" t="s">
        <v>222</v>
      </c>
      <c r="C29" s="223"/>
      <c r="D29" s="224">
        <v>0.05</v>
      </c>
      <c r="E29" s="224">
        <v>0.05</v>
      </c>
    </row>
    <row r="30" spans="2:5">
      <c r="B30" s="197" t="s">
        <v>240</v>
      </c>
      <c r="C30" s="225">
        <v>0.35</v>
      </c>
      <c r="D30" s="161">
        <v>0.35</v>
      </c>
      <c r="E30" s="161">
        <v>0.35</v>
      </c>
    </row>
    <row r="31" spans="2:5" s="149" customFormat="1">
      <c r="B31" s="223" t="s">
        <v>222</v>
      </c>
      <c r="C31" s="223"/>
      <c r="D31" s="224">
        <v>0.05</v>
      </c>
      <c r="E31" s="224">
        <v>0.05</v>
      </c>
    </row>
    <row r="32" spans="2:5">
      <c r="B32" s="197" t="s">
        <v>241</v>
      </c>
      <c r="C32" s="160" t="s">
        <v>242</v>
      </c>
      <c r="D32" s="161" t="s">
        <v>242</v>
      </c>
      <c r="E32" s="161" t="s">
        <v>242</v>
      </c>
    </row>
    <row r="33" spans="2:13" s="149" customFormat="1">
      <c r="B33" s="223" t="s">
        <v>222</v>
      </c>
      <c r="C33" s="223"/>
      <c r="D33" s="224">
        <v>0.05</v>
      </c>
      <c r="E33" s="224">
        <v>0.05</v>
      </c>
    </row>
    <row r="34" spans="2:13">
      <c r="B34" s="197" t="s">
        <v>243</v>
      </c>
      <c r="C34" s="160">
        <v>2000</v>
      </c>
      <c r="D34" s="160">
        <v>2200</v>
      </c>
      <c r="E34" s="160">
        <v>2500</v>
      </c>
    </row>
    <row r="35" spans="2:13" s="149" customFormat="1">
      <c r="B35" s="223" t="s">
        <v>222</v>
      </c>
      <c r="C35" s="223"/>
      <c r="D35" s="224">
        <v>0.05</v>
      </c>
      <c r="E35" s="224">
        <v>0.05</v>
      </c>
      <c r="M35" s="149" t="s">
        <v>169</v>
      </c>
    </row>
    <row r="36" spans="2:13">
      <c r="B36" s="197" t="s">
        <v>244</v>
      </c>
      <c r="C36" s="160">
        <f>C34*(1-C30)</f>
        <v>1300</v>
      </c>
      <c r="D36" s="160">
        <f t="shared" ref="D36:E36" si="0">D34*(1-D30)</f>
        <v>1430</v>
      </c>
      <c r="E36" s="160">
        <f t="shared" si="0"/>
        <v>1625</v>
      </c>
    </row>
    <row r="37" spans="2:13" s="149" customFormat="1">
      <c r="B37" s="223" t="s">
        <v>222</v>
      </c>
      <c r="C37" s="223"/>
      <c r="D37" s="224">
        <v>0.05</v>
      </c>
      <c r="E37" s="224">
        <v>0.05</v>
      </c>
    </row>
    <row r="38" spans="2:13">
      <c r="B38" s="197" t="s">
        <v>245</v>
      </c>
      <c r="C38" s="160" t="s">
        <v>246</v>
      </c>
      <c r="D38" s="161" t="s">
        <v>246</v>
      </c>
      <c r="E38" s="161" t="s">
        <v>246</v>
      </c>
    </row>
    <row r="39" spans="2:13" s="149" customFormat="1">
      <c r="B39" s="223" t="s">
        <v>222</v>
      </c>
      <c r="C39" s="223"/>
      <c r="D39" s="224">
        <v>0.05</v>
      </c>
      <c r="E39" s="224">
        <v>0.05</v>
      </c>
    </row>
    <row r="40" spans="2:13">
      <c r="B40" s="197" t="s">
        <v>247</v>
      </c>
      <c r="C40" s="160" t="s">
        <v>221</v>
      </c>
      <c r="D40" s="161" t="s">
        <v>221</v>
      </c>
      <c r="E40" s="161" t="s">
        <v>221</v>
      </c>
    </row>
    <row r="41" spans="2:13" s="149" customFormat="1">
      <c r="B41" s="223" t="s">
        <v>222</v>
      </c>
      <c r="C41" s="223"/>
      <c r="D41" s="224">
        <v>0.05</v>
      </c>
      <c r="E41" s="224">
        <v>0.05</v>
      </c>
    </row>
    <row r="42" spans="2:13">
      <c r="B42" s="197" t="s">
        <v>248</v>
      </c>
      <c r="C42" s="160" t="s">
        <v>249</v>
      </c>
      <c r="D42" s="161" t="s">
        <v>249</v>
      </c>
      <c r="E42" s="161" t="s">
        <v>249</v>
      </c>
    </row>
    <row r="43" spans="2:13" s="149" customFormat="1">
      <c r="B43" s="223" t="s">
        <v>222</v>
      </c>
      <c r="C43" s="223"/>
      <c r="D43" s="224">
        <v>0.05</v>
      </c>
      <c r="E43" s="224">
        <v>0.05</v>
      </c>
    </row>
    <row r="44" spans="2:13" ht="15">
      <c r="B44" s="226" t="s">
        <v>250</v>
      </c>
      <c r="C44" s="226"/>
      <c r="D44" s="160">
        <f>D6+(SUM(D43,D41,D39,D37,D35,D33,D31,D29,D27,D25,D23,D21,D19,D17,D15,D13,D11)*D6)</f>
        <v>25500000</v>
      </c>
      <c r="E44" s="160">
        <f t="shared" ref="E44" si="1">E6+(SUM(E43,E41,E39,E37,E35,E33,E31,E29,E27,E25,E23,E21,E19,E17,E15,E13,E11)*E6)</f>
        <v>27200000.000000004</v>
      </c>
    </row>
    <row r="45" spans="2:13" ht="15">
      <c r="B45" s="227" t="s">
        <v>251</v>
      </c>
      <c r="C45" s="228"/>
      <c r="D45" s="229">
        <f>D44</f>
        <v>25500000</v>
      </c>
      <c r="E45" s="229">
        <f>E44</f>
        <v>27200000.000000004</v>
      </c>
      <c r="F45" s="230">
        <f>MIN(D45:E45)/MAX(D45:E45)</f>
        <v>0.93749999999999989</v>
      </c>
    </row>
    <row r="46" spans="2:13" ht="15">
      <c r="B46" s="231" t="s">
        <v>252</v>
      </c>
      <c r="C46" s="232"/>
      <c r="D46" s="161">
        <v>0.35</v>
      </c>
      <c r="E46" s="161">
        <v>0.15</v>
      </c>
      <c r="F46" s="209" t="b">
        <f>IF(SUM(D46:E46)=100%, TRUE, FALSE)</f>
        <v>0</v>
      </c>
    </row>
    <row r="47" spans="2:13" ht="15">
      <c r="B47" s="226" t="s">
        <v>253</v>
      </c>
      <c r="C47" s="226"/>
      <c r="D47" s="233">
        <f>D46*D45</f>
        <v>8925000</v>
      </c>
      <c r="E47" s="233">
        <f t="shared" ref="E47" si="2">E46*E45</f>
        <v>4080000.0000000005</v>
      </c>
    </row>
    <row r="48" spans="2:13" ht="15">
      <c r="B48" s="234" t="s">
        <v>254</v>
      </c>
      <c r="C48" s="234"/>
      <c r="D48" s="235">
        <f>SUM(D47:E47)</f>
        <v>13005000</v>
      </c>
      <c r="E48" s="236"/>
      <c r="F48" s="237" t="s">
        <v>255</v>
      </c>
    </row>
    <row r="49" spans="2:6" ht="15">
      <c r="B49" s="234" t="s">
        <v>256</v>
      </c>
      <c r="C49" s="234"/>
      <c r="D49" s="235">
        <f>ROUND(D48,0)</f>
        <v>13005000</v>
      </c>
      <c r="E49" s="236"/>
      <c r="F49" s="237" t="s">
        <v>255</v>
      </c>
    </row>
  </sheetData>
  <mergeCells count="26">
    <mergeCell ref="B49:C49"/>
    <mergeCell ref="D49:E49"/>
    <mergeCell ref="B44:C44"/>
    <mergeCell ref="B45:C45"/>
    <mergeCell ref="B46:C46"/>
    <mergeCell ref="B47:C47"/>
    <mergeCell ref="B48:C48"/>
    <mergeCell ref="D48:E48"/>
    <mergeCell ref="B33:C33"/>
    <mergeCell ref="B35:C35"/>
    <mergeCell ref="B37:C37"/>
    <mergeCell ref="B39:C39"/>
    <mergeCell ref="B41:C41"/>
    <mergeCell ref="B43:C43"/>
    <mergeCell ref="B21:C21"/>
    <mergeCell ref="B23:C23"/>
    <mergeCell ref="B25:C25"/>
    <mergeCell ref="B27:C27"/>
    <mergeCell ref="B29:C29"/>
    <mergeCell ref="B31:C31"/>
    <mergeCell ref="B9:E9"/>
    <mergeCell ref="B11:C11"/>
    <mergeCell ref="B13:C13"/>
    <mergeCell ref="B15:C15"/>
    <mergeCell ref="B17:C17"/>
    <mergeCell ref="B19:C19"/>
  </mergeCells>
  <dataValidations count="14">
    <dataValidation type="list" allowBlank="1" showInputMessage="1" showErrorMessage="1" sqref="C8:E8" xr:uid="{3DD64D13-0A0A-4843-9E0F-12616AE7EB25}">
      <formula1>"IT Zone, Residential Zone, Industrial Zone, Agricultural, SEZ, Commercial Zone, Institutional Zone"</formula1>
    </dataValidation>
    <dataValidation type="list" allowBlank="1" showInputMessage="1" showErrorMessage="1" sqref="C26:E26" xr:uid="{6E467DC3-A96B-4586-8700-03DE04FF4EEF}">
      <formula1>"0-5 years, 5-10 years, 10-15 years, 15 years and above"</formula1>
    </dataValidation>
    <dataValidation type="list" allowBlank="1" showInputMessage="1" showErrorMessage="1" sqref="C28:E28" xr:uid="{FDD47954-C4C6-4887-8317-8AB5AFF3A396}">
      <formula1>"Poor, Average, Good, Very Good, Excellent, Debris"</formula1>
    </dataValidation>
    <dataValidation type="list" allowBlank="1" showInputMessage="1" showErrorMessage="1" sqref="C22:E22" xr:uid="{167D799B-21AA-45FA-B8E5-7A75E251E423}">
      <formula1>"Very Small, Small, Average, Medium, Large, Very Large, Ultra Large"</formula1>
    </dataValidation>
    <dataValidation type="list" allowBlank="1" showInputMessage="1" showErrorMessage="1" sqref="C24:E24" xr:uid="{830B6C1C-7607-4E94-8D58-91D40AC135BC}">
      <formula1>"Rectangle, Square, Irregular"</formula1>
    </dataValidation>
    <dataValidation type="list" allowBlank="1" showInputMessage="1" showErrorMessage="1" sqref="C16:E16" xr:uid="{6922218E-F0A3-4641-8EF1-B583407BF0C5}">
      <formula1>"To Be Constructed, Vacant, Occupied by Owner, Occupied by Tenant, Fully Occupied, 10% Occupied, 20% Occupied, 30% Occupied, 40% Occupied, 50% Occupied, 60% Occupied, 70% Occupied, 80% Occupied, 90% Occupied"</formula1>
    </dataValidation>
    <dataValidation type="list" allowBlank="1" showInputMessage="1" showErrorMessage="1" sqref="C14:E14" xr:uid="{182E252E-C6CD-49E3-9D16-0E3A282E152D}">
      <formula1>"A Class, B Class, C Class, Proposed A Class, Vacant Land, Proposed B Class, Proposed C Class"</formula1>
    </dataValidation>
    <dataValidation type="list" allowBlank="1" showInputMessage="1" showErrorMessage="1" sqref="C4:E4" xr:uid="{ABD132B1-1472-4BDD-BBA3-C5F4604EA601}">
      <formula1>"IT Corporate Park, Institutional, Agricultural Land, Commercial Space, Residential Flat, Builder Floor, Residential Land, Office Unit, Industrial Land, Commercial Land"</formula1>
    </dataValidation>
    <dataValidation type="list" allowBlank="1" showInputMessage="1" showErrorMessage="1" sqref="C38:E38" xr:uid="{D66713CE-34E6-4737-A1A8-081E448AD6DB}">
      <formula1>"Warmshell, Bareshell, Furnished, NA Land Property, Semi Furnished"</formula1>
    </dataValidation>
    <dataValidation type="list" allowBlank="1" showInputMessage="1" showErrorMessage="1" sqref="C6 F48:F49" xr:uid="{CC1DA7B9-DDE7-434D-84ED-84B8A00ADA05}">
      <formula1>"Per Sq. Ft., Per Sq. Mtr., Per Acre, Per Hectare, Per Katha, Per Decimal, Per Bigha"</formula1>
    </dataValidation>
    <dataValidation type="list" allowBlank="1" showInputMessage="1" showErrorMessage="1" sqref="C42:E42" xr:uid="{22998700-9B2A-4D4C-BEDE-532DDE6653B0}">
      <formula1>"Available, Not Available, Available at a distance"</formula1>
    </dataValidation>
    <dataValidation type="list" allowBlank="1" showInputMessage="1" showErrorMessage="1" sqref="C32:E32" xr:uid="{3FE04AAD-A8C6-4C82-B3AC-7448F7B1DDBB}">
      <formula1>"Primary, Secondary"</formula1>
    </dataValidation>
    <dataValidation type="list" allowBlank="1" showInputMessage="1" showErrorMessage="1" sqref="C20:E20" xr:uid="{E65F6164-3F0D-43B8-B8A3-95A1C0F00B54}">
      <formula1>"Poor, Average, Good, Very Good, Excellent, Proposed To Be Good"</formula1>
    </dataValidation>
    <dataValidation type="list" allowBlank="1" showInputMessage="1" showErrorMessage="1" sqref="C12:E12 C10:E10 C40:E40" xr:uid="{ED1E2F79-6B6B-4099-B9EF-8360B313BD08}">
      <formula1>"Poor, Average, Good, Very Good, Excellent"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B0137-DBBE-475B-A81A-7573A41E2997}">
  <dimension ref="D3:L31"/>
  <sheetViews>
    <sheetView workbookViewId="0">
      <selection activeCell="M36" sqref="M36"/>
    </sheetView>
  </sheetViews>
  <sheetFormatPr defaultRowHeight="14.25"/>
  <cols>
    <col min="1" max="3" width="9" style="42"/>
    <col min="4" max="4" width="37.875" style="42" bestFit="1" customWidth="1"/>
    <col min="5" max="5" width="14.25" style="243" bestFit="1" customWidth="1"/>
    <col min="6" max="7" width="14" style="42" bestFit="1" customWidth="1"/>
    <col min="8" max="16384" width="9" style="42"/>
  </cols>
  <sheetData>
    <row r="3" spans="4:12" ht="30">
      <c r="D3" s="238" t="s">
        <v>105</v>
      </c>
      <c r="E3" s="239" t="s">
        <v>204</v>
      </c>
      <c r="F3" s="217" t="s">
        <v>205</v>
      </c>
      <c r="G3" s="217" t="s">
        <v>206</v>
      </c>
    </row>
    <row r="4" spans="4:12" ht="28.5">
      <c r="D4" s="240" t="s">
        <v>207</v>
      </c>
      <c r="E4" s="155" t="s">
        <v>209</v>
      </c>
      <c r="F4" s="160" t="s">
        <v>209</v>
      </c>
      <c r="G4" s="160" t="s">
        <v>209</v>
      </c>
    </row>
    <row r="5" spans="4:12" s="243" customFormat="1" ht="28.5">
      <c r="D5" s="241" t="s">
        <v>210</v>
      </c>
      <c r="E5" s="155" t="s">
        <v>257</v>
      </c>
      <c r="F5" s="155" t="s">
        <v>258</v>
      </c>
      <c r="G5" s="241" t="s">
        <v>259</v>
      </c>
      <c r="H5" s="242"/>
    </row>
    <row r="6" spans="4:12">
      <c r="D6" s="240" t="s">
        <v>217</v>
      </c>
      <c r="E6" s="241" t="s">
        <v>218</v>
      </c>
      <c r="F6" s="240" t="s">
        <v>218</v>
      </c>
      <c r="G6" s="240" t="s">
        <v>218</v>
      </c>
    </row>
    <row r="7" spans="4:12" ht="15">
      <c r="D7" s="244" t="s">
        <v>212</v>
      </c>
      <c r="E7" s="245" t="s">
        <v>213</v>
      </c>
      <c r="F7" s="220">
        <v>15000000</v>
      </c>
      <c r="G7" s="220">
        <v>16000000</v>
      </c>
    </row>
    <row r="8" spans="4:12" ht="15">
      <c r="D8" s="236" t="s">
        <v>219</v>
      </c>
      <c r="E8" s="236"/>
      <c r="F8" s="236"/>
      <c r="G8" s="236"/>
    </row>
    <row r="9" spans="4:12">
      <c r="D9" s="240" t="s">
        <v>260</v>
      </c>
      <c r="E9" s="155"/>
      <c r="F9" s="160"/>
      <c r="G9" s="160"/>
    </row>
    <row r="10" spans="4:12">
      <c r="D10" s="223" t="s">
        <v>222</v>
      </c>
      <c r="E10" s="223"/>
      <c r="F10" s="224">
        <v>-0.1</v>
      </c>
      <c r="G10" s="224">
        <v>-0.1</v>
      </c>
    </row>
    <row r="11" spans="4:12">
      <c r="D11" s="240" t="s">
        <v>220</v>
      </c>
      <c r="E11" s="155" t="s">
        <v>221</v>
      </c>
      <c r="F11" s="160" t="s">
        <v>130</v>
      </c>
      <c r="G11" s="160" t="s">
        <v>130</v>
      </c>
    </row>
    <row r="12" spans="4:12">
      <c r="D12" s="223" t="s">
        <v>222</v>
      </c>
      <c r="E12" s="223"/>
      <c r="F12" s="224">
        <v>-0.1</v>
      </c>
      <c r="G12" s="224">
        <v>-0.1</v>
      </c>
    </row>
    <row r="13" spans="4:12" ht="28.5">
      <c r="D13" s="240" t="s">
        <v>261</v>
      </c>
      <c r="E13" s="155" t="s">
        <v>262</v>
      </c>
      <c r="F13" s="160" t="s">
        <v>218</v>
      </c>
      <c r="G13" s="160" t="s">
        <v>218</v>
      </c>
    </row>
    <row r="14" spans="4:12">
      <c r="D14" s="223" t="s">
        <v>222</v>
      </c>
      <c r="E14" s="223"/>
      <c r="F14" s="224">
        <v>0.05</v>
      </c>
      <c r="G14" s="224">
        <v>0.05</v>
      </c>
    </row>
    <row r="15" spans="4:12">
      <c r="D15" s="240" t="s">
        <v>263</v>
      </c>
      <c r="E15" s="241" t="s">
        <v>264</v>
      </c>
      <c r="F15" s="240" t="s">
        <v>265</v>
      </c>
      <c r="G15" s="240" t="s">
        <v>266</v>
      </c>
      <c r="K15" s="42">
        <v>43560</v>
      </c>
      <c r="L15" s="42">
        <v>217800</v>
      </c>
    </row>
    <row r="16" spans="4:12">
      <c r="D16" s="223" t="s">
        <v>222</v>
      </c>
      <c r="E16" s="223"/>
      <c r="F16" s="224">
        <v>-0.1</v>
      </c>
      <c r="G16" s="224">
        <v>-0.1</v>
      </c>
      <c r="K16" s="246">
        <f>K15/(4047*10.764)</f>
        <v>0.99995620026560827</v>
      </c>
      <c r="L16" s="246">
        <f>L15/(4047*10.764)</f>
        <v>4.9997810013280413</v>
      </c>
    </row>
    <row r="17" spans="4:8">
      <c r="D17" s="240" t="s">
        <v>214</v>
      </c>
      <c r="E17" s="155" t="s">
        <v>215</v>
      </c>
      <c r="F17" s="160" t="s">
        <v>216</v>
      </c>
      <c r="G17" s="160" t="s">
        <v>216</v>
      </c>
    </row>
    <row r="18" spans="4:8">
      <c r="D18" s="223" t="s">
        <v>222</v>
      </c>
      <c r="E18" s="223"/>
      <c r="F18" s="224">
        <v>-0.1</v>
      </c>
      <c r="G18" s="224">
        <v>-0.1</v>
      </c>
    </row>
    <row r="19" spans="4:8">
      <c r="D19" s="240" t="s">
        <v>267</v>
      </c>
      <c r="E19" s="241" t="s">
        <v>268</v>
      </c>
      <c r="F19" s="241" t="s">
        <v>269</v>
      </c>
      <c r="G19" s="241" t="s">
        <v>270</v>
      </c>
    </row>
    <row r="20" spans="4:8">
      <c r="D20" s="223" t="s">
        <v>222</v>
      </c>
      <c r="E20" s="223"/>
      <c r="F20" s="224">
        <v>0.03</v>
      </c>
      <c r="G20" s="224">
        <v>0.03</v>
      </c>
    </row>
    <row r="21" spans="4:8">
      <c r="D21" s="240" t="s">
        <v>271</v>
      </c>
      <c r="E21" s="241"/>
      <c r="F21" s="247">
        <f>F20+F18+F16+F14+F12+F10</f>
        <v>-0.32000000000000006</v>
      </c>
      <c r="G21" s="247">
        <f>G20+G18+G16+G14+G12+G10</f>
        <v>-0.32000000000000006</v>
      </c>
    </row>
    <row r="22" spans="4:8">
      <c r="D22" s="240" t="s">
        <v>272</v>
      </c>
      <c r="E22" s="241"/>
      <c r="F22" s="248">
        <f>F7*(1+F21)</f>
        <v>10199999.999999998</v>
      </c>
      <c r="G22" s="248">
        <f>G7*(1+G21)</f>
        <v>10879999.999999998</v>
      </c>
    </row>
    <row r="23" spans="4:8">
      <c r="D23" s="240" t="s">
        <v>273</v>
      </c>
      <c r="E23" s="241"/>
      <c r="F23" s="249">
        <f>AVERAGE(F22:G22)</f>
        <v>10539999.999999998</v>
      </c>
      <c r="G23" s="249"/>
      <c r="H23" s="246">
        <f>F23/10^7</f>
        <v>1.0539999999999998</v>
      </c>
    </row>
    <row r="24" spans="4:8">
      <c r="D24" s="240"/>
      <c r="E24" s="241"/>
      <c r="F24" s="240"/>
      <c r="G24" s="240"/>
    </row>
    <row r="25" spans="4:8">
      <c r="D25" s="240"/>
      <c r="E25" s="241"/>
      <c r="F25" s="240"/>
      <c r="G25" s="240"/>
    </row>
    <row r="26" spans="4:8">
      <c r="D26" s="240"/>
      <c r="E26" s="241"/>
      <c r="F26" s="240"/>
      <c r="G26" s="240"/>
    </row>
    <row r="27" spans="4:8">
      <c r="D27" s="240"/>
      <c r="E27" s="241"/>
      <c r="F27" s="240"/>
      <c r="G27" s="240"/>
    </row>
    <row r="28" spans="4:8">
      <c r="D28" s="240"/>
      <c r="E28" s="241"/>
      <c r="F28" s="240"/>
      <c r="G28" s="240"/>
    </row>
    <row r="29" spans="4:8">
      <c r="D29" s="240"/>
      <c r="E29" s="241"/>
      <c r="F29" s="240"/>
      <c r="G29" s="240"/>
    </row>
    <row r="30" spans="4:8">
      <c r="D30" s="240"/>
      <c r="E30" s="241"/>
      <c r="F30" s="240"/>
      <c r="G30" s="240"/>
    </row>
    <row r="31" spans="4:8">
      <c r="D31" s="240"/>
      <c r="E31" s="241"/>
      <c r="F31" s="240"/>
      <c r="G31" s="240"/>
    </row>
  </sheetData>
  <mergeCells count="8">
    <mergeCell ref="D20:E20"/>
    <mergeCell ref="F23:G23"/>
    <mergeCell ref="D8:G8"/>
    <mergeCell ref="D10:E10"/>
    <mergeCell ref="D12:E12"/>
    <mergeCell ref="D14:E14"/>
    <mergeCell ref="D16:E16"/>
    <mergeCell ref="D18:E18"/>
  </mergeCells>
  <dataValidations count="4">
    <dataValidation type="list" allowBlank="1" showInputMessage="1" showErrorMessage="1" sqref="E11:G11 E9:G9" xr:uid="{B3B3BE74-4DAB-4CE7-8BEB-3050F5FF9D86}">
      <formula1>"Poor, Average, Good, Very Good, Excellent"</formula1>
    </dataValidation>
    <dataValidation type="list" allowBlank="1" showInputMessage="1" showErrorMessage="1" sqref="E7" xr:uid="{7DC2AEF7-2936-4C81-9D48-20FA00181695}">
      <formula1>"Per Sq. Ft., Per Sq. Mtr., Per Acre, Per Hectare, Per Katha, Per Decimal, Per Bigha"</formula1>
    </dataValidation>
    <dataValidation type="list" allowBlank="1" showInputMessage="1" showErrorMessage="1" sqref="E4:G4" xr:uid="{2AAD5C46-081D-4735-B115-24E06A8E7268}">
      <formula1>"IT Corporate Park, Institutional, Agricultural Land, Commercial Space, Residential Flat, Builder Floor, Residential Land, Office Unit, Industrial Land, Commercial Land"</formula1>
    </dataValidation>
    <dataValidation type="list" allowBlank="1" showInputMessage="1" showErrorMessage="1" sqref="E6:G6" xr:uid="{4D8F48F1-775A-4760-A842-88BC3D184998}">
      <formula1>"IT Zone, Residential Zone, Industrial Zone, Agricultural, SEZ, Commercial Zone, Institutional Zone"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72BF-9B38-48AA-8151-C24C6A165326}">
  <dimension ref="F3:G8"/>
  <sheetViews>
    <sheetView workbookViewId="0">
      <selection activeCell="M36" sqref="M36"/>
    </sheetView>
  </sheetViews>
  <sheetFormatPr defaultRowHeight="14.25"/>
  <cols>
    <col min="6" max="6" width="17" bestFit="1" customWidth="1"/>
    <col min="7" max="7" width="31.375" style="255" bestFit="1" customWidth="1"/>
  </cols>
  <sheetData>
    <row r="3" spans="6:7">
      <c r="F3" s="250" t="s">
        <v>274</v>
      </c>
      <c r="G3" s="251">
        <v>179.5</v>
      </c>
    </row>
    <row r="4" spans="6:7">
      <c r="F4" s="250" t="s">
        <v>275</v>
      </c>
      <c r="G4" s="252">
        <v>17.3</v>
      </c>
    </row>
    <row r="5" spans="6:7">
      <c r="F5" s="250" t="s">
        <v>276</v>
      </c>
      <c r="G5" s="252">
        <v>2.9</v>
      </c>
    </row>
    <row r="6" spans="6:7">
      <c r="F6" s="250" t="s">
        <v>277</v>
      </c>
      <c r="G6" s="252">
        <v>2</v>
      </c>
    </row>
    <row r="7" spans="6:7">
      <c r="F7" s="250" t="s">
        <v>278</v>
      </c>
      <c r="G7" s="252">
        <v>1.5</v>
      </c>
    </row>
    <row r="8" spans="6:7">
      <c r="F8" s="253" t="s">
        <v>164</v>
      </c>
      <c r="G8" s="254">
        <f>SUM(G3:G7)</f>
        <v>203.20000000000002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F9E34-8655-446E-AB1B-7B75C0C44947}">
  <dimension ref="B2:L49"/>
  <sheetViews>
    <sheetView topLeftCell="A21" zoomScale="85" zoomScaleNormal="85" workbookViewId="0">
      <selection activeCell="M36" sqref="M36"/>
    </sheetView>
  </sheetViews>
  <sheetFormatPr defaultRowHeight="14.25"/>
  <cols>
    <col min="1" max="1" width="9" style="42"/>
    <col min="2" max="2" width="17" style="42" bestFit="1" customWidth="1"/>
    <col min="3" max="11" width="13.375" style="42" bestFit="1" customWidth="1"/>
    <col min="12" max="12" width="12.5" style="42" bestFit="1" customWidth="1"/>
    <col min="13" max="16384" width="9" style="42"/>
  </cols>
  <sheetData>
    <row r="2" spans="2:7">
      <c r="B2" s="256">
        <v>44480</v>
      </c>
      <c r="C2" s="42" t="s">
        <v>19</v>
      </c>
      <c r="D2" s="42" t="s">
        <v>279</v>
      </c>
    </row>
    <row r="3" spans="2:7">
      <c r="C3" s="42" t="s">
        <v>280</v>
      </c>
      <c r="D3" s="257">
        <v>448985</v>
      </c>
      <c r="E3" s="42">
        <v>21.4</v>
      </c>
      <c r="F3" s="258">
        <f>E3*D3</f>
        <v>9608279</v>
      </c>
    </row>
    <row r="4" spans="2:7">
      <c r="C4" s="42" t="s">
        <v>57</v>
      </c>
      <c r="D4" s="257">
        <v>3197</v>
      </c>
      <c r="E4" s="42">
        <v>21.4</v>
      </c>
      <c r="F4" s="258">
        <f t="shared" ref="F4:F6" si="0">E4*D4</f>
        <v>68415.799999999988</v>
      </c>
    </row>
    <row r="5" spans="2:7">
      <c r="C5" s="42" t="s">
        <v>131</v>
      </c>
      <c r="D5" s="257">
        <v>68890</v>
      </c>
      <c r="E5" s="42">
        <v>10.7</v>
      </c>
      <c r="F5" s="258">
        <f t="shared" si="0"/>
        <v>737123</v>
      </c>
    </row>
    <row r="6" spans="2:7">
      <c r="C6" s="42" t="s">
        <v>281</v>
      </c>
      <c r="D6" s="257">
        <v>3278</v>
      </c>
      <c r="E6" s="42">
        <v>10.7</v>
      </c>
      <c r="F6" s="258">
        <f t="shared" si="0"/>
        <v>35074.6</v>
      </c>
    </row>
    <row r="7" spans="2:7" ht="15">
      <c r="D7" s="259">
        <f>SUM(D3:D6)</f>
        <v>524350</v>
      </c>
      <c r="F7" s="258">
        <f>SUM(F3:F6)</f>
        <v>10448892.4</v>
      </c>
      <c r="G7" s="258">
        <f>F7*12</f>
        <v>125386708.80000001</v>
      </c>
    </row>
    <row r="8" spans="2:7">
      <c r="D8" s="257"/>
    </row>
    <row r="10" spans="2:7">
      <c r="C10" s="42" t="s">
        <v>18</v>
      </c>
    </row>
    <row r="11" spans="2:7">
      <c r="C11" s="42" t="s">
        <v>280</v>
      </c>
      <c r="D11" s="257">
        <v>382739.25</v>
      </c>
      <c r="E11" s="42">
        <v>19.02</v>
      </c>
      <c r="F11" s="258">
        <f t="shared" ref="F11:F13" si="1">E11*D11</f>
        <v>7279700.5350000001</v>
      </c>
    </row>
    <row r="12" spans="2:7">
      <c r="C12" s="42" t="s">
        <v>131</v>
      </c>
      <c r="D12" s="257">
        <v>79245.539999999994</v>
      </c>
      <c r="E12" s="42">
        <v>9.51</v>
      </c>
      <c r="F12" s="258">
        <f t="shared" si="1"/>
        <v>753625.08539999987</v>
      </c>
    </row>
    <row r="13" spans="2:7">
      <c r="C13" s="42" t="s">
        <v>281</v>
      </c>
      <c r="D13" s="257">
        <v>2803.6</v>
      </c>
      <c r="E13" s="42">
        <v>9.51</v>
      </c>
      <c r="F13" s="258">
        <f t="shared" si="1"/>
        <v>26662.235999999997</v>
      </c>
    </row>
    <row r="14" spans="2:7">
      <c r="D14" s="257">
        <f>SUM(D11:D13)</f>
        <v>464788.38999999996</v>
      </c>
      <c r="F14" s="258">
        <f>SUM(F11:F13)</f>
        <v>8059987.8563999999</v>
      </c>
      <c r="G14" s="258">
        <f>F14*12</f>
        <v>96719854.276800007</v>
      </c>
    </row>
    <row r="15" spans="2:7">
      <c r="F15" s="258">
        <f>F14*1.04</f>
        <v>8382387.3706560005</v>
      </c>
      <c r="G15" s="246"/>
    </row>
    <row r="16" spans="2:7">
      <c r="F16" s="258">
        <f>F15*1.04</f>
        <v>8717682.8654822409</v>
      </c>
    </row>
    <row r="19" spans="2:12">
      <c r="B19" s="42" t="s">
        <v>282</v>
      </c>
      <c r="C19" s="258">
        <f>G14</f>
        <v>96719854.276800007</v>
      </c>
      <c r="F19" s="258"/>
    </row>
    <row r="20" spans="2:12">
      <c r="B20" s="42" t="s">
        <v>283</v>
      </c>
      <c r="C20" s="258">
        <f>G7</f>
        <v>125386708.80000001</v>
      </c>
      <c r="D20" s="256">
        <v>44414</v>
      </c>
    </row>
    <row r="21" spans="2:12">
      <c r="B21" s="42" t="s">
        <v>284</v>
      </c>
      <c r="C21" s="260">
        <v>0.04</v>
      </c>
    </row>
    <row r="23" spans="2:12">
      <c r="C23" s="42" t="s">
        <v>285</v>
      </c>
      <c r="D23" s="42" t="s">
        <v>286</v>
      </c>
      <c r="E23" s="42" t="s">
        <v>287</v>
      </c>
      <c r="F23" s="42" t="s">
        <v>288</v>
      </c>
      <c r="G23" s="42" t="s">
        <v>289</v>
      </c>
      <c r="H23" s="42" t="s">
        <v>290</v>
      </c>
      <c r="I23" s="42" t="s">
        <v>291</v>
      </c>
      <c r="J23" s="42" t="s">
        <v>292</v>
      </c>
      <c r="K23" s="42" t="s">
        <v>293</v>
      </c>
    </row>
    <row r="24" spans="2:12">
      <c r="B24" s="42" t="s">
        <v>294</v>
      </c>
      <c r="C24" s="258">
        <f>C19</f>
        <v>96719854.276800007</v>
      </c>
      <c r="D24" s="257">
        <f>C24*(1+$C$21)</f>
        <v>100588648.44787201</v>
      </c>
      <c r="E24" s="257">
        <f t="shared" ref="E24:K25" si="2">D24*(1+$C$21)</f>
        <v>104612194.38578689</v>
      </c>
      <c r="F24" s="257">
        <f t="shared" si="2"/>
        <v>108796682.16121837</v>
      </c>
      <c r="G24" s="257">
        <f t="shared" si="2"/>
        <v>113148549.44766711</v>
      </c>
      <c r="H24" s="257">
        <f t="shared" si="2"/>
        <v>117674491.4255738</v>
      </c>
      <c r="I24" s="257">
        <f t="shared" si="2"/>
        <v>122381471.08259675</v>
      </c>
      <c r="J24" s="257">
        <f t="shared" si="2"/>
        <v>127276729.92590062</v>
      </c>
      <c r="K24" s="257">
        <f t="shared" si="2"/>
        <v>132367799.12293665</v>
      </c>
      <c r="L24" s="258">
        <f>SUM(C24:K24)</f>
        <v>1023566420.2763522</v>
      </c>
    </row>
    <row r="25" spans="2:12">
      <c r="B25" s="42" t="s">
        <v>295</v>
      </c>
      <c r="C25" s="258">
        <f>C20</f>
        <v>125386708.80000001</v>
      </c>
      <c r="D25" s="257">
        <f>C25*(1+$C$21)</f>
        <v>130402177.15200001</v>
      </c>
      <c r="E25" s="257">
        <f t="shared" si="2"/>
        <v>135618264.23808002</v>
      </c>
      <c r="F25" s="257">
        <f t="shared" si="2"/>
        <v>141042994.80760324</v>
      </c>
      <c r="G25" s="257">
        <f t="shared" si="2"/>
        <v>146684714.59990737</v>
      </c>
      <c r="H25" s="257">
        <f t="shared" si="2"/>
        <v>152552103.18390366</v>
      </c>
      <c r="I25" s="257">
        <f t="shared" si="2"/>
        <v>158654187.31125981</v>
      </c>
      <c r="J25" s="257">
        <f t="shared" si="2"/>
        <v>165000354.80371019</v>
      </c>
      <c r="K25" s="257">
        <f t="shared" si="2"/>
        <v>171600368.99585861</v>
      </c>
      <c r="L25" s="258">
        <f>SUM(C25:K25)</f>
        <v>1326941873.892323</v>
      </c>
    </row>
    <row r="26" spans="2:12">
      <c r="B26" s="42" t="s">
        <v>164</v>
      </c>
      <c r="C26" s="257">
        <f>SUM(C24:C25)</f>
        <v>222106563.07680002</v>
      </c>
      <c r="D26" s="257">
        <f t="shared" ref="D26:K26" si="3">SUM(D24:D25)</f>
        <v>230990825.59987202</v>
      </c>
      <c r="E26" s="257">
        <f t="shared" si="3"/>
        <v>240230458.62386692</v>
      </c>
      <c r="F26" s="257">
        <f t="shared" si="3"/>
        <v>249839676.96882161</v>
      </c>
      <c r="G26" s="257">
        <f t="shared" si="3"/>
        <v>259833264.04757446</v>
      </c>
      <c r="H26" s="257">
        <f t="shared" si="3"/>
        <v>270226594.60947746</v>
      </c>
      <c r="I26" s="257">
        <f t="shared" si="3"/>
        <v>281035658.39385653</v>
      </c>
      <c r="J26" s="257">
        <f t="shared" si="3"/>
        <v>292277084.7296108</v>
      </c>
      <c r="K26" s="257">
        <f t="shared" si="3"/>
        <v>303968168.11879528</v>
      </c>
      <c r="L26" s="258">
        <f>SUM(C26:K26)</f>
        <v>2350508294.1686754</v>
      </c>
    </row>
    <row r="29" spans="2:12">
      <c r="C29" s="42" t="s">
        <v>146</v>
      </c>
    </row>
    <row r="30" spans="2:12" s="243" customFormat="1" ht="60">
      <c r="B30" s="261" t="s">
        <v>103</v>
      </c>
      <c r="C30" s="262" t="s">
        <v>171</v>
      </c>
      <c r="D30" s="262" t="s">
        <v>296</v>
      </c>
      <c r="E30" s="262" t="s">
        <v>297</v>
      </c>
      <c r="F30" s="262" t="s">
        <v>298</v>
      </c>
      <c r="G30" s="262" t="s">
        <v>299</v>
      </c>
      <c r="H30" s="262" t="s">
        <v>300</v>
      </c>
    </row>
    <row r="31" spans="2:12">
      <c r="B31" s="240">
        <v>1</v>
      </c>
      <c r="C31" s="240" t="s">
        <v>126</v>
      </c>
      <c r="D31" s="263">
        <f>D3</f>
        <v>448985</v>
      </c>
      <c r="E31" s="264">
        <v>44480</v>
      </c>
      <c r="F31" s="265"/>
      <c r="G31" s="266">
        <v>21.4</v>
      </c>
      <c r="H31" s="267">
        <v>0.04</v>
      </c>
    </row>
    <row r="32" spans="2:12">
      <c r="B32" s="240">
        <v>2</v>
      </c>
      <c r="C32" s="240" t="s">
        <v>57</v>
      </c>
      <c r="D32" s="263">
        <f t="shared" ref="D32:D34" si="4">D4</f>
        <v>3197</v>
      </c>
      <c r="E32" s="265"/>
      <c r="F32" s="265"/>
      <c r="G32" s="266">
        <v>21.4</v>
      </c>
      <c r="H32" s="265"/>
    </row>
    <row r="33" spans="2:8">
      <c r="B33" s="240">
        <v>3</v>
      </c>
      <c r="C33" s="240" t="str">
        <f>C5</f>
        <v>Mezzanine</v>
      </c>
      <c r="D33" s="263">
        <f t="shared" si="4"/>
        <v>68890</v>
      </c>
      <c r="E33" s="265"/>
      <c r="F33" s="265"/>
      <c r="G33" s="266">
        <v>10.7</v>
      </c>
      <c r="H33" s="265"/>
    </row>
    <row r="34" spans="2:8">
      <c r="B34" s="240">
        <v>4</v>
      </c>
      <c r="C34" s="240" t="str">
        <f>C6</f>
        <v>Utility</v>
      </c>
      <c r="D34" s="263">
        <f t="shared" si="4"/>
        <v>3278</v>
      </c>
      <c r="E34" s="265"/>
      <c r="F34" s="265"/>
      <c r="G34" s="266">
        <v>10.7</v>
      </c>
      <c r="H34" s="265"/>
    </row>
    <row r="35" spans="2:8" ht="15">
      <c r="B35" s="268"/>
      <c r="C35" s="268" t="s">
        <v>164</v>
      </c>
      <c r="D35" s="269">
        <f>SUM(D31:D34)</f>
        <v>524350</v>
      </c>
      <c r="E35" s="268"/>
      <c r="F35" s="268"/>
      <c r="G35" s="270">
        <v>10448895</v>
      </c>
      <c r="H35" s="268"/>
    </row>
    <row r="36" spans="2:8">
      <c r="G36" s="258">
        <f>G35*6</f>
        <v>62693370</v>
      </c>
    </row>
    <row r="39" spans="2:8">
      <c r="E39" s="42">
        <v>6</v>
      </c>
    </row>
    <row r="40" spans="2:8">
      <c r="D40" s="257">
        <f>10*4047</f>
        <v>40470</v>
      </c>
      <c r="E40" s="257">
        <v>260000000</v>
      </c>
      <c r="F40" s="257">
        <f>E40/D40</f>
        <v>6424.5119841858168</v>
      </c>
    </row>
    <row r="43" spans="2:8">
      <c r="C43" s="42" t="s">
        <v>301</v>
      </c>
    </row>
    <row r="44" spans="2:8">
      <c r="B44" s="42" t="s">
        <v>280</v>
      </c>
      <c r="C44" s="257">
        <v>172267.70614559998</v>
      </c>
      <c r="D44" s="42">
        <v>18.8</v>
      </c>
    </row>
    <row r="45" spans="2:8">
      <c r="B45" s="42" t="s">
        <v>131</v>
      </c>
      <c r="C45" s="257">
        <v>37063.412100000001</v>
      </c>
      <c r="D45" s="42">
        <v>9.4</v>
      </c>
    </row>
    <row r="46" spans="2:8">
      <c r="B46" s="42" t="s">
        <v>281</v>
      </c>
      <c r="C46" s="257">
        <v>1590.4964439</v>
      </c>
      <c r="D46" s="42">
        <v>9.4</v>
      </c>
    </row>
    <row r="47" spans="2:8">
      <c r="C47" s="258">
        <f>SUM(C44:C46)</f>
        <v>210921.61468949995</v>
      </c>
      <c r="D47" s="257">
        <f>SUMPRODUCT(C44:C46,D44:D46)</f>
        <v>3601979.6158499396</v>
      </c>
    </row>
    <row r="49" spans="3:4">
      <c r="C49" s="257">
        <f>C47+D7+D14</f>
        <v>1200060.0046895</v>
      </c>
      <c r="D49" s="257">
        <f>C49/10.764</f>
        <v>111488.29475004645</v>
      </c>
    </row>
  </sheetData>
  <mergeCells count="3">
    <mergeCell ref="E31:E34"/>
    <mergeCell ref="F31:F34"/>
    <mergeCell ref="H31:H3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70CE9-FECC-4BA6-A9DE-7F5EAB0D4D28}">
  <dimension ref="A4:D7"/>
  <sheetViews>
    <sheetView workbookViewId="0">
      <selection activeCell="M36" sqref="M36"/>
    </sheetView>
  </sheetViews>
  <sheetFormatPr defaultRowHeight="14.25"/>
  <cols>
    <col min="2" max="2" width="21.25" style="204" bestFit="1" customWidth="1"/>
  </cols>
  <sheetData>
    <row r="4" spans="1:4">
      <c r="B4" s="204" t="s">
        <v>302</v>
      </c>
    </row>
    <row r="5" spans="1:4">
      <c r="B5" s="204">
        <v>2069.6</v>
      </c>
      <c r="C5">
        <v>2027</v>
      </c>
      <c r="D5" t="s">
        <v>303</v>
      </c>
    </row>
    <row r="6" spans="1:4">
      <c r="B6" s="204">
        <v>2243.79</v>
      </c>
      <c r="C6" t="s">
        <v>93</v>
      </c>
    </row>
    <row r="7" spans="1:4">
      <c r="A7">
        <v>2025</v>
      </c>
      <c r="B7" s="204">
        <v>2028.86</v>
      </c>
      <c r="C7" t="s">
        <v>304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71"/>
  <sheetViews>
    <sheetView showGridLines="0" zoomScaleNormal="100" workbookViewId="0">
      <pane xSplit="1" ySplit="4" topLeftCell="B50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75" defaultRowHeight="12.75"/>
  <cols>
    <col min="1" max="1" width="24.75" style="126" customWidth="1"/>
    <col min="2" max="2" width="10.875" style="126" customWidth="1"/>
    <col min="3" max="3" width="8.625" style="126" bestFit="1" customWidth="1"/>
    <col min="4" max="119" width="8.75" style="126"/>
    <col min="120" max="120" width="8.75" style="126" customWidth="1"/>
    <col min="121" max="16384" width="8.75" style="126"/>
  </cols>
  <sheetData>
    <row r="1" spans="1:122">
      <c r="CR1" s="127"/>
    </row>
    <row r="2" spans="1:122">
      <c r="A2" s="111"/>
      <c r="B2" s="112">
        <v>0</v>
      </c>
      <c r="C2" s="112">
        <f>B2+1</f>
        <v>1</v>
      </c>
      <c r="D2" s="112">
        <f t="shared" ref="D2:BO2" si="0">C2+1</f>
        <v>2</v>
      </c>
      <c r="E2" s="112">
        <f t="shared" si="0"/>
        <v>3</v>
      </c>
      <c r="F2" s="112">
        <f t="shared" si="0"/>
        <v>4</v>
      </c>
      <c r="G2" s="112">
        <f t="shared" si="0"/>
        <v>5</v>
      </c>
      <c r="H2" s="112">
        <f t="shared" si="0"/>
        <v>6</v>
      </c>
      <c r="I2" s="112">
        <f t="shared" si="0"/>
        <v>7</v>
      </c>
      <c r="J2" s="112">
        <f t="shared" si="0"/>
        <v>8</v>
      </c>
      <c r="K2" s="112">
        <f t="shared" si="0"/>
        <v>9</v>
      </c>
      <c r="L2" s="120">
        <f t="shared" si="0"/>
        <v>10</v>
      </c>
      <c r="M2" s="112">
        <f t="shared" si="0"/>
        <v>11</v>
      </c>
      <c r="N2" s="112">
        <f t="shared" si="0"/>
        <v>12</v>
      </c>
      <c r="O2" s="112">
        <f t="shared" si="0"/>
        <v>13</v>
      </c>
      <c r="P2" s="112">
        <f t="shared" si="0"/>
        <v>14</v>
      </c>
      <c r="Q2" s="112">
        <f t="shared" si="0"/>
        <v>15</v>
      </c>
      <c r="R2" s="112">
        <f t="shared" si="0"/>
        <v>16</v>
      </c>
      <c r="S2" s="112">
        <f t="shared" si="0"/>
        <v>17</v>
      </c>
      <c r="T2" s="112">
        <f t="shared" si="0"/>
        <v>18</v>
      </c>
      <c r="U2" s="112">
        <f t="shared" si="0"/>
        <v>19</v>
      </c>
      <c r="V2" s="112">
        <f t="shared" si="0"/>
        <v>20</v>
      </c>
      <c r="W2" s="112">
        <f t="shared" si="0"/>
        <v>21</v>
      </c>
      <c r="X2" s="120">
        <f t="shared" si="0"/>
        <v>22</v>
      </c>
      <c r="Y2" s="112">
        <f t="shared" si="0"/>
        <v>23</v>
      </c>
      <c r="Z2" s="112">
        <f t="shared" si="0"/>
        <v>24</v>
      </c>
      <c r="AA2" s="112">
        <f t="shared" si="0"/>
        <v>25</v>
      </c>
      <c r="AB2" s="112">
        <f t="shared" si="0"/>
        <v>26</v>
      </c>
      <c r="AC2" s="112">
        <f t="shared" si="0"/>
        <v>27</v>
      </c>
      <c r="AD2" s="112">
        <f t="shared" si="0"/>
        <v>28</v>
      </c>
      <c r="AE2" s="112">
        <f t="shared" si="0"/>
        <v>29</v>
      </c>
      <c r="AF2" s="112">
        <f t="shared" si="0"/>
        <v>30</v>
      </c>
      <c r="AG2" s="112">
        <f t="shared" si="0"/>
        <v>31</v>
      </c>
      <c r="AH2" s="112">
        <f t="shared" si="0"/>
        <v>32</v>
      </c>
      <c r="AI2" s="112">
        <f t="shared" si="0"/>
        <v>33</v>
      </c>
      <c r="AJ2" s="120">
        <f t="shared" si="0"/>
        <v>34</v>
      </c>
      <c r="AK2" s="112">
        <f t="shared" si="0"/>
        <v>35</v>
      </c>
      <c r="AL2" s="112">
        <f t="shared" si="0"/>
        <v>36</v>
      </c>
      <c r="AM2" s="112">
        <f t="shared" si="0"/>
        <v>37</v>
      </c>
      <c r="AN2" s="112">
        <f t="shared" si="0"/>
        <v>38</v>
      </c>
      <c r="AO2" s="112">
        <f t="shared" si="0"/>
        <v>39</v>
      </c>
      <c r="AP2" s="112">
        <f t="shared" si="0"/>
        <v>40</v>
      </c>
      <c r="AQ2" s="112">
        <f t="shared" si="0"/>
        <v>41</v>
      </c>
      <c r="AR2" s="112">
        <f t="shared" si="0"/>
        <v>42</v>
      </c>
      <c r="AS2" s="112">
        <f t="shared" si="0"/>
        <v>43</v>
      </c>
      <c r="AT2" s="112">
        <f t="shared" si="0"/>
        <v>44</v>
      </c>
      <c r="AU2" s="112">
        <f t="shared" si="0"/>
        <v>45</v>
      </c>
      <c r="AV2" s="120">
        <f t="shared" si="0"/>
        <v>46</v>
      </c>
      <c r="AW2" s="112">
        <f t="shared" si="0"/>
        <v>47</v>
      </c>
      <c r="AX2" s="112">
        <f t="shared" si="0"/>
        <v>48</v>
      </c>
      <c r="AY2" s="112">
        <f t="shared" si="0"/>
        <v>49</v>
      </c>
      <c r="AZ2" s="112">
        <f t="shared" si="0"/>
        <v>50</v>
      </c>
      <c r="BA2" s="112">
        <f t="shared" si="0"/>
        <v>51</v>
      </c>
      <c r="BB2" s="112">
        <f t="shared" si="0"/>
        <v>52</v>
      </c>
      <c r="BC2" s="112">
        <f t="shared" si="0"/>
        <v>53</v>
      </c>
      <c r="BD2" s="112">
        <f t="shared" si="0"/>
        <v>54</v>
      </c>
      <c r="BE2" s="112">
        <f t="shared" si="0"/>
        <v>55</v>
      </c>
      <c r="BF2" s="112">
        <f t="shared" si="0"/>
        <v>56</v>
      </c>
      <c r="BG2" s="112">
        <f t="shared" si="0"/>
        <v>57</v>
      </c>
      <c r="BH2" s="120">
        <f t="shared" si="0"/>
        <v>58</v>
      </c>
      <c r="BI2" s="112">
        <f t="shared" si="0"/>
        <v>59</v>
      </c>
      <c r="BJ2" s="112">
        <f t="shared" si="0"/>
        <v>60</v>
      </c>
      <c r="BK2" s="112">
        <f t="shared" si="0"/>
        <v>61</v>
      </c>
      <c r="BL2" s="112">
        <f t="shared" si="0"/>
        <v>62</v>
      </c>
      <c r="BM2" s="112">
        <f t="shared" si="0"/>
        <v>63</v>
      </c>
      <c r="BN2" s="112">
        <f t="shared" si="0"/>
        <v>64</v>
      </c>
      <c r="BO2" s="112">
        <f t="shared" si="0"/>
        <v>65</v>
      </c>
      <c r="BP2" s="112">
        <f t="shared" ref="BP2:DM2" si="1">BO2+1</f>
        <v>66</v>
      </c>
      <c r="BQ2" s="112">
        <f t="shared" si="1"/>
        <v>67</v>
      </c>
      <c r="BR2" s="112">
        <f t="shared" si="1"/>
        <v>68</v>
      </c>
      <c r="BS2" s="112">
        <f t="shared" si="1"/>
        <v>69</v>
      </c>
      <c r="BT2" s="120">
        <f t="shared" si="1"/>
        <v>70</v>
      </c>
      <c r="BU2" s="112">
        <f t="shared" si="1"/>
        <v>71</v>
      </c>
      <c r="BV2" s="112">
        <f t="shared" si="1"/>
        <v>72</v>
      </c>
      <c r="BW2" s="112">
        <f t="shared" si="1"/>
        <v>73</v>
      </c>
      <c r="BX2" s="112">
        <f t="shared" si="1"/>
        <v>74</v>
      </c>
      <c r="BY2" s="112">
        <f t="shared" si="1"/>
        <v>75</v>
      </c>
      <c r="BZ2" s="112">
        <f t="shared" si="1"/>
        <v>76</v>
      </c>
      <c r="CA2" s="112">
        <f t="shared" si="1"/>
        <v>77</v>
      </c>
      <c r="CB2" s="112">
        <f t="shared" si="1"/>
        <v>78</v>
      </c>
      <c r="CC2" s="112">
        <f t="shared" si="1"/>
        <v>79</v>
      </c>
      <c r="CD2" s="112">
        <f t="shared" si="1"/>
        <v>80</v>
      </c>
      <c r="CE2" s="112">
        <f t="shared" si="1"/>
        <v>81</v>
      </c>
      <c r="CF2" s="120">
        <f t="shared" si="1"/>
        <v>82</v>
      </c>
      <c r="CG2" s="112">
        <f t="shared" si="1"/>
        <v>83</v>
      </c>
      <c r="CH2" s="112">
        <f t="shared" si="1"/>
        <v>84</v>
      </c>
      <c r="CI2" s="112">
        <f t="shared" si="1"/>
        <v>85</v>
      </c>
      <c r="CJ2" s="112">
        <f t="shared" si="1"/>
        <v>86</v>
      </c>
      <c r="CK2" s="112">
        <f t="shared" si="1"/>
        <v>87</v>
      </c>
      <c r="CL2" s="112">
        <f t="shared" si="1"/>
        <v>88</v>
      </c>
      <c r="CM2" s="112">
        <f t="shared" si="1"/>
        <v>89</v>
      </c>
      <c r="CN2" s="112">
        <f t="shared" si="1"/>
        <v>90</v>
      </c>
      <c r="CO2" s="112">
        <f t="shared" si="1"/>
        <v>91</v>
      </c>
      <c r="CP2" s="112">
        <f t="shared" si="1"/>
        <v>92</v>
      </c>
      <c r="CQ2" s="112">
        <f t="shared" si="1"/>
        <v>93</v>
      </c>
      <c r="CR2" s="120">
        <f t="shared" si="1"/>
        <v>94</v>
      </c>
      <c r="CS2" s="112">
        <f t="shared" si="1"/>
        <v>95</v>
      </c>
      <c r="CT2" s="112">
        <f t="shared" si="1"/>
        <v>96</v>
      </c>
      <c r="CU2" s="112">
        <f t="shared" si="1"/>
        <v>97</v>
      </c>
      <c r="CV2" s="112">
        <f t="shared" si="1"/>
        <v>98</v>
      </c>
      <c r="CW2" s="112">
        <f t="shared" si="1"/>
        <v>99</v>
      </c>
      <c r="CX2" s="112">
        <f t="shared" si="1"/>
        <v>100</v>
      </c>
      <c r="CY2" s="112">
        <f t="shared" si="1"/>
        <v>101</v>
      </c>
      <c r="CZ2" s="112">
        <f t="shared" si="1"/>
        <v>102</v>
      </c>
      <c r="DA2" s="112">
        <f t="shared" si="1"/>
        <v>103</v>
      </c>
      <c r="DB2" s="112">
        <f t="shared" si="1"/>
        <v>104</v>
      </c>
      <c r="DC2" s="112">
        <f t="shared" si="1"/>
        <v>105</v>
      </c>
      <c r="DD2" s="120">
        <f t="shared" si="1"/>
        <v>106</v>
      </c>
      <c r="DE2" s="112">
        <f t="shared" si="1"/>
        <v>107</v>
      </c>
      <c r="DF2" s="112">
        <f t="shared" si="1"/>
        <v>108</v>
      </c>
      <c r="DG2" s="112">
        <f t="shared" si="1"/>
        <v>109</v>
      </c>
      <c r="DH2" s="112">
        <f t="shared" si="1"/>
        <v>110</v>
      </c>
      <c r="DI2" s="112">
        <f t="shared" si="1"/>
        <v>111</v>
      </c>
      <c r="DJ2" s="112">
        <f t="shared" si="1"/>
        <v>112</v>
      </c>
      <c r="DK2" s="112">
        <f t="shared" si="1"/>
        <v>113</v>
      </c>
      <c r="DL2" s="112">
        <f t="shared" si="1"/>
        <v>114</v>
      </c>
      <c r="DM2" s="112">
        <f t="shared" si="1"/>
        <v>115</v>
      </c>
      <c r="DN2" s="112">
        <f t="shared" ref="DN2:DP2" si="2">DM2+1</f>
        <v>116</v>
      </c>
      <c r="DO2" s="112">
        <f t="shared" si="2"/>
        <v>117</v>
      </c>
      <c r="DP2" s="120">
        <f t="shared" si="2"/>
        <v>118</v>
      </c>
    </row>
    <row r="3" spans="1:122">
      <c r="A3" s="111"/>
      <c r="B3" s="113">
        <v>44712</v>
      </c>
      <c r="C3" s="113">
        <f>EOMONTH($B$3,C2)</f>
        <v>44742</v>
      </c>
      <c r="D3" s="113">
        <f t="shared" ref="D3:BO3" si="3">EOMONTH($B$3,D2)</f>
        <v>44773</v>
      </c>
      <c r="E3" s="113">
        <f t="shared" si="3"/>
        <v>44804</v>
      </c>
      <c r="F3" s="113">
        <f t="shared" si="3"/>
        <v>44834</v>
      </c>
      <c r="G3" s="113">
        <f t="shared" si="3"/>
        <v>44865</v>
      </c>
      <c r="H3" s="113">
        <f t="shared" si="3"/>
        <v>44895</v>
      </c>
      <c r="I3" s="113">
        <f t="shared" si="3"/>
        <v>44926</v>
      </c>
      <c r="J3" s="113">
        <f t="shared" si="3"/>
        <v>44957</v>
      </c>
      <c r="K3" s="113">
        <f t="shared" si="3"/>
        <v>44985</v>
      </c>
      <c r="L3" s="121">
        <f t="shared" si="3"/>
        <v>45016</v>
      </c>
      <c r="M3" s="113">
        <f t="shared" si="3"/>
        <v>45046</v>
      </c>
      <c r="N3" s="113">
        <f t="shared" si="3"/>
        <v>45077</v>
      </c>
      <c r="O3" s="113">
        <f t="shared" si="3"/>
        <v>45107</v>
      </c>
      <c r="P3" s="113">
        <f t="shared" si="3"/>
        <v>45138</v>
      </c>
      <c r="Q3" s="113">
        <f t="shared" si="3"/>
        <v>45169</v>
      </c>
      <c r="R3" s="113">
        <f t="shared" si="3"/>
        <v>45199</v>
      </c>
      <c r="S3" s="113">
        <f t="shared" si="3"/>
        <v>45230</v>
      </c>
      <c r="T3" s="113">
        <f t="shared" si="3"/>
        <v>45260</v>
      </c>
      <c r="U3" s="113">
        <f t="shared" si="3"/>
        <v>45291</v>
      </c>
      <c r="V3" s="113">
        <f t="shared" si="3"/>
        <v>45322</v>
      </c>
      <c r="W3" s="113">
        <f t="shared" si="3"/>
        <v>45351</v>
      </c>
      <c r="X3" s="121">
        <f t="shared" si="3"/>
        <v>45382</v>
      </c>
      <c r="Y3" s="113">
        <f t="shared" si="3"/>
        <v>45412</v>
      </c>
      <c r="Z3" s="113">
        <f t="shared" si="3"/>
        <v>45443</v>
      </c>
      <c r="AA3" s="113">
        <f t="shared" si="3"/>
        <v>45473</v>
      </c>
      <c r="AB3" s="113">
        <f t="shared" si="3"/>
        <v>45504</v>
      </c>
      <c r="AC3" s="113">
        <f t="shared" si="3"/>
        <v>45535</v>
      </c>
      <c r="AD3" s="113">
        <f t="shared" si="3"/>
        <v>45565</v>
      </c>
      <c r="AE3" s="113">
        <f t="shared" si="3"/>
        <v>45596</v>
      </c>
      <c r="AF3" s="113">
        <f t="shared" si="3"/>
        <v>45626</v>
      </c>
      <c r="AG3" s="113">
        <f t="shared" si="3"/>
        <v>45657</v>
      </c>
      <c r="AH3" s="113">
        <f t="shared" si="3"/>
        <v>45688</v>
      </c>
      <c r="AI3" s="113">
        <f t="shared" si="3"/>
        <v>45716</v>
      </c>
      <c r="AJ3" s="121">
        <f t="shared" si="3"/>
        <v>45747</v>
      </c>
      <c r="AK3" s="113">
        <f t="shared" si="3"/>
        <v>45777</v>
      </c>
      <c r="AL3" s="113">
        <f t="shared" si="3"/>
        <v>45808</v>
      </c>
      <c r="AM3" s="113">
        <f t="shared" si="3"/>
        <v>45838</v>
      </c>
      <c r="AN3" s="113">
        <f t="shared" si="3"/>
        <v>45869</v>
      </c>
      <c r="AO3" s="113">
        <f t="shared" si="3"/>
        <v>45900</v>
      </c>
      <c r="AP3" s="113">
        <f t="shared" si="3"/>
        <v>45930</v>
      </c>
      <c r="AQ3" s="113">
        <f t="shared" si="3"/>
        <v>45961</v>
      </c>
      <c r="AR3" s="113">
        <f t="shared" si="3"/>
        <v>45991</v>
      </c>
      <c r="AS3" s="113">
        <f t="shared" si="3"/>
        <v>46022</v>
      </c>
      <c r="AT3" s="113">
        <f t="shared" si="3"/>
        <v>46053</v>
      </c>
      <c r="AU3" s="113">
        <f t="shared" si="3"/>
        <v>46081</v>
      </c>
      <c r="AV3" s="121">
        <f t="shared" si="3"/>
        <v>46112</v>
      </c>
      <c r="AW3" s="113">
        <f t="shared" si="3"/>
        <v>46142</v>
      </c>
      <c r="AX3" s="113">
        <f t="shared" si="3"/>
        <v>46173</v>
      </c>
      <c r="AY3" s="113">
        <f t="shared" si="3"/>
        <v>46203</v>
      </c>
      <c r="AZ3" s="113">
        <f t="shared" si="3"/>
        <v>46234</v>
      </c>
      <c r="BA3" s="113">
        <f t="shared" si="3"/>
        <v>46265</v>
      </c>
      <c r="BB3" s="113">
        <f t="shared" si="3"/>
        <v>46295</v>
      </c>
      <c r="BC3" s="113">
        <f t="shared" si="3"/>
        <v>46326</v>
      </c>
      <c r="BD3" s="113">
        <f t="shared" si="3"/>
        <v>46356</v>
      </c>
      <c r="BE3" s="113">
        <f t="shared" si="3"/>
        <v>46387</v>
      </c>
      <c r="BF3" s="113">
        <f t="shared" si="3"/>
        <v>46418</v>
      </c>
      <c r="BG3" s="113">
        <f t="shared" si="3"/>
        <v>46446</v>
      </c>
      <c r="BH3" s="121">
        <f t="shared" si="3"/>
        <v>46477</v>
      </c>
      <c r="BI3" s="113">
        <f t="shared" si="3"/>
        <v>46507</v>
      </c>
      <c r="BJ3" s="113">
        <f t="shared" si="3"/>
        <v>46538</v>
      </c>
      <c r="BK3" s="113">
        <f t="shared" si="3"/>
        <v>46568</v>
      </c>
      <c r="BL3" s="113">
        <f t="shared" si="3"/>
        <v>46599</v>
      </c>
      <c r="BM3" s="113">
        <f t="shared" si="3"/>
        <v>46630</v>
      </c>
      <c r="BN3" s="113">
        <f t="shared" si="3"/>
        <v>46660</v>
      </c>
      <c r="BO3" s="113">
        <f t="shared" si="3"/>
        <v>46691</v>
      </c>
      <c r="BP3" s="113">
        <f t="shared" ref="BP3:DM3" si="4">EOMONTH($B$3,BP2)</f>
        <v>46721</v>
      </c>
      <c r="BQ3" s="113">
        <f t="shared" si="4"/>
        <v>46752</v>
      </c>
      <c r="BR3" s="113">
        <f t="shared" si="4"/>
        <v>46783</v>
      </c>
      <c r="BS3" s="113">
        <f t="shared" si="4"/>
        <v>46812</v>
      </c>
      <c r="BT3" s="121">
        <f t="shared" si="4"/>
        <v>46843</v>
      </c>
      <c r="BU3" s="113">
        <f t="shared" si="4"/>
        <v>46873</v>
      </c>
      <c r="BV3" s="113">
        <f t="shared" si="4"/>
        <v>46904</v>
      </c>
      <c r="BW3" s="113">
        <f t="shared" si="4"/>
        <v>46934</v>
      </c>
      <c r="BX3" s="113">
        <f t="shared" si="4"/>
        <v>46965</v>
      </c>
      <c r="BY3" s="113">
        <f t="shared" si="4"/>
        <v>46996</v>
      </c>
      <c r="BZ3" s="113">
        <f t="shared" si="4"/>
        <v>47026</v>
      </c>
      <c r="CA3" s="113">
        <f t="shared" si="4"/>
        <v>47057</v>
      </c>
      <c r="CB3" s="113">
        <f t="shared" si="4"/>
        <v>47087</v>
      </c>
      <c r="CC3" s="113">
        <f t="shared" si="4"/>
        <v>47118</v>
      </c>
      <c r="CD3" s="113">
        <f t="shared" si="4"/>
        <v>47149</v>
      </c>
      <c r="CE3" s="113">
        <f t="shared" si="4"/>
        <v>47177</v>
      </c>
      <c r="CF3" s="121">
        <f t="shared" si="4"/>
        <v>47208</v>
      </c>
      <c r="CG3" s="113">
        <f t="shared" si="4"/>
        <v>47238</v>
      </c>
      <c r="CH3" s="113">
        <f t="shared" si="4"/>
        <v>47269</v>
      </c>
      <c r="CI3" s="113">
        <f t="shared" si="4"/>
        <v>47299</v>
      </c>
      <c r="CJ3" s="113">
        <f t="shared" si="4"/>
        <v>47330</v>
      </c>
      <c r="CK3" s="113">
        <f t="shared" si="4"/>
        <v>47361</v>
      </c>
      <c r="CL3" s="113">
        <f t="shared" si="4"/>
        <v>47391</v>
      </c>
      <c r="CM3" s="113">
        <f t="shared" si="4"/>
        <v>47422</v>
      </c>
      <c r="CN3" s="113">
        <f t="shared" si="4"/>
        <v>47452</v>
      </c>
      <c r="CO3" s="113">
        <f t="shared" si="4"/>
        <v>47483</v>
      </c>
      <c r="CP3" s="113">
        <f t="shared" si="4"/>
        <v>47514</v>
      </c>
      <c r="CQ3" s="113">
        <f t="shared" si="4"/>
        <v>47542</v>
      </c>
      <c r="CR3" s="121">
        <f t="shared" si="4"/>
        <v>47573</v>
      </c>
      <c r="CS3" s="113">
        <f t="shared" si="4"/>
        <v>47603</v>
      </c>
      <c r="CT3" s="113">
        <f t="shared" si="4"/>
        <v>47634</v>
      </c>
      <c r="CU3" s="113">
        <f t="shared" si="4"/>
        <v>47664</v>
      </c>
      <c r="CV3" s="113">
        <f t="shared" si="4"/>
        <v>47695</v>
      </c>
      <c r="CW3" s="113">
        <f t="shared" si="4"/>
        <v>47726</v>
      </c>
      <c r="CX3" s="113">
        <f t="shared" si="4"/>
        <v>47756</v>
      </c>
      <c r="CY3" s="113">
        <f t="shared" si="4"/>
        <v>47787</v>
      </c>
      <c r="CZ3" s="113">
        <f t="shared" si="4"/>
        <v>47817</v>
      </c>
      <c r="DA3" s="113">
        <f t="shared" si="4"/>
        <v>47848</v>
      </c>
      <c r="DB3" s="113">
        <f t="shared" si="4"/>
        <v>47879</v>
      </c>
      <c r="DC3" s="113">
        <f t="shared" si="4"/>
        <v>47907</v>
      </c>
      <c r="DD3" s="121">
        <f t="shared" si="4"/>
        <v>47938</v>
      </c>
      <c r="DE3" s="113">
        <f t="shared" si="4"/>
        <v>47968</v>
      </c>
      <c r="DF3" s="113">
        <f t="shared" si="4"/>
        <v>47999</v>
      </c>
      <c r="DG3" s="113">
        <f t="shared" si="4"/>
        <v>48029</v>
      </c>
      <c r="DH3" s="113">
        <f t="shared" si="4"/>
        <v>48060</v>
      </c>
      <c r="DI3" s="113">
        <f t="shared" si="4"/>
        <v>48091</v>
      </c>
      <c r="DJ3" s="113">
        <f t="shared" si="4"/>
        <v>48121</v>
      </c>
      <c r="DK3" s="113">
        <f t="shared" si="4"/>
        <v>48152</v>
      </c>
      <c r="DL3" s="113">
        <f t="shared" si="4"/>
        <v>48182</v>
      </c>
      <c r="DM3" s="113">
        <f t="shared" si="4"/>
        <v>48213</v>
      </c>
      <c r="DN3" s="113">
        <f t="shared" ref="DN3" si="5">EOMONTH($B$3,DN2)</f>
        <v>48244</v>
      </c>
      <c r="DO3" s="113">
        <f t="shared" ref="DO3" si="6">EOMONTH($B$3,DO2)</f>
        <v>48273</v>
      </c>
      <c r="DP3" s="121">
        <f t="shared" ref="DP3" si="7">EOMONTH($B$3,DP2)</f>
        <v>48304</v>
      </c>
    </row>
    <row r="4" spans="1:122">
      <c r="A4" s="111" t="s">
        <v>78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22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22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22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22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22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22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22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22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22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22"/>
    </row>
    <row r="5" spans="1:122">
      <c r="A5" s="111" t="s">
        <v>75</v>
      </c>
      <c r="B5" s="145">
        <f>C5*10^7</f>
        <v>3601979.6158499396</v>
      </c>
      <c r="C5" s="114">
        <f>SUM('Rent Roll'!EO6:EO8)/10</f>
        <v>0.36019796158499395</v>
      </c>
      <c r="D5" s="114">
        <f>SUM('Rent Roll'!EP6:EP8)/10</f>
        <v>0.36019796158499395</v>
      </c>
      <c r="E5" s="114">
        <f>SUM('Rent Roll'!EQ6:EQ8)/10</f>
        <v>0.37228202223171641</v>
      </c>
      <c r="F5" s="114">
        <f>SUM('Rent Roll'!ER6:ER8)/10</f>
        <v>0.37460588004839379</v>
      </c>
      <c r="G5" s="114">
        <f>SUM('Rent Roll'!ES6:ES8)/10</f>
        <v>0.37460588004839379</v>
      </c>
      <c r="H5" s="114">
        <f>SUM('Rent Roll'!ET6:ET8)/10</f>
        <v>0.37460588004839379</v>
      </c>
      <c r="I5" s="114">
        <f>SUM('Rent Roll'!EU6:EU8)/10</f>
        <v>0.37460588004839379</v>
      </c>
      <c r="J5" s="114">
        <f>SUM('Rent Roll'!EV6:EV8)/10</f>
        <v>0.37460588004839379</v>
      </c>
      <c r="K5" s="114">
        <f>SUM('Rent Roll'!EW6:EW8)/10</f>
        <v>0.37460588004839379</v>
      </c>
      <c r="L5" s="123">
        <f>SUM('Rent Roll'!EX6:EX8)/10</f>
        <v>0.37460588004839379</v>
      </c>
      <c r="M5" s="114">
        <f>SUM('Rent Roll'!EY6:EY8)/10</f>
        <v>0.37460588004839379</v>
      </c>
      <c r="N5" s="114">
        <f>SUM('Rent Roll'!EZ6:EZ8)/10</f>
        <v>0.37460588004839379</v>
      </c>
      <c r="O5" s="114">
        <f>SUM('Rent Roll'!FA6:FA8)/10</f>
        <v>0.37460588004839379</v>
      </c>
      <c r="P5" s="114">
        <f>SUM('Rent Roll'!FB6:FB8)/10</f>
        <v>0.37460588004839379</v>
      </c>
      <c r="Q5" s="114">
        <f>SUM('Rent Roll'!FC6:FC8)/10</f>
        <v>0.38717330312098508</v>
      </c>
      <c r="R5" s="114">
        <f>SUM('Rent Roll'!FD6:FD8)/10</f>
        <v>0.38959011525032949</v>
      </c>
      <c r="S5" s="114">
        <f>SUM('Rent Roll'!FE6:FE8)/10</f>
        <v>0.38959011525032949</v>
      </c>
      <c r="T5" s="114">
        <f>SUM('Rent Roll'!FF6:FF8)/10</f>
        <v>0.38959011525032949</v>
      </c>
      <c r="U5" s="114">
        <f>SUM('Rent Roll'!FG6:FG8)/10</f>
        <v>0.38959011525032949</v>
      </c>
      <c r="V5" s="114">
        <f>SUM('Rent Roll'!FH6:FH8)/10</f>
        <v>0.38959011525032949</v>
      </c>
      <c r="W5" s="114">
        <f>SUM('Rent Roll'!FI6:FI8)/10</f>
        <v>0.38959011525032949</v>
      </c>
      <c r="X5" s="123">
        <f>SUM('Rent Roll'!FJ6:FJ8)/10</f>
        <v>0.38959011525032949</v>
      </c>
      <c r="Y5" s="114">
        <f>SUM('Rent Roll'!FK6:FK8)/10</f>
        <v>0.38959011525032949</v>
      </c>
      <c r="Z5" s="114">
        <f>SUM('Rent Roll'!FL6:FL8)/10</f>
        <v>0.38959011525032949</v>
      </c>
      <c r="AA5" s="114">
        <f>SUM('Rent Roll'!FM6:FM8)/10</f>
        <v>0.38959011525032949</v>
      </c>
      <c r="AB5" s="114">
        <f>SUM('Rent Roll'!FN6:FN8)/10</f>
        <v>0.38959011525032949</v>
      </c>
      <c r="AC5" s="114">
        <f>SUM('Rent Roll'!FO6:FO8)/10</f>
        <v>0.4026602352458245</v>
      </c>
      <c r="AD5" s="114">
        <f>SUM('Rent Roll'!FP6:FP8)/10</f>
        <v>0.40517371986034273</v>
      </c>
      <c r="AE5" s="114">
        <f>SUM('Rent Roll'!FQ6:FQ8)/10</f>
        <v>0.40517371986034273</v>
      </c>
      <c r="AF5" s="114">
        <f>SUM('Rent Roll'!FR6:FR8)/10</f>
        <v>0.40517371986034273</v>
      </c>
      <c r="AG5" s="114">
        <f>SUM('Rent Roll'!FS6:FS8)/10</f>
        <v>0.40517371986034273</v>
      </c>
      <c r="AH5" s="114">
        <f>SUM('Rent Roll'!FT6:FT8)/10</f>
        <v>0.40517371986034273</v>
      </c>
      <c r="AI5" s="114">
        <f>SUM('Rent Roll'!FU6:FU8)/10</f>
        <v>0.40517371986034273</v>
      </c>
      <c r="AJ5" s="123">
        <f>SUM('Rent Roll'!FV6:FV8)/10</f>
        <v>0.40517371986034273</v>
      </c>
      <c r="AK5" s="114">
        <f>SUM('Rent Roll'!FW6:FW8)/10</f>
        <v>0.40517371986034273</v>
      </c>
      <c r="AL5" s="114">
        <f>SUM('Rent Roll'!FX6:FX8)/10</f>
        <v>0.40517371986034273</v>
      </c>
      <c r="AM5" s="114">
        <f>SUM('Rent Roll'!FY6:FY8)/10</f>
        <v>0.40517371986034273</v>
      </c>
      <c r="AN5" s="114">
        <f>SUM('Rent Roll'!FZ6:FZ8)/10</f>
        <v>0.40517371986034273</v>
      </c>
      <c r="AO5" s="114">
        <f>SUM('Rent Roll'!GA6:GA8)/10</f>
        <v>0.41876664465565749</v>
      </c>
      <c r="AP5" s="114">
        <f>SUM('Rent Roll'!GB6:GB8)/10</f>
        <v>0.42138066865475643</v>
      </c>
      <c r="AQ5" s="114">
        <f>SUM('Rent Roll'!GC6:GC8)/10</f>
        <v>0.42138066865475643</v>
      </c>
      <c r="AR5" s="114">
        <f>SUM('Rent Roll'!GD6:GD8)/10</f>
        <v>0.42138066865475643</v>
      </c>
      <c r="AS5" s="114">
        <f>SUM('Rent Roll'!GE6:GE8)/10</f>
        <v>0.42138066865475643</v>
      </c>
      <c r="AT5" s="114">
        <f>SUM('Rent Roll'!GF6:GF8)/10</f>
        <v>0.42138066865475643</v>
      </c>
      <c r="AU5" s="114">
        <f>SUM('Rent Roll'!GG6:GG8)/10</f>
        <v>0.42138066865475643</v>
      </c>
      <c r="AV5" s="123">
        <f>SUM('Rent Roll'!GH6:GH8)/10</f>
        <v>0.42138066865475643</v>
      </c>
      <c r="AW5" s="114">
        <f>SUM('Rent Roll'!GI6:GI8)/10</f>
        <v>0.42138066865475643</v>
      </c>
      <c r="AX5" s="114">
        <f>SUM('Rent Roll'!GJ6:GJ8)/10</f>
        <v>0.42138066865475643</v>
      </c>
      <c r="AY5" s="114">
        <f>SUM('Rent Roll'!GK6:GK8)/10</f>
        <v>0.42138066865475643</v>
      </c>
      <c r="AZ5" s="114">
        <f>SUM('Rent Roll'!GL6:GL8)/10</f>
        <v>0.42138066865475643</v>
      </c>
      <c r="BA5" s="114">
        <f>SUM('Rent Roll'!GM6:GM8)/10</f>
        <v>0.4355173104418838</v>
      </c>
      <c r="BB5" s="114">
        <f>SUM('Rent Roll'!GN6:GN8)/10</f>
        <v>0.43823589540094676</v>
      </c>
      <c r="BC5" s="114">
        <f>SUM('Rent Roll'!GO6:GO8)/10</f>
        <v>0.43823589540094676</v>
      </c>
      <c r="BD5" s="114">
        <f>SUM('Rent Roll'!GP6:GP8)/10</f>
        <v>0.43823589540094676</v>
      </c>
      <c r="BE5" s="114">
        <f>SUM('Rent Roll'!GQ6:GQ8)/10</f>
        <v>0.43823589540094676</v>
      </c>
      <c r="BF5" s="114">
        <f>SUM('Rent Roll'!GR6:GR8)/10</f>
        <v>0.43823589540094676</v>
      </c>
      <c r="BG5" s="114">
        <f>SUM('Rent Roll'!GS6:GS8)/10</f>
        <v>0.43823589540094676</v>
      </c>
      <c r="BH5" s="123">
        <f>SUM('Rent Roll'!GT6:GT8)/10</f>
        <v>0.43823589540094676</v>
      </c>
      <c r="BI5" s="114">
        <f>SUM('Rent Roll'!GU6:GU8)/10</f>
        <v>0.43823589540094676</v>
      </c>
      <c r="BJ5" s="114">
        <f>SUM('Rent Roll'!GV6:GV8)/10</f>
        <v>0.43823589540094676</v>
      </c>
      <c r="BK5" s="114">
        <f>SUM('Rent Roll'!GW6:GW8)/10</f>
        <v>0.43823589540094676</v>
      </c>
      <c r="BL5" s="114">
        <f>SUM('Rent Roll'!GX6:GX8)/10</f>
        <v>0.43823589540094676</v>
      </c>
      <c r="BM5" s="114">
        <f>SUM('Rent Roll'!GY6:GY8)/10</f>
        <v>0.45293800285955915</v>
      </c>
      <c r="BN5" s="114">
        <f>SUM('Rent Roll'!GZ6:GZ8)/10</f>
        <v>0.45576533121698465</v>
      </c>
      <c r="BO5" s="114">
        <f>SUM('Rent Roll'!HA6:HA8)/10</f>
        <v>0.45576533121698465</v>
      </c>
      <c r="BP5" s="114">
        <f>SUM('Rent Roll'!HB6:HB8)/10</f>
        <v>0.45576533121698465</v>
      </c>
      <c r="BQ5" s="114">
        <f>SUM('Rent Roll'!HC6:HC8)/10</f>
        <v>0.45576533121698465</v>
      </c>
      <c r="BR5" s="114">
        <f>SUM('Rent Roll'!HD6:HD8)/10</f>
        <v>0.45576533121698465</v>
      </c>
      <c r="BS5" s="114">
        <f>SUM('Rent Roll'!HE6:HE8)/10</f>
        <v>0.45576533121698465</v>
      </c>
      <c r="BT5" s="123">
        <f>SUM('Rent Roll'!HF6:HF8)/10</f>
        <v>0.45576533121698465</v>
      </c>
      <c r="BU5" s="114">
        <f>SUM('Rent Roll'!HG6:HG8)/10</f>
        <v>0.45576533121698465</v>
      </c>
      <c r="BV5" s="114">
        <f>SUM('Rent Roll'!HH6:HH8)/10</f>
        <v>0.45576533121698465</v>
      </c>
      <c r="BW5" s="114">
        <f>SUM('Rent Roll'!HI6:HI8)/10</f>
        <v>0.45576533121698465</v>
      </c>
      <c r="BX5" s="114">
        <f>SUM('Rent Roll'!HJ6:HJ8)/10</f>
        <v>0.45576533121698465</v>
      </c>
      <c r="BY5" s="114">
        <f>SUM('Rent Roll'!HK6:HK8)/10</f>
        <v>0.47105552297394154</v>
      </c>
      <c r="BZ5" s="114">
        <f>SUM('Rent Roll'!HL6:HL8)/10</f>
        <v>0.47399594446566395</v>
      </c>
      <c r="CA5" s="114">
        <f>SUM('Rent Roll'!HM6:HM8)/10</f>
        <v>0.47399594446566395</v>
      </c>
      <c r="CB5" s="114">
        <f>SUM('Rent Roll'!HN6:HN8)/10</f>
        <v>0.47399594446566395</v>
      </c>
      <c r="CC5" s="114">
        <f>SUM('Rent Roll'!HO6:HO8)/10</f>
        <v>0.47399594446566395</v>
      </c>
      <c r="CD5" s="114">
        <f>SUM('Rent Roll'!HP6:HP8)/10</f>
        <v>0.47399594446566395</v>
      </c>
      <c r="CE5" s="114">
        <f>SUM('Rent Roll'!HQ6:HQ8)/10</f>
        <v>0.47399594446566395</v>
      </c>
      <c r="CF5" s="123">
        <f>SUM('Rent Roll'!HR6:HR8)/10</f>
        <v>0.47399594446566395</v>
      </c>
      <c r="CG5" s="114">
        <f>SUM('Rent Roll'!HS6:HS8)/10</f>
        <v>0.47399594446566395</v>
      </c>
      <c r="CH5" s="114">
        <f>SUM('Rent Roll'!HT6:HT8)/10</f>
        <v>0.47399594446566395</v>
      </c>
      <c r="CI5" s="114">
        <f>SUM('Rent Roll'!HU6:HU8)/10</f>
        <v>0.47399594446566395</v>
      </c>
      <c r="CJ5" s="114">
        <f>SUM('Rent Roll'!HV6:HV8)/10</f>
        <v>0.47399594446566395</v>
      </c>
      <c r="CK5" s="114">
        <f>SUM('Rent Roll'!HW6:HW8)/10</f>
        <v>0.4898977438928992</v>
      </c>
      <c r="CL5" s="114">
        <f>SUM('Rent Roll'!HX6:HX8)/10</f>
        <v>0.4929557822442906</v>
      </c>
      <c r="CM5" s="114">
        <f>SUM('Rent Roll'!HY6:HY8)/10</f>
        <v>0.4929557822442906</v>
      </c>
      <c r="CN5" s="114">
        <f>SUM('Rent Roll'!HZ6:HZ8)/10</f>
        <v>0.4929557822442906</v>
      </c>
      <c r="CO5" s="114">
        <f>SUM('Rent Roll'!IA6:IA8)/10</f>
        <v>0.4929557822442906</v>
      </c>
      <c r="CP5" s="114">
        <f>SUM('Rent Roll'!IB6:IB8)/10</f>
        <v>0.4929557822442906</v>
      </c>
      <c r="CQ5" s="114">
        <f>SUM('Rent Roll'!IC6:IC8)/10</f>
        <v>0.4929557822442906</v>
      </c>
      <c r="CR5" s="123">
        <f>SUM('Rent Roll'!ID6:ID8)/10</f>
        <v>0.4929557822442906</v>
      </c>
      <c r="CS5" s="114">
        <f>SUM('Rent Roll'!IE6:IE8)/10</f>
        <v>0.4929557822442906</v>
      </c>
      <c r="CT5" s="114">
        <f>SUM('Rent Roll'!IF6:IF8)/10</f>
        <v>0.4929557822442906</v>
      </c>
      <c r="CU5" s="114">
        <f>SUM('Rent Roll'!IG6:IG8)/10</f>
        <v>0.4929557822442906</v>
      </c>
      <c r="CV5" s="114">
        <f>SUM('Rent Roll'!IH6:IH8)/10</f>
        <v>0.4929557822442906</v>
      </c>
      <c r="CW5" s="114">
        <f>SUM('Rent Roll'!II6:II8)/10</f>
        <v>0.50949365364861521</v>
      </c>
      <c r="CX5" s="114">
        <f>SUM('Rent Roll'!IJ6:IJ8)/10</f>
        <v>0.51267401353406228</v>
      </c>
      <c r="CY5" s="114">
        <f>SUM('Rent Roll'!IK6:IK8)/10</f>
        <v>0.51267401353406228</v>
      </c>
      <c r="CZ5" s="114">
        <f>SUM('Rent Roll'!IL6:IL8)/10</f>
        <v>0.51267401353406228</v>
      </c>
      <c r="DA5" s="114">
        <f>SUM('Rent Roll'!IM6:IM8)/10</f>
        <v>0.51267401353406228</v>
      </c>
      <c r="DB5" s="114">
        <f>SUM('Rent Roll'!IN6:IN8)/10</f>
        <v>0.51267401353406228</v>
      </c>
      <c r="DC5" s="114">
        <f>SUM('Rent Roll'!IO6:IO8)/10</f>
        <v>0.51267401353406228</v>
      </c>
      <c r="DD5" s="123">
        <f>SUM('Rent Roll'!IP6:IP8)/10</f>
        <v>0.51267401353406228</v>
      </c>
      <c r="DE5" s="114">
        <f>SUM('Rent Roll'!IQ6:IQ8)/10</f>
        <v>0.51267401353406228</v>
      </c>
      <c r="DF5" s="114">
        <f>SUM('Rent Roll'!IR6:IR8)/10</f>
        <v>0.51267401353406228</v>
      </c>
      <c r="DG5" s="114">
        <f>SUM('Rent Roll'!IS6:IS8)/10</f>
        <v>0.51267401353406228</v>
      </c>
      <c r="DH5" s="114">
        <f>SUM('Rent Roll'!IT6:IT8)/10</f>
        <v>0.51267401353406228</v>
      </c>
      <c r="DI5" s="114">
        <f>SUM('Rent Roll'!IU6:IU8)/10</f>
        <v>0.52987339979455994</v>
      </c>
      <c r="DJ5" s="114">
        <f>SUM('Rent Roll'!IV6:IV8)/10</f>
        <v>0.53318097407542475</v>
      </c>
      <c r="DK5" s="114">
        <f>SUM('Rent Roll'!IW6:IW8)/10</f>
        <v>0.53318097407542475</v>
      </c>
      <c r="DL5" s="114">
        <f>SUM('Rent Roll'!IX6:IX8)/10</f>
        <v>0.53318097407542475</v>
      </c>
      <c r="DM5" s="114">
        <f>SUM('Rent Roll'!IY6:IY8)/10</f>
        <v>0.53318097407542475</v>
      </c>
      <c r="DN5" s="114">
        <f>SUM('Rent Roll'!IZ6:IZ8)/10</f>
        <v>0.53318097407542475</v>
      </c>
      <c r="DO5" s="114">
        <f>SUM('Rent Roll'!JA6:JA8)/10</f>
        <v>0.53318097407542475</v>
      </c>
      <c r="DP5" s="123">
        <f>SUM('Rent Roll'!JB6:JB8)/10</f>
        <v>0.53318097407542475</v>
      </c>
      <c r="DQ5" s="129">
        <f>SUM(C5:DP5)</f>
        <v>52.530471437997029</v>
      </c>
    </row>
    <row r="6" spans="1:122">
      <c r="A6" s="111" t="s">
        <v>76</v>
      </c>
      <c r="B6" s="145">
        <f t="shared" ref="B6:B7" si="8">C6*10^7</f>
        <v>8059987.8108851388</v>
      </c>
      <c r="C6" s="114">
        <f>SUM('Rent Roll'!EO10:EO12)/10</f>
        <v>0.80599878108851386</v>
      </c>
      <c r="D6" s="114">
        <f>SUM('Rent Roll'!EP10:EP12)/10</f>
        <v>0.80599878108851386</v>
      </c>
      <c r="E6" s="114">
        <f>SUM('Rent Roll'!EQ10:EQ12)/10</f>
        <v>0.83303874019599955</v>
      </c>
      <c r="F6" s="114">
        <f>SUM('Rent Roll'!ER10:ER12)/10</f>
        <v>0.83823873233205437</v>
      </c>
      <c r="G6" s="114">
        <f>SUM('Rent Roll'!ES10:ES12)/10</f>
        <v>0.83823873233205437</v>
      </c>
      <c r="H6" s="114">
        <f>SUM('Rent Roll'!ET10:ET12)/10</f>
        <v>0.83823873233205437</v>
      </c>
      <c r="I6" s="114">
        <f>SUM('Rent Roll'!EU10:EU12)/10</f>
        <v>0.83823873233205437</v>
      </c>
      <c r="J6" s="114">
        <f>SUM('Rent Roll'!EV10:EV12)/10</f>
        <v>0.83823873233205437</v>
      </c>
      <c r="K6" s="114">
        <f>SUM('Rent Roll'!EW10:EW12)/10</f>
        <v>0.83823873233205437</v>
      </c>
      <c r="L6" s="123">
        <f>SUM('Rent Roll'!EX10:EX12)/10</f>
        <v>0.83823873233205437</v>
      </c>
      <c r="M6" s="114">
        <f>SUM('Rent Roll'!EY10:EY12)/10</f>
        <v>0.83823873233205437</v>
      </c>
      <c r="N6" s="114">
        <f>SUM('Rent Roll'!EZ10:EZ12)/10</f>
        <v>0.83823873233205437</v>
      </c>
      <c r="O6" s="114">
        <f>SUM('Rent Roll'!FA10:FA12)/10</f>
        <v>0.83823873233205437</v>
      </c>
      <c r="P6" s="114">
        <f>SUM('Rent Roll'!FB10:FB12)/10</f>
        <v>0.83823873233205437</v>
      </c>
      <c r="Q6" s="114">
        <f>SUM('Rent Roll'!FC10:FC12)/10</f>
        <v>0.86636028980383928</v>
      </c>
      <c r="R6" s="114">
        <f>SUM('Rent Roll'!FD10:FD12)/10</f>
        <v>0.87176828162533671</v>
      </c>
      <c r="S6" s="114">
        <f>SUM('Rent Roll'!FE10:FE12)/10</f>
        <v>0.87176828162533671</v>
      </c>
      <c r="T6" s="114">
        <f>SUM('Rent Roll'!FF10:FF12)/10</f>
        <v>0.87176828162533671</v>
      </c>
      <c r="U6" s="114">
        <f>SUM('Rent Roll'!FG10:FG12)/10</f>
        <v>0.87176828162533671</v>
      </c>
      <c r="V6" s="114">
        <f>SUM('Rent Roll'!FH10:FH12)/10</f>
        <v>0.87176828162533671</v>
      </c>
      <c r="W6" s="114">
        <f>SUM('Rent Roll'!FI10:FI12)/10</f>
        <v>0.87176828162533671</v>
      </c>
      <c r="X6" s="123">
        <f>SUM('Rent Roll'!FJ10:FJ12)/10</f>
        <v>0.87176828162533671</v>
      </c>
      <c r="Y6" s="114">
        <f>SUM('Rent Roll'!FK10:FK12)/10</f>
        <v>0.87176828162533671</v>
      </c>
      <c r="Z6" s="114">
        <f>SUM('Rent Roll'!FL10:FL12)/10</f>
        <v>0.87176828162533671</v>
      </c>
      <c r="AA6" s="114">
        <f>SUM('Rent Roll'!FM10:FM12)/10</f>
        <v>0.87176828162533671</v>
      </c>
      <c r="AB6" s="114">
        <f>SUM('Rent Roll'!FN10:FN12)/10</f>
        <v>0.87176828162533671</v>
      </c>
      <c r="AC6" s="114">
        <f>SUM('Rent Roll'!FO10:FO12)/10</f>
        <v>0.90101470139599316</v>
      </c>
      <c r="AD6" s="114">
        <f>SUM('Rent Roll'!FP10:FP12)/10</f>
        <v>0.90663901289035009</v>
      </c>
      <c r="AE6" s="114">
        <f>SUM('Rent Roll'!FQ10:FQ12)/10</f>
        <v>0.90663901289035009</v>
      </c>
      <c r="AF6" s="114">
        <f>SUM('Rent Roll'!FR10:FR12)/10</f>
        <v>0.90663901289035009</v>
      </c>
      <c r="AG6" s="114">
        <f>SUM('Rent Roll'!FS10:FS12)/10</f>
        <v>0.90663901289035009</v>
      </c>
      <c r="AH6" s="114">
        <f>SUM('Rent Roll'!FT10:FT12)/10</f>
        <v>0.90663901289035009</v>
      </c>
      <c r="AI6" s="114">
        <f>SUM('Rent Roll'!FU10:FU12)/10</f>
        <v>0.90663901289035009</v>
      </c>
      <c r="AJ6" s="123">
        <f>SUM('Rent Roll'!FV10:FV12)/10</f>
        <v>0.90663901289035009</v>
      </c>
      <c r="AK6" s="114">
        <f>SUM('Rent Roll'!FW10:FW12)/10</f>
        <v>0.90663901289035009</v>
      </c>
      <c r="AL6" s="114">
        <f>SUM('Rent Roll'!FX10:FX12)/10</f>
        <v>0.90663901289035009</v>
      </c>
      <c r="AM6" s="114">
        <f>SUM('Rent Roll'!FY10:FY12)/10</f>
        <v>0.90663901289035009</v>
      </c>
      <c r="AN6" s="114">
        <f>SUM('Rent Roll'!FZ10:FZ12)/10</f>
        <v>0.90663901289035009</v>
      </c>
      <c r="AO6" s="114">
        <f>SUM('Rent Roll'!GA10:GA12)/10</f>
        <v>0.93705528945183292</v>
      </c>
      <c r="AP6" s="114">
        <f>SUM('Rent Roll'!GB10:GB12)/10</f>
        <v>0.94290457340596401</v>
      </c>
      <c r="AQ6" s="114">
        <f>SUM('Rent Roll'!GC10:GC12)/10</f>
        <v>0.94290457340596401</v>
      </c>
      <c r="AR6" s="114">
        <f>SUM('Rent Roll'!GD10:GD12)/10</f>
        <v>0.94290457340596401</v>
      </c>
      <c r="AS6" s="114">
        <f>SUM('Rent Roll'!GE10:GE12)/10</f>
        <v>0.94290457340596401</v>
      </c>
      <c r="AT6" s="114">
        <f>SUM('Rent Roll'!GF10:GF12)/10</f>
        <v>0.94290457340596401</v>
      </c>
      <c r="AU6" s="114">
        <f>SUM('Rent Roll'!GG10:GG12)/10</f>
        <v>0.94290457340596401</v>
      </c>
      <c r="AV6" s="123">
        <f>SUM('Rent Roll'!GH10:GH12)/10</f>
        <v>0.94290457340596401</v>
      </c>
      <c r="AW6" s="114">
        <f>SUM('Rent Roll'!GI10:GI12)/10</f>
        <v>0.94290457340596401</v>
      </c>
      <c r="AX6" s="114">
        <f>SUM('Rent Roll'!GJ10:GJ12)/10</f>
        <v>0.94290457340596401</v>
      </c>
      <c r="AY6" s="114">
        <f>SUM('Rent Roll'!GK10:GK12)/10</f>
        <v>0.94290457340596401</v>
      </c>
      <c r="AZ6" s="114">
        <f>SUM('Rent Roll'!GL10:GL12)/10</f>
        <v>0.94290457340596401</v>
      </c>
      <c r="BA6" s="114">
        <f>SUM('Rent Roll'!GM10:GM12)/10</f>
        <v>0.97453750102990622</v>
      </c>
      <c r="BB6" s="114">
        <f>SUM('Rent Roll'!GN10:GN12)/10</f>
        <v>0.98062075634220258</v>
      </c>
      <c r="BC6" s="114">
        <f>SUM('Rent Roll'!GO10:GO12)/10</f>
        <v>0.98062075634220258</v>
      </c>
      <c r="BD6" s="114">
        <f>SUM('Rent Roll'!GP10:GP12)/10</f>
        <v>0.98062075634220258</v>
      </c>
      <c r="BE6" s="114">
        <f>SUM('Rent Roll'!GQ10:GQ12)/10</f>
        <v>0.98062075634220258</v>
      </c>
      <c r="BF6" s="114">
        <f>SUM('Rent Roll'!GR10:GR12)/10</f>
        <v>0.98062075634220258</v>
      </c>
      <c r="BG6" s="114">
        <f>SUM('Rent Roll'!GS10:GS12)/10</f>
        <v>0.98062075634220258</v>
      </c>
      <c r="BH6" s="123">
        <f>SUM('Rent Roll'!GT10:GT12)/10</f>
        <v>0.98062075634220258</v>
      </c>
      <c r="BI6" s="114">
        <f>SUM('Rent Roll'!GU10:GU12)/10</f>
        <v>0.98062075634220258</v>
      </c>
      <c r="BJ6" s="114">
        <f>SUM('Rent Roll'!GV10:GV12)/10</f>
        <v>0.98062075634220258</v>
      </c>
      <c r="BK6" s="114">
        <f>SUM('Rent Roll'!GW10:GW12)/10</f>
        <v>0.98062075634220258</v>
      </c>
      <c r="BL6" s="114">
        <f>SUM('Rent Roll'!GX10:GX12)/10</f>
        <v>0.98062075634220258</v>
      </c>
      <c r="BM6" s="114">
        <f>SUM('Rent Roll'!GY10:GY12)/10</f>
        <v>1.0135190010711024</v>
      </c>
      <c r="BN6" s="114">
        <f>SUM('Rent Roll'!GZ10:GZ12)/10</f>
        <v>1.0198455865958909</v>
      </c>
      <c r="BO6" s="114">
        <f>SUM('Rent Roll'!HA10:HA12)/10</f>
        <v>1.0198455865958909</v>
      </c>
      <c r="BP6" s="114">
        <f>SUM('Rent Roll'!HB10:HB12)/10</f>
        <v>1.0198455865958909</v>
      </c>
      <c r="BQ6" s="114">
        <f>SUM('Rent Roll'!HC10:HC12)/10</f>
        <v>1.0198455865958909</v>
      </c>
      <c r="BR6" s="114">
        <f>SUM('Rent Roll'!HD10:HD12)/10</f>
        <v>1.0198455865958909</v>
      </c>
      <c r="BS6" s="114">
        <f>SUM('Rent Roll'!HE10:HE12)/10</f>
        <v>1.0198455865958909</v>
      </c>
      <c r="BT6" s="123">
        <f>SUM('Rent Roll'!HF10:HF12)/10</f>
        <v>1.0198455865958909</v>
      </c>
      <c r="BU6" s="114">
        <f>SUM('Rent Roll'!HG10:HG12)/10</f>
        <v>1.0198455865958909</v>
      </c>
      <c r="BV6" s="114">
        <f>SUM('Rent Roll'!HH10:HH12)/10</f>
        <v>1.0198455865958909</v>
      </c>
      <c r="BW6" s="114">
        <f>SUM('Rent Roll'!HI10:HI12)/10</f>
        <v>1.0198455865958909</v>
      </c>
      <c r="BX6" s="114">
        <f>SUM('Rent Roll'!HJ10:HJ12)/10</f>
        <v>1.0198455865958909</v>
      </c>
      <c r="BY6" s="114">
        <f>SUM('Rent Roll'!HK10:HK12)/10</f>
        <v>1.0540597611139468</v>
      </c>
      <c r="BZ6" s="114">
        <f>SUM('Rent Roll'!HL10:HL12)/10</f>
        <v>1.0606394100597263</v>
      </c>
      <c r="CA6" s="114">
        <f>SUM('Rent Roll'!HM10:HM12)/10</f>
        <v>1.0606394100597263</v>
      </c>
      <c r="CB6" s="114">
        <f>SUM('Rent Roll'!HN10:HN12)/10</f>
        <v>1.0606394100597263</v>
      </c>
      <c r="CC6" s="114">
        <f>SUM('Rent Roll'!HO10:HO12)/10</f>
        <v>1.0606394100597263</v>
      </c>
      <c r="CD6" s="114">
        <f>SUM('Rent Roll'!HP10:HP12)/10</f>
        <v>1.0606394100597263</v>
      </c>
      <c r="CE6" s="114">
        <f>SUM('Rent Roll'!HQ10:HQ12)/10</f>
        <v>1.0606394100597263</v>
      </c>
      <c r="CF6" s="123">
        <f>SUM('Rent Roll'!HR10:HR12)/10</f>
        <v>1.0606394100597263</v>
      </c>
      <c r="CG6" s="114">
        <f>SUM('Rent Roll'!HS10:HS12)/10</f>
        <v>1.0606394100597263</v>
      </c>
      <c r="CH6" s="114">
        <f>SUM('Rent Roll'!HT10:HT12)/10</f>
        <v>1.0606394100597263</v>
      </c>
      <c r="CI6" s="114">
        <f>SUM('Rent Roll'!HU10:HU12)/10</f>
        <v>1.0606394100597263</v>
      </c>
      <c r="CJ6" s="114">
        <f>SUM('Rent Roll'!HV10:HV12)/10</f>
        <v>1.0606394100597263</v>
      </c>
      <c r="CK6" s="114">
        <f>SUM('Rent Roll'!HW10:HW12)/10</f>
        <v>1.0962221515585047</v>
      </c>
      <c r="CL6" s="114">
        <f>SUM('Rent Roll'!HX10:HX12)/10</f>
        <v>1.1030649864621156</v>
      </c>
      <c r="CM6" s="114">
        <f>SUM('Rent Roll'!HY10:HY12)/10</f>
        <v>1.1030649864621156</v>
      </c>
      <c r="CN6" s="114">
        <f>SUM('Rent Roll'!HZ10:HZ12)/10</f>
        <v>1.1030649864621156</v>
      </c>
      <c r="CO6" s="114">
        <f>SUM('Rent Roll'!IA10:IA12)/10</f>
        <v>1.1030649864621156</v>
      </c>
      <c r="CP6" s="114">
        <f>SUM('Rent Roll'!IB10:IB12)/10</f>
        <v>1.1030649864621156</v>
      </c>
      <c r="CQ6" s="114">
        <f>SUM('Rent Roll'!IC10:IC12)/10</f>
        <v>1.1030649864621156</v>
      </c>
      <c r="CR6" s="123">
        <f>SUM('Rent Roll'!ID10:ID12)/10</f>
        <v>1.1030649864621156</v>
      </c>
      <c r="CS6" s="114">
        <f>SUM('Rent Roll'!IE10:IE12)/10</f>
        <v>1.1030649864621156</v>
      </c>
      <c r="CT6" s="114">
        <f>SUM('Rent Roll'!IF10:IF12)/10</f>
        <v>1.1030649864621156</v>
      </c>
      <c r="CU6" s="114">
        <f>SUM('Rent Roll'!IG10:IG12)/10</f>
        <v>1.1030649864621156</v>
      </c>
      <c r="CV6" s="114">
        <f>SUM('Rent Roll'!IH10:IH12)/10</f>
        <v>1.1030649864621156</v>
      </c>
      <c r="CW6" s="114">
        <f>SUM('Rent Roll'!II10:II12)/10</f>
        <v>1.1400710376208445</v>
      </c>
      <c r="CX6" s="114">
        <f>SUM('Rent Roll'!IJ10:IJ12)/10</f>
        <v>1.1471875859206002</v>
      </c>
      <c r="CY6" s="114">
        <f>SUM('Rent Roll'!IK10:IK12)/10</f>
        <v>1.1471875859206002</v>
      </c>
      <c r="CZ6" s="114">
        <f>SUM('Rent Roll'!IL10:IL12)/10</f>
        <v>1.1471875859206002</v>
      </c>
      <c r="DA6" s="114">
        <f>SUM('Rent Roll'!IM10:IM12)/10</f>
        <v>1.1471875859206002</v>
      </c>
      <c r="DB6" s="114">
        <f>SUM('Rent Roll'!IN10:IN12)/10</f>
        <v>1.1471875859206002</v>
      </c>
      <c r="DC6" s="114">
        <f>SUM('Rent Roll'!IO10:IO12)/10</f>
        <v>1.1471875859206002</v>
      </c>
      <c r="DD6" s="123">
        <f>SUM('Rent Roll'!IP10:IP12)/10</f>
        <v>1.1471875859206002</v>
      </c>
      <c r="DE6" s="114">
        <f>SUM('Rent Roll'!IQ10:IQ12)/10</f>
        <v>1.1471875859206002</v>
      </c>
      <c r="DF6" s="114">
        <f>SUM('Rent Roll'!IR10:IR12)/10</f>
        <v>1.1471875859206002</v>
      </c>
      <c r="DG6" s="114">
        <f>SUM('Rent Roll'!IS10:IS12)/10</f>
        <v>1.1471875859206002</v>
      </c>
      <c r="DH6" s="114">
        <f>SUM('Rent Roll'!IT10:IT12)/10</f>
        <v>1.1471875859206002</v>
      </c>
      <c r="DI6" s="114">
        <f>SUM('Rent Roll'!IU10:IU12)/10</f>
        <v>1.1856738791256785</v>
      </c>
      <c r="DJ6" s="114">
        <f>SUM('Rent Roll'!IV10:IV12)/10</f>
        <v>1.1930750893574245</v>
      </c>
      <c r="DK6" s="114">
        <f>SUM('Rent Roll'!IW10:IW12)/10</f>
        <v>1.1930750893574245</v>
      </c>
      <c r="DL6" s="114">
        <f>SUM('Rent Roll'!IX10:IX12)/10</f>
        <v>1.1930750893574245</v>
      </c>
      <c r="DM6" s="114">
        <f>SUM('Rent Roll'!IY10:IY12)/10</f>
        <v>1.1930750893574245</v>
      </c>
      <c r="DN6" s="114">
        <f>SUM('Rent Roll'!IZ10:IZ12)/10</f>
        <v>1.1930750893574245</v>
      </c>
      <c r="DO6" s="114">
        <f>SUM('Rent Roll'!JA10:JA12)/10</f>
        <v>1.1930750893574245</v>
      </c>
      <c r="DP6" s="123">
        <f>SUM('Rent Roll'!JB10:JB12)/10</f>
        <v>1.1930750893574245</v>
      </c>
      <c r="DQ6" s="129">
        <f t="shared" ref="DQ6:DQ25" si="9">SUM(C6:DP6)</f>
        <v>117.54507372202326</v>
      </c>
    </row>
    <row r="7" spans="1:122">
      <c r="A7" s="111" t="s">
        <v>19</v>
      </c>
      <c r="B7" s="145">
        <f t="shared" si="8"/>
        <v>10448892.14962</v>
      </c>
      <c r="C7" s="114">
        <f>SUM('Rent Roll'!EO15:EO18)/10</f>
        <v>1.0448892149619999</v>
      </c>
      <c r="D7" s="114">
        <f>SUM('Rent Roll'!EP15:EP18)/10</f>
        <v>1.0448892149619999</v>
      </c>
      <c r="E7" s="114">
        <f>SUM('Rent Roll'!EQ15:EQ18)/10</f>
        <v>1.0448892149619999</v>
      </c>
      <c r="F7" s="114">
        <f>SUM('Rent Roll'!ER15:ER18)/10</f>
        <v>1.0448892149619999</v>
      </c>
      <c r="G7" s="114">
        <f>SUM('Rent Roll'!ES15:ES18)/10</f>
        <v>1.0448892149619999</v>
      </c>
      <c r="H7" s="114">
        <f>SUM('Rent Roll'!ET15:ET18)/10</f>
        <v>1.0448892149619999</v>
      </c>
      <c r="I7" s="114">
        <f>SUM('Rent Roll'!EU15:EU18)/10</f>
        <v>1.0448892149619999</v>
      </c>
      <c r="J7" s="114">
        <f>SUM('Rent Roll'!EV15:EV18)/10</f>
        <v>1.0448892149619999</v>
      </c>
      <c r="K7" s="114">
        <f>SUM('Rent Roll'!EW15:EW18)/10</f>
        <v>1.0448892149619999</v>
      </c>
      <c r="L7" s="123">
        <f>SUM('Rent Roll'!EX15:EX18)/10</f>
        <v>1.0448892149619999</v>
      </c>
      <c r="M7" s="114">
        <f>SUM('Rent Roll'!EY15:EY18)/10</f>
        <v>1.0448892149619999</v>
      </c>
      <c r="N7" s="114">
        <f>SUM('Rent Roll'!EZ15:EZ18)/10</f>
        <v>1.0678093654837468</v>
      </c>
      <c r="O7" s="114">
        <f>SUM('Rent Roll'!FA15:FA18)/10</f>
        <v>1.08668478356048</v>
      </c>
      <c r="P7" s="114">
        <f>SUM('Rent Roll'!FB15:FB18)/10</f>
        <v>1.08668478356048</v>
      </c>
      <c r="Q7" s="114">
        <f>SUM('Rent Roll'!FC15:FC18)/10</f>
        <v>1.08668478356048</v>
      </c>
      <c r="R7" s="114">
        <f>SUM('Rent Roll'!FD15:FD18)/10</f>
        <v>1.08668478356048</v>
      </c>
      <c r="S7" s="114">
        <f>SUM('Rent Roll'!FE15:FE18)/10</f>
        <v>1.08668478356048</v>
      </c>
      <c r="T7" s="114">
        <f>SUM('Rent Roll'!FF15:FF18)/10</f>
        <v>1.08668478356048</v>
      </c>
      <c r="U7" s="114">
        <f>SUM('Rent Roll'!FG15:FG18)/10</f>
        <v>1.08668478356048</v>
      </c>
      <c r="V7" s="114">
        <f>SUM('Rent Roll'!FH15:FH18)/10</f>
        <v>1.08668478356048</v>
      </c>
      <c r="W7" s="114">
        <f>SUM('Rent Roll'!FI15:FI18)/10</f>
        <v>1.08668478356048</v>
      </c>
      <c r="X7" s="123">
        <f>SUM('Rent Roll'!FJ15:FJ18)/10</f>
        <v>1.08668478356048</v>
      </c>
      <c r="Y7" s="114">
        <f>SUM('Rent Roll'!FK15:FK18)/10</f>
        <v>1.08668478356048</v>
      </c>
      <c r="Z7" s="114">
        <f>SUM('Rent Roll'!FL15:FL18)/10</f>
        <v>1.1105217401030971</v>
      </c>
      <c r="AA7" s="114">
        <f>SUM('Rent Roll'!FM15:FM18)/10</f>
        <v>1.1301521749028995</v>
      </c>
      <c r="AB7" s="114">
        <f>SUM('Rent Roll'!FN15:FN18)/10</f>
        <v>1.1301521749028995</v>
      </c>
      <c r="AC7" s="114">
        <f>SUM('Rent Roll'!FO15:FO18)/10</f>
        <v>1.1301521749028995</v>
      </c>
      <c r="AD7" s="114">
        <f>SUM('Rent Roll'!FP15:FP18)/10</f>
        <v>1.1301521749028995</v>
      </c>
      <c r="AE7" s="114">
        <f>SUM('Rent Roll'!FQ15:FQ18)/10</f>
        <v>1.1301521749028995</v>
      </c>
      <c r="AF7" s="114">
        <f>SUM('Rent Roll'!FR15:FR18)/10</f>
        <v>1.1301521749028995</v>
      </c>
      <c r="AG7" s="114">
        <f>SUM('Rent Roll'!FS15:FS18)/10</f>
        <v>1.1301521749028995</v>
      </c>
      <c r="AH7" s="114">
        <f>SUM('Rent Roll'!FT15:FT18)/10</f>
        <v>1.1301521749028995</v>
      </c>
      <c r="AI7" s="114">
        <f>SUM('Rent Roll'!FU15:FU18)/10</f>
        <v>1.1301521749028995</v>
      </c>
      <c r="AJ7" s="123">
        <f>SUM('Rent Roll'!FV15:FV18)/10</f>
        <v>1.1301521749028995</v>
      </c>
      <c r="AK7" s="114">
        <f>SUM('Rent Roll'!FW15:FW18)/10</f>
        <v>1.1301521749028995</v>
      </c>
      <c r="AL7" s="114">
        <f>SUM('Rent Roll'!FX15:FX18)/10</f>
        <v>1.1549426097072208</v>
      </c>
      <c r="AM7" s="114">
        <f>SUM('Rent Roll'!FY15:FY18)/10</f>
        <v>1.1753582618990153</v>
      </c>
      <c r="AN7" s="114">
        <f>SUM('Rent Roll'!FZ15:FZ18)/10</f>
        <v>1.1753582618990153</v>
      </c>
      <c r="AO7" s="114">
        <f>SUM('Rent Roll'!GA15:GA18)/10</f>
        <v>1.1753582618990153</v>
      </c>
      <c r="AP7" s="114">
        <f>SUM('Rent Roll'!GB15:GB18)/10</f>
        <v>1.1753582618990153</v>
      </c>
      <c r="AQ7" s="114">
        <f>SUM('Rent Roll'!GC15:GC18)/10</f>
        <v>1.1753582618990153</v>
      </c>
      <c r="AR7" s="114">
        <f>SUM('Rent Roll'!GD15:GD18)/10</f>
        <v>1.1753582618990153</v>
      </c>
      <c r="AS7" s="114">
        <f>SUM('Rent Roll'!GE15:GE18)/10</f>
        <v>1.1753582618990153</v>
      </c>
      <c r="AT7" s="114">
        <f>SUM('Rent Roll'!GF15:GF18)/10</f>
        <v>1.1753582618990153</v>
      </c>
      <c r="AU7" s="114">
        <f>SUM('Rent Roll'!GG15:GG18)/10</f>
        <v>1.1753582618990153</v>
      </c>
      <c r="AV7" s="123">
        <f>SUM('Rent Roll'!GH15:GH18)/10</f>
        <v>1.1753582618990153</v>
      </c>
      <c r="AW7" s="114">
        <f>SUM('Rent Roll'!GI15:GI18)/10</f>
        <v>1.1753582618990153</v>
      </c>
      <c r="AX7" s="114">
        <f>SUM('Rent Roll'!GJ15:GJ18)/10</f>
        <v>1.2011403140955097</v>
      </c>
      <c r="AY7" s="114">
        <f>SUM('Rent Roll'!GK15:GK18)/10</f>
        <v>1.2223725923749758</v>
      </c>
      <c r="AZ7" s="114">
        <f>SUM('Rent Roll'!GL15:GL18)/10</f>
        <v>1.2223725923749758</v>
      </c>
      <c r="BA7" s="114">
        <f>SUM('Rent Roll'!GM15:GM18)/10</f>
        <v>1.2223725923749758</v>
      </c>
      <c r="BB7" s="114">
        <f>SUM('Rent Roll'!GN15:GN18)/10</f>
        <v>1.2223725923749758</v>
      </c>
      <c r="BC7" s="114">
        <f>SUM('Rent Roll'!GO15:GO18)/10</f>
        <v>1.2223725923749758</v>
      </c>
      <c r="BD7" s="114">
        <f>SUM('Rent Roll'!GP15:GP18)/10</f>
        <v>1.2223725923749758</v>
      </c>
      <c r="BE7" s="114">
        <f>SUM('Rent Roll'!GQ15:GQ18)/10</f>
        <v>1.2223725923749758</v>
      </c>
      <c r="BF7" s="114">
        <f>SUM('Rent Roll'!GR15:GR18)/10</f>
        <v>1.2223725923749758</v>
      </c>
      <c r="BG7" s="114">
        <f>SUM('Rent Roll'!GS15:GS18)/10</f>
        <v>1.2223725923749758</v>
      </c>
      <c r="BH7" s="123">
        <f>SUM('Rent Roll'!GT15:GT18)/10</f>
        <v>1.2223725923749758</v>
      </c>
      <c r="BI7" s="114">
        <f>SUM('Rent Roll'!GU15:GU18)/10</f>
        <v>1.2223725923749758</v>
      </c>
      <c r="BJ7" s="114">
        <f>SUM('Rent Roll'!GV15:GV18)/10</f>
        <v>1.2491859266593299</v>
      </c>
      <c r="BK7" s="114">
        <f>SUM('Rent Roll'!GW15:GW18)/10</f>
        <v>1.2712674960699748</v>
      </c>
      <c r="BL7" s="114">
        <f>SUM('Rent Roll'!GX15:GX18)/10</f>
        <v>1.2712674960699748</v>
      </c>
      <c r="BM7" s="114">
        <f>SUM('Rent Roll'!GY15:GY18)/10</f>
        <v>1.2712674960699748</v>
      </c>
      <c r="BN7" s="114">
        <f>SUM('Rent Roll'!GZ15:GZ18)/10</f>
        <v>1.2712674960699748</v>
      </c>
      <c r="BO7" s="114">
        <f>SUM('Rent Roll'!HA15:HA18)/10</f>
        <v>1.2712674960699748</v>
      </c>
      <c r="BP7" s="114">
        <f>SUM('Rent Roll'!HB15:HB18)/10</f>
        <v>1.2712674960699748</v>
      </c>
      <c r="BQ7" s="114">
        <f>SUM('Rent Roll'!HC15:HC18)/10</f>
        <v>1.2712674960699748</v>
      </c>
      <c r="BR7" s="114">
        <f>SUM('Rent Roll'!HD15:HD18)/10</f>
        <v>1.2712674960699748</v>
      </c>
      <c r="BS7" s="114">
        <f>SUM('Rent Roll'!HE15:HE18)/10</f>
        <v>1.2712674960699748</v>
      </c>
      <c r="BT7" s="123">
        <f>SUM('Rent Roll'!HF15:HF18)/10</f>
        <v>1.2712674960699748</v>
      </c>
      <c r="BU7" s="114">
        <f>SUM('Rent Roll'!HG15:HG18)/10</f>
        <v>1.2712674960699748</v>
      </c>
      <c r="BV7" s="114">
        <f>SUM('Rent Roll'!HH15:HH18)/10</f>
        <v>1.2991533637257033</v>
      </c>
      <c r="BW7" s="114">
        <f>SUM('Rent Roll'!HI15:HI18)/10</f>
        <v>1.3221181959127741</v>
      </c>
      <c r="BX7" s="114">
        <f>SUM('Rent Roll'!HJ15:HJ18)/10</f>
        <v>1.3221181959127741</v>
      </c>
      <c r="BY7" s="114">
        <f>SUM('Rent Roll'!HK15:HK18)/10</f>
        <v>1.3221181959127741</v>
      </c>
      <c r="BZ7" s="114">
        <f>SUM('Rent Roll'!HL15:HL18)/10</f>
        <v>1.3221181959127741</v>
      </c>
      <c r="CA7" s="114">
        <f>SUM('Rent Roll'!HM15:HM18)/10</f>
        <v>1.3221181959127741</v>
      </c>
      <c r="CB7" s="114">
        <f>SUM('Rent Roll'!HN15:HN18)/10</f>
        <v>1.3221181959127741</v>
      </c>
      <c r="CC7" s="114">
        <f>SUM('Rent Roll'!HO15:HO18)/10</f>
        <v>1.3221181959127741</v>
      </c>
      <c r="CD7" s="114">
        <f>SUM('Rent Roll'!HP15:HP18)/10</f>
        <v>1.3221181959127741</v>
      </c>
      <c r="CE7" s="114">
        <f>SUM('Rent Roll'!HQ15:HQ18)/10</f>
        <v>1.3221181959127741</v>
      </c>
      <c r="CF7" s="123">
        <f>SUM('Rent Roll'!HR15:HR18)/10</f>
        <v>1.3221181959127741</v>
      </c>
      <c r="CG7" s="114">
        <f>SUM('Rent Roll'!HS15:HS18)/10</f>
        <v>1.3221181959127741</v>
      </c>
      <c r="CH7" s="114">
        <f>SUM('Rent Roll'!HT15:HT18)/10</f>
        <v>1.3511194982747317</v>
      </c>
      <c r="CI7" s="114">
        <f>SUM('Rent Roll'!HU15:HU18)/10</f>
        <v>1.3750029237492851</v>
      </c>
      <c r="CJ7" s="114">
        <f>SUM('Rent Roll'!HV15:HV18)/10</f>
        <v>1.3750029237492851</v>
      </c>
      <c r="CK7" s="114">
        <f>SUM('Rent Roll'!HW15:HW18)/10</f>
        <v>1.3750029237492851</v>
      </c>
      <c r="CL7" s="114">
        <f>SUM('Rent Roll'!HX15:HX18)/10</f>
        <v>1.3750029237492851</v>
      </c>
      <c r="CM7" s="114">
        <f>SUM('Rent Roll'!HY15:HY18)/10</f>
        <v>1.3750029237492851</v>
      </c>
      <c r="CN7" s="114">
        <f>SUM('Rent Roll'!HZ15:HZ18)/10</f>
        <v>1.3750029237492851</v>
      </c>
      <c r="CO7" s="114">
        <f>SUM('Rent Roll'!IA15:IA18)/10</f>
        <v>1.3750029237492851</v>
      </c>
      <c r="CP7" s="114">
        <f>SUM('Rent Roll'!IB15:IB18)/10</f>
        <v>1.3750029237492851</v>
      </c>
      <c r="CQ7" s="114">
        <f>SUM('Rent Roll'!IC15:IC18)/10</f>
        <v>1.3750029237492851</v>
      </c>
      <c r="CR7" s="123">
        <f>SUM('Rent Roll'!ID15:ID18)/10</f>
        <v>1.3750029237492851</v>
      </c>
      <c r="CS7" s="114">
        <f>SUM('Rent Roll'!IE15:IE18)/10</f>
        <v>1.3750029237492851</v>
      </c>
      <c r="CT7" s="114">
        <f>SUM('Rent Roll'!IF15:IF18)/10</f>
        <v>1.4051642782057212</v>
      </c>
      <c r="CU7" s="114">
        <f>SUM('Rent Roll'!IG15:IG18)/10</f>
        <v>1.4300030406992563</v>
      </c>
      <c r="CV7" s="114">
        <f>SUM('Rent Roll'!IH15:IH18)/10</f>
        <v>1.4300030406992563</v>
      </c>
      <c r="CW7" s="114">
        <f>SUM('Rent Roll'!II15:II18)/10</f>
        <v>1.4300030406992563</v>
      </c>
      <c r="CX7" s="114">
        <f>SUM('Rent Roll'!IJ15:IJ18)/10</f>
        <v>1.4300030406992563</v>
      </c>
      <c r="CY7" s="114">
        <f>SUM('Rent Roll'!IK15:IK18)/10</f>
        <v>1.4300030406992563</v>
      </c>
      <c r="CZ7" s="114">
        <f>SUM('Rent Roll'!IL15:IL18)/10</f>
        <v>1.4300030406992563</v>
      </c>
      <c r="DA7" s="114">
        <f>SUM('Rent Roll'!IM15:IM18)/10</f>
        <v>1.4300030406992563</v>
      </c>
      <c r="DB7" s="114">
        <f>SUM('Rent Roll'!IN15:IN18)/10</f>
        <v>1.4300030406992563</v>
      </c>
      <c r="DC7" s="114">
        <f>SUM('Rent Roll'!IO15:IO18)/10</f>
        <v>1.4300030406992563</v>
      </c>
      <c r="DD7" s="123">
        <f>SUM('Rent Roll'!IP15:IP18)/10</f>
        <v>1.4300030406992563</v>
      </c>
      <c r="DE7" s="114">
        <f>SUM('Rent Roll'!IQ15:IQ18)/10</f>
        <v>1.4300030406992563</v>
      </c>
      <c r="DF7" s="114">
        <f>SUM('Rent Roll'!IR15:IR18)/10</f>
        <v>1.4613708493339499</v>
      </c>
      <c r="DG7" s="114">
        <f>SUM('Rent Roll'!IS15:IS18)/10</f>
        <v>1.4872031623272268</v>
      </c>
      <c r="DH7" s="114">
        <f>SUM('Rent Roll'!IT15:IT18)/10</f>
        <v>1.4872031623272268</v>
      </c>
      <c r="DI7" s="114">
        <f>SUM('Rent Roll'!IU15:IU18)/10</f>
        <v>1.4872031623272268</v>
      </c>
      <c r="DJ7" s="114">
        <f>SUM('Rent Roll'!IV15:IV18)/10</f>
        <v>1.4872031623272268</v>
      </c>
      <c r="DK7" s="114">
        <f>SUM('Rent Roll'!IW15:IW18)/10</f>
        <v>1.4872031623272268</v>
      </c>
      <c r="DL7" s="114">
        <f>SUM('Rent Roll'!IX15:IX18)/10</f>
        <v>1.4872031623272268</v>
      </c>
      <c r="DM7" s="114">
        <f>SUM('Rent Roll'!IY15:IY18)/10</f>
        <v>1.4872031623272268</v>
      </c>
      <c r="DN7" s="114">
        <f>SUM('Rent Roll'!IZ15:IZ18)/10</f>
        <v>1.4872031623272268</v>
      </c>
      <c r="DO7" s="114">
        <f>SUM('Rent Roll'!JA15:JA18)/10</f>
        <v>1.4872031623272268</v>
      </c>
      <c r="DP7" s="123">
        <f>SUM('Rent Roll'!JB15:JB18)/10</f>
        <v>1.4872031623272268</v>
      </c>
      <c r="DQ7" s="129">
        <f t="shared" si="9"/>
        <v>147.80877509429868</v>
      </c>
    </row>
    <row r="8" spans="1:122">
      <c r="A8" s="115" t="s">
        <v>77</v>
      </c>
      <c r="B8" s="115"/>
      <c r="C8" s="116">
        <f>SUM(C5:C7)</f>
        <v>2.2110859576355075</v>
      </c>
      <c r="D8" s="116">
        <f t="shared" ref="D8:BO8" si="10">SUM(D5:D7)</f>
        <v>2.2110859576355075</v>
      </c>
      <c r="E8" s="116">
        <f t="shared" si="10"/>
        <v>2.2502099773897157</v>
      </c>
      <c r="F8" s="116">
        <f t="shared" si="10"/>
        <v>2.2577338273424479</v>
      </c>
      <c r="G8" s="116">
        <f t="shared" si="10"/>
        <v>2.2577338273424479</v>
      </c>
      <c r="H8" s="116">
        <f t="shared" si="10"/>
        <v>2.2577338273424479</v>
      </c>
      <c r="I8" s="116">
        <f t="shared" si="10"/>
        <v>2.2577338273424479</v>
      </c>
      <c r="J8" s="116">
        <f t="shared" si="10"/>
        <v>2.2577338273424479</v>
      </c>
      <c r="K8" s="116">
        <f t="shared" si="10"/>
        <v>2.2577338273424479</v>
      </c>
      <c r="L8" s="124">
        <f t="shared" si="10"/>
        <v>2.2577338273424479</v>
      </c>
      <c r="M8" s="116">
        <f t="shared" si="10"/>
        <v>2.2577338273424479</v>
      </c>
      <c r="N8" s="116">
        <f t="shared" si="10"/>
        <v>2.280653977864195</v>
      </c>
      <c r="O8" s="116">
        <f t="shared" si="10"/>
        <v>2.2995293959409282</v>
      </c>
      <c r="P8" s="116">
        <f t="shared" si="10"/>
        <v>2.2995293959409282</v>
      </c>
      <c r="Q8" s="116">
        <f t="shared" si="10"/>
        <v>2.3402183764853044</v>
      </c>
      <c r="R8" s="116">
        <f t="shared" si="10"/>
        <v>2.3480431804361461</v>
      </c>
      <c r="S8" s="116">
        <f t="shared" si="10"/>
        <v>2.3480431804361461</v>
      </c>
      <c r="T8" s="116">
        <f t="shared" si="10"/>
        <v>2.3480431804361461</v>
      </c>
      <c r="U8" s="116">
        <f t="shared" si="10"/>
        <v>2.3480431804361461</v>
      </c>
      <c r="V8" s="116">
        <f t="shared" si="10"/>
        <v>2.3480431804361461</v>
      </c>
      <c r="W8" s="116">
        <f t="shared" si="10"/>
        <v>2.3480431804361461</v>
      </c>
      <c r="X8" s="124">
        <f t="shared" si="10"/>
        <v>2.3480431804361461</v>
      </c>
      <c r="Y8" s="116">
        <f t="shared" si="10"/>
        <v>2.3480431804361461</v>
      </c>
      <c r="Z8" s="116">
        <f t="shared" si="10"/>
        <v>2.3718801369787634</v>
      </c>
      <c r="AA8" s="116">
        <f t="shared" si="10"/>
        <v>2.3915105717785656</v>
      </c>
      <c r="AB8" s="116">
        <f t="shared" si="10"/>
        <v>2.3915105717785656</v>
      </c>
      <c r="AC8" s="116">
        <f t="shared" si="10"/>
        <v>2.4338271115447174</v>
      </c>
      <c r="AD8" s="116">
        <f t="shared" si="10"/>
        <v>2.4419649076535923</v>
      </c>
      <c r="AE8" s="116">
        <f t="shared" si="10"/>
        <v>2.4419649076535923</v>
      </c>
      <c r="AF8" s="116">
        <f t="shared" si="10"/>
        <v>2.4419649076535923</v>
      </c>
      <c r="AG8" s="116">
        <f t="shared" si="10"/>
        <v>2.4419649076535923</v>
      </c>
      <c r="AH8" s="116">
        <f t="shared" si="10"/>
        <v>2.4419649076535923</v>
      </c>
      <c r="AI8" s="116">
        <f t="shared" si="10"/>
        <v>2.4419649076535923</v>
      </c>
      <c r="AJ8" s="124">
        <f t="shared" si="10"/>
        <v>2.4419649076535923</v>
      </c>
      <c r="AK8" s="116">
        <f t="shared" si="10"/>
        <v>2.4419649076535923</v>
      </c>
      <c r="AL8" s="116">
        <f t="shared" si="10"/>
        <v>2.4667553424579136</v>
      </c>
      <c r="AM8" s="116">
        <f t="shared" si="10"/>
        <v>2.4871709946497083</v>
      </c>
      <c r="AN8" s="116">
        <f t="shared" si="10"/>
        <v>2.4871709946497083</v>
      </c>
      <c r="AO8" s="116">
        <f t="shared" si="10"/>
        <v>2.5311801960065057</v>
      </c>
      <c r="AP8" s="116">
        <f t="shared" si="10"/>
        <v>2.539643503959736</v>
      </c>
      <c r="AQ8" s="116">
        <f t="shared" si="10"/>
        <v>2.539643503959736</v>
      </c>
      <c r="AR8" s="116">
        <f t="shared" si="10"/>
        <v>2.539643503959736</v>
      </c>
      <c r="AS8" s="116">
        <f t="shared" si="10"/>
        <v>2.539643503959736</v>
      </c>
      <c r="AT8" s="116">
        <f t="shared" si="10"/>
        <v>2.539643503959736</v>
      </c>
      <c r="AU8" s="116">
        <f t="shared" si="10"/>
        <v>2.539643503959736</v>
      </c>
      <c r="AV8" s="124">
        <f t="shared" si="10"/>
        <v>2.539643503959736</v>
      </c>
      <c r="AW8" s="116">
        <f t="shared" si="10"/>
        <v>2.539643503959736</v>
      </c>
      <c r="AX8" s="116">
        <f t="shared" si="10"/>
        <v>2.5654255561562302</v>
      </c>
      <c r="AY8" s="116">
        <f t="shared" si="10"/>
        <v>2.5866578344356963</v>
      </c>
      <c r="AZ8" s="116">
        <f t="shared" si="10"/>
        <v>2.5866578344356963</v>
      </c>
      <c r="BA8" s="116">
        <f t="shared" si="10"/>
        <v>2.6324274038467657</v>
      </c>
      <c r="BB8" s="116">
        <f t="shared" si="10"/>
        <v>2.6412292441181249</v>
      </c>
      <c r="BC8" s="116">
        <f t="shared" si="10"/>
        <v>2.6412292441181249</v>
      </c>
      <c r="BD8" s="116">
        <f t="shared" si="10"/>
        <v>2.6412292441181249</v>
      </c>
      <c r="BE8" s="116">
        <f t="shared" si="10"/>
        <v>2.6412292441181249</v>
      </c>
      <c r="BF8" s="116">
        <f t="shared" si="10"/>
        <v>2.6412292441181249</v>
      </c>
      <c r="BG8" s="116">
        <f t="shared" si="10"/>
        <v>2.6412292441181249</v>
      </c>
      <c r="BH8" s="124">
        <f t="shared" si="10"/>
        <v>2.6412292441181249</v>
      </c>
      <c r="BI8" s="116">
        <f t="shared" si="10"/>
        <v>2.6412292441181249</v>
      </c>
      <c r="BJ8" s="116">
        <f t="shared" si="10"/>
        <v>2.6680425784024795</v>
      </c>
      <c r="BK8" s="116">
        <f t="shared" si="10"/>
        <v>2.6901241478131244</v>
      </c>
      <c r="BL8" s="116">
        <f t="shared" si="10"/>
        <v>2.6901241478131244</v>
      </c>
      <c r="BM8" s="116">
        <f t="shared" si="10"/>
        <v>2.7377245000006365</v>
      </c>
      <c r="BN8" s="116">
        <f t="shared" si="10"/>
        <v>2.7468784138828504</v>
      </c>
      <c r="BO8" s="116">
        <f t="shared" si="10"/>
        <v>2.7468784138828504</v>
      </c>
      <c r="BP8" s="116">
        <f t="shared" ref="BP8:DP8" si="11">SUM(BP5:BP7)</f>
        <v>2.7468784138828504</v>
      </c>
      <c r="BQ8" s="116">
        <f t="shared" si="11"/>
        <v>2.7468784138828504</v>
      </c>
      <c r="BR8" s="116">
        <f t="shared" si="11"/>
        <v>2.7468784138828504</v>
      </c>
      <c r="BS8" s="116">
        <f t="shared" si="11"/>
        <v>2.7468784138828504</v>
      </c>
      <c r="BT8" s="124">
        <f t="shared" si="11"/>
        <v>2.7468784138828504</v>
      </c>
      <c r="BU8" s="116">
        <f t="shared" si="11"/>
        <v>2.7468784138828504</v>
      </c>
      <c r="BV8" s="116">
        <f t="shared" si="11"/>
        <v>2.7747642815385789</v>
      </c>
      <c r="BW8" s="116">
        <f t="shared" si="11"/>
        <v>2.7977291137256497</v>
      </c>
      <c r="BX8" s="116">
        <f t="shared" si="11"/>
        <v>2.7977291137256497</v>
      </c>
      <c r="BY8" s="116">
        <f t="shared" si="11"/>
        <v>2.8472334800006625</v>
      </c>
      <c r="BZ8" s="116">
        <f t="shared" si="11"/>
        <v>2.8567535504381643</v>
      </c>
      <c r="CA8" s="116">
        <f t="shared" si="11"/>
        <v>2.8567535504381643</v>
      </c>
      <c r="CB8" s="116">
        <f t="shared" si="11"/>
        <v>2.8567535504381643</v>
      </c>
      <c r="CC8" s="116">
        <f t="shared" si="11"/>
        <v>2.8567535504381643</v>
      </c>
      <c r="CD8" s="116">
        <f t="shared" si="11"/>
        <v>2.8567535504381643</v>
      </c>
      <c r="CE8" s="116">
        <f t="shared" si="11"/>
        <v>2.8567535504381643</v>
      </c>
      <c r="CF8" s="124">
        <f t="shared" si="11"/>
        <v>2.8567535504381643</v>
      </c>
      <c r="CG8" s="116">
        <f t="shared" si="11"/>
        <v>2.8567535504381643</v>
      </c>
      <c r="CH8" s="116">
        <f t="shared" si="11"/>
        <v>2.8857548528001216</v>
      </c>
      <c r="CI8" s="116">
        <f t="shared" si="11"/>
        <v>2.9096382782746755</v>
      </c>
      <c r="CJ8" s="116">
        <f t="shared" si="11"/>
        <v>2.9096382782746755</v>
      </c>
      <c r="CK8" s="116">
        <f t="shared" si="11"/>
        <v>2.9611228192006891</v>
      </c>
      <c r="CL8" s="116">
        <f t="shared" si="11"/>
        <v>2.9710236924556916</v>
      </c>
      <c r="CM8" s="116">
        <f t="shared" si="11"/>
        <v>2.9710236924556916</v>
      </c>
      <c r="CN8" s="116">
        <f t="shared" si="11"/>
        <v>2.9710236924556916</v>
      </c>
      <c r="CO8" s="116">
        <f t="shared" si="11"/>
        <v>2.9710236924556916</v>
      </c>
      <c r="CP8" s="116">
        <f t="shared" si="11"/>
        <v>2.9710236924556916</v>
      </c>
      <c r="CQ8" s="116">
        <f t="shared" si="11"/>
        <v>2.9710236924556916</v>
      </c>
      <c r="CR8" s="124">
        <f t="shared" si="11"/>
        <v>2.9710236924556916</v>
      </c>
      <c r="CS8" s="116">
        <f t="shared" si="11"/>
        <v>2.9710236924556916</v>
      </c>
      <c r="CT8" s="116">
        <f t="shared" si="11"/>
        <v>3.0011850469121275</v>
      </c>
      <c r="CU8" s="116">
        <f t="shared" si="11"/>
        <v>3.0260238094056628</v>
      </c>
      <c r="CV8" s="116">
        <f t="shared" si="11"/>
        <v>3.0260238094056628</v>
      </c>
      <c r="CW8" s="116">
        <f t="shared" si="11"/>
        <v>3.0795677319687158</v>
      </c>
      <c r="CX8" s="116">
        <f t="shared" si="11"/>
        <v>3.0898646401539187</v>
      </c>
      <c r="CY8" s="116">
        <f t="shared" si="11"/>
        <v>3.0898646401539187</v>
      </c>
      <c r="CZ8" s="116">
        <f t="shared" si="11"/>
        <v>3.0898646401539187</v>
      </c>
      <c r="DA8" s="116">
        <f t="shared" si="11"/>
        <v>3.0898646401539187</v>
      </c>
      <c r="DB8" s="116">
        <f t="shared" si="11"/>
        <v>3.0898646401539187</v>
      </c>
      <c r="DC8" s="116">
        <f t="shared" si="11"/>
        <v>3.0898646401539187</v>
      </c>
      <c r="DD8" s="124">
        <f t="shared" si="11"/>
        <v>3.0898646401539187</v>
      </c>
      <c r="DE8" s="116">
        <f t="shared" si="11"/>
        <v>3.0898646401539187</v>
      </c>
      <c r="DF8" s="116">
        <f t="shared" si="11"/>
        <v>3.1212324487886125</v>
      </c>
      <c r="DG8" s="116">
        <f t="shared" si="11"/>
        <v>3.1470647617818894</v>
      </c>
      <c r="DH8" s="116">
        <f t="shared" si="11"/>
        <v>3.1470647617818894</v>
      </c>
      <c r="DI8" s="116">
        <f t="shared" si="11"/>
        <v>3.2027504412474652</v>
      </c>
      <c r="DJ8" s="116">
        <f t="shared" si="11"/>
        <v>3.2134592257600758</v>
      </c>
      <c r="DK8" s="116">
        <f t="shared" si="11"/>
        <v>3.2134592257600758</v>
      </c>
      <c r="DL8" s="116">
        <f t="shared" si="11"/>
        <v>3.2134592257600758</v>
      </c>
      <c r="DM8" s="116">
        <f t="shared" si="11"/>
        <v>3.2134592257600758</v>
      </c>
      <c r="DN8" s="116">
        <f t="shared" si="11"/>
        <v>3.2134592257600758</v>
      </c>
      <c r="DO8" s="116">
        <f t="shared" si="11"/>
        <v>3.2134592257600758</v>
      </c>
      <c r="DP8" s="124">
        <f t="shared" si="11"/>
        <v>3.2134592257600758</v>
      </c>
      <c r="DQ8" s="129">
        <f t="shared" si="9"/>
        <v>317.88432025431888</v>
      </c>
    </row>
    <row r="9" spans="1:122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22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22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22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22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22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22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22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22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22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22"/>
      <c r="DQ9" s="128">
        <f t="shared" si="9"/>
        <v>0</v>
      </c>
    </row>
    <row r="10" spans="1:122">
      <c r="A10" s="111" t="s">
        <v>79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22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22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22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22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22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22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22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22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22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22"/>
      <c r="DQ10" s="128">
        <f t="shared" si="9"/>
        <v>0</v>
      </c>
    </row>
    <row r="11" spans="1:122">
      <c r="A11" s="111" t="s">
        <v>75</v>
      </c>
      <c r="B11" s="114"/>
      <c r="C11" s="114">
        <f>SUM('Rent Roll'!EO24:EO26)/10</f>
        <v>1.3894815859573167E-2</v>
      </c>
      <c r="D11" s="114">
        <f>SUM('Rent Roll'!EP12:EP14)/10</f>
        <v>2.6662205777219995E-3</v>
      </c>
      <c r="E11" s="114">
        <f>SUM('Rent Roll'!EQ12:EQ14)/10</f>
        <v>2.7556679777488023E-3</v>
      </c>
      <c r="F11" s="114">
        <f>SUM('Rent Roll'!ER12:ER14)/10</f>
        <v>2.7728694008308792E-3</v>
      </c>
      <c r="G11" s="114">
        <f>SUM('Rent Roll'!ES12:ES14)/10</f>
        <v>2.7728694008308792E-3</v>
      </c>
      <c r="H11" s="114">
        <f>SUM('Rent Roll'!ET12:ET14)/10</f>
        <v>2.7728694008308792E-3</v>
      </c>
      <c r="I11" s="114">
        <f>SUM('Rent Roll'!EU12:EU14)/10</f>
        <v>2.7728694008308792E-3</v>
      </c>
      <c r="J11" s="114">
        <f>SUM('Rent Roll'!EV12:EV14)/10</f>
        <v>2.7728694008308792E-3</v>
      </c>
      <c r="K11" s="114">
        <f>SUM('Rent Roll'!EW12:EW14)/10</f>
        <v>2.7728694008308792E-3</v>
      </c>
      <c r="L11" s="123">
        <f>SUM('Rent Roll'!EX12:EX14)/10</f>
        <v>2.7728694008308792E-3</v>
      </c>
      <c r="M11" s="114">
        <f>SUM('Rent Roll'!EY12:EY14)/10</f>
        <v>2.7728694008308792E-3</v>
      </c>
      <c r="N11" s="114">
        <f>SUM('Rent Roll'!EZ12:EZ14)/10</f>
        <v>2.7728694008308792E-3</v>
      </c>
      <c r="O11" s="114">
        <f>SUM('Rent Roll'!FA12:FA14)/10</f>
        <v>2.7728694008308792E-3</v>
      </c>
      <c r="P11" s="114">
        <f>SUM('Rent Roll'!FB12:FB14)/10</f>
        <v>2.7728694008308792E-3</v>
      </c>
      <c r="Q11" s="114">
        <f>SUM('Rent Roll'!FC12:FC14)/10</f>
        <v>2.8658946968587538E-3</v>
      </c>
      <c r="R11" s="114">
        <f>SUM('Rent Roll'!FD12:FD14)/10</f>
        <v>2.8837841768641148E-3</v>
      </c>
      <c r="S11" s="114">
        <f>SUM('Rent Roll'!FE12:FE14)/10</f>
        <v>2.8837841768641148E-3</v>
      </c>
      <c r="T11" s="114">
        <f>SUM('Rent Roll'!FF12:FF14)/10</f>
        <v>2.8837841768641148E-3</v>
      </c>
      <c r="U11" s="114">
        <f>SUM('Rent Roll'!FG12:FG14)/10</f>
        <v>2.8837841768641148E-3</v>
      </c>
      <c r="V11" s="114">
        <f>SUM('Rent Roll'!FH12:FH14)/10</f>
        <v>2.8837841768641148E-3</v>
      </c>
      <c r="W11" s="114">
        <f>SUM('Rent Roll'!FI12:FI14)/10</f>
        <v>2.8837841768641148E-3</v>
      </c>
      <c r="X11" s="123">
        <f>SUM('Rent Roll'!FJ12:FJ14)/10</f>
        <v>2.8837841768641148E-3</v>
      </c>
      <c r="Y11" s="114">
        <f>SUM('Rent Roll'!FK12:FK14)/10</f>
        <v>2.8837841768641148E-3</v>
      </c>
      <c r="Z11" s="114">
        <f>SUM('Rent Roll'!FL12:FL14)/10</f>
        <v>2.8837841768641148E-3</v>
      </c>
      <c r="AA11" s="114">
        <f>SUM('Rent Roll'!FM12:FM14)/10</f>
        <v>2.8837841768641148E-3</v>
      </c>
      <c r="AB11" s="114">
        <f>SUM('Rent Roll'!FN12:FN14)/10</f>
        <v>2.8837841768641148E-3</v>
      </c>
      <c r="AC11" s="114">
        <f>SUM('Rent Roll'!FO12:FO14)/10</f>
        <v>2.9805304847331047E-3</v>
      </c>
      <c r="AD11" s="114">
        <f>SUM('Rent Roll'!FP12:FP14)/10</f>
        <v>2.9991355439386792E-3</v>
      </c>
      <c r="AE11" s="114">
        <f>SUM('Rent Roll'!FQ12:FQ14)/10</f>
        <v>2.9991355439386792E-3</v>
      </c>
      <c r="AF11" s="114">
        <f>SUM('Rent Roll'!FR12:FR14)/10</f>
        <v>2.9991355439386792E-3</v>
      </c>
      <c r="AG11" s="114">
        <f>SUM('Rent Roll'!FS12:FS14)/10</f>
        <v>2.9991355439386792E-3</v>
      </c>
      <c r="AH11" s="114">
        <f>SUM('Rent Roll'!FT12:FT14)/10</f>
        <v>2.9991355439386792E-3</v>
      </c>
      <c r="AI11" s="114">
        <f>SUM('Rent Roll'!FU12:FU14)/10</f>
        <v>2.9991355439386792E-3</v>
      </c>
      <c r="AJ11" s="123">
        <f>SUM('Rent Roll'!FV12:FV14)/10</f>
        <v>2.9991355439386792E-3</v>
      </c>
      <c r="AK11" s="114">
        <f>SUM('Rent Roll'!FW12:FW14)/10</f>
        <v>2.9991355439386792E-3</v>
      </c>
      <c r="AL11" s="114">
        <f>SUM('Rent Roll'!FX12:FX14)/10</f>
        <v>2.9991355439386792E-3</v>
      </c>
      <c r="AM11" s="114">
        <f>SUM('Rent Roll'!FY12:FY14)/10</f>
        <v>2.9991355439386792E-3</v>
      </c>
      <c r="AN11" s="114">
        <f>SUM('Rent Roll'!FZ12:FZ14)/10</f>
        <v>2.9991355439386792E-3</v>
      </c>
      <c r="AO11" s="114">
        <f>SUM('Rent Roll'!GA12:GA14)/10</f>
        <v>3.0997517041224287E-3</v>
      </c>
      <c r="AP11" s="114">
        <f>SUM('Rent Roll'!GB12:GB14)/10</f>
        <v>3.1191009656962266E-3</v>
      </c>
      <c r="AQ11" s="114">
        <f>SUM('Rent Roll'!GC12:GC14)/10</f>
        <v>3.1191009656962266E-3</v>
      </c>
      <c r="AR11" s="114">
        <f>SUM('Rent Roll'!GD12:GD14)/10</f>
        <v>3.1191009656962266E-3</v>
      </c>
      <c r="AS11" s="114">
        <f>SUM('Rent Roll'!GE12:GE14)/10</f>
        <v>3.1191009656962266E-3</v>
      </c>
      <c r="AT11" s="114">
        <f>SUM('Rent Roll'!GF12:GF14)/10</f>
        <v>3.1191009656962266E-3</v>
      </c>
      <c r="AU11" s="114">
        <f>SUM('Rent Roll'!GG12:GG14)/10</f>
        <v>3.1191009656962266E-3</v>
      </c>
      <c r="AV11" s="123">
        <f>SUM('Rent Roll'!GH12:GH14)/10</f>
        <v>3.1191009656962266E-3</v>
      </c>
      <c r="AW11" s="114">
        <f>SUM('Rent Roll'!GI12:GI14)/10</f>
        <v>3.1191009656962266E-3</v>
      </c>
      <c r="AX11" s="114">
        <f>SUM('Rent Roll'!GJ12:GJ14)/10</f>
        <v>3.1191009656962266E-3</v>
      </c>
      <c r="AY11" s="114">
        <f>SUM('Rent Roll'!GK12:GK14)/10</f>
        <v>3.1191009656962266E-3</v>
      </c>
      <c r="AZ11" s="114">
        <f>SUM('Rent Roll'!GL12:GL14)/10</f>
        <v>3.1191009656962266E-3</v>
      </c>
      <c r="BA11" s="114">
        <f>SUM('Rent Roll'!GM12:GM14)/10</f>
        <v>3.2237417722873266E-3</v>
      </c>
      <c r="BB11" s="114">
        <f>SUM('Rent Roll'!GN12:GN14)/10</f>
        <v>3.2438650043240757E-3</v>
      </c>
      <c r="BC11" s="114">
        <f>SUM('Rent Roll'!GO12:GO14)/10</f>
        <v>3.2438650043240757E-3</v>
      </c>
      <c r="BD11" s="114">
        <f>SUM('Rent Roll'!GP12:GP14)/10</f>
        <v>3.2438650043240757E-3</v>
      </c>
      <c r="BE11" s="114">
        <f>SUM('Rent Roll'!GQ12:GQ14)/10</f>
        <v>3.2438650043240757E-3</v>
      </c>
      <c r="BF11" s="114">
        <f>SUM('Rent Roll'!GR12:GR14)/10</f>
        <v>3.2438650043240757E-3</v>
      </c>
      <c r="BG11" s="114">
        <f>SUM('Rent Roll'!GS12:GS14)/10</f>
        <v>3.2438650043240757E-3</v>
      </c>
      <c r="BH11" s="123">
        <f>SUM('Rent Roll'!GT12:GT14)/10</f>
        <v>3.2438650043240757E-3</v>
      </c>
      <c r="BI11" s="114">
        <f>SUM('Rent Roll'!GU12:GU14)/10</f>
        <v>3.2438650043240757E-3</v>
      </c>
      <c r="BJ11" s="114">
        <f>SUM('Rent Roll'!GV12:GV14)/10</f>
        <v>3.2438650043240757E-3</v>
      </c>
      <c r="BK11" s="114">
        <f>SUM('Rent Roll'!GW12:GW14)/10</f>
        <v>3.2438650043240757E-3</v>
      </c>
      <c r="BL11" s="114">
        <f>SUM('Rent Roll'!GX12:GX14)/10</f>
        <v>3.2438650043240757E-3</v>
      </c>
      <c r="BM11" s="114">
        <f>SUM('Rent Roll'!GY12:GY14)/10</f>
        <v>3.3526914431788193E-3</v>
      </c>
      <c r="BN11" s="114">
        <f>SUM('Rent Roll'!GZ12:GZ14)/10</f>
        <v>3.3736196044970392E-3</v>
      </c>
      <c r="BO11" s="114">
        <f>SUM('Rent Roll'!HA12:HA14)/10</f>
        <v>3.3736196044970392E-3</v>
      </c>
      <c r="BP11" s="114">
        <f>SUM('Rent Roll'!HB12:HB14)/10</f>
        <v>3.3736196044970392E-3</v>
      </c>
      <c r="BQ11" s="114">
        <f>SUM('Rent Roll'!HC12:HC14)/10</f>
        <v>3.3736196044970392E-3</v>
      </c>
      <c r="BR11" s="114">
        <f>SUM('Rent Roll'!HD12:HD14)/10</f>
        <v>3.3736196044970392E-3</v>
      </c>
      <c r="BS11" s="114">
        <f>SUM('Rent Roll'!HE12:HE14)/10</f>
        <v>3.3736196044970392E-3</v>
      </c>
      <c r="BT11" s="123">
        <f>SUM('Rent Roll'!HF12:HF14)/10</f>
        <v>3.3736196044970392E-3</v>
      </c>
      <c r="BU11" s="114">
        <f>SUM('Rent Roll'!HG12:HG14)/10</f>
        <v>3.3736196044970392E-3</v>
      </c>
      <c r="BV11" s="114">
        <f>SUM('Rent Roll'!HH12:HH14)/10</f>
        <v>3.3736196044970392E-3</v>
      </c>
      <c r="BW11" s="114">
        <f>SUM('Rent Roll'!HI12:HI14)/10</f>
        <v>3.3736196044970392E-3</v>
      </c>
      <c r="BX11" s="114">
        <f>SUM('Rent Roll'!HJ12:HJ14)/10</f>
        <v>3.3736196044970392E-3</v>
      </c>
      <c r="BY11" s="114">
        <f>SUM('Rent Roll'!HK12:HK14)/10</f>
        <v>3.4867991009059724E-3</v>
      </c>
      <c r="BZ11" s="114">
        <f>SUM('Rent Roll'!HL12:HL14)/10</f>
        <v>3.5085643886769206E-3</v>
      </c>
      <c r="CA11" s="114">
        <f>SUM('Rent Roll'!HM12:HM14)/10</f>
        <v>3.5085643886769206E-3</v>
      </c>
      <c r="CB11" s="114">
        <f>SUM('Rent Roll'!HN12:HN14)/10</f>
        <v>3.5085643886769206E-3</v>
      </c>
      <c r="CC11" s="114">
        <f>SUM('Rent Roll'!HO12:HO14)/10</f>
        <v>3.5085643886769206E-3</v>
      </c>
      <c r="CD11" s="114">
        <f>SUM('Rent Roll'!HP12:HP14)/10</f>
        <v>3.5085643886769206E-3</v>
      </c>
      <c r="CE11" s="114">
        <f>SUM('Rent Roll'!HQ12:HQ14)/10</f>
        <v>3.5085643886769206E-3</v>
      </c>
      <c r="CF11" s="123">
        <f>SUM('Rent Roll'!HR12:HR14)/10</f>
        <v>3.5085643886769206E-3</v>
      </c>
      <c r="CG11" s="114">
        <f>SUM('Rent Roll'!HS12:HS14)/10</f>
        <v>3.5085643886769206E-3</v>
      </c>
      <c r="CH11" s="114">
        <f>SUM('Rent Roll'!HT12:HT14)/10</f>
        <v>3.5085643886769206E-3</v>
      </c>
      <c r="CI11" s="114">
        <f>SUM('Rent Roll'!HU12:HU14)/10</f>
        <v>3.5085643886769206E-3</v>
      </c>
      <c r="CJ11" s="114">
        <f>SUM('Rent Roll'!HV12:HV14)/10</f>
        <v>3.5085643886769206E-3</v>
      </c>
      <c r="CK11" s="114">
        <f>SUM('Rent Roll'!HW12:HW14)/10</f>
        <v>3.6262710649422117E-3</v>
      </c>
      <c r="CL11" s="114">
        <f>SUM('Rent Roll'!HX12:HX14)/10</f>
        <v>3.6489069642239975E-3</v>
      </c>
      <c r="CM11" s="114">
        <f>SUM('Rent Roll'!HY12:HY14)/10</f>
        <v>3.6489069642239975E-3</v>
      </c>
      <c r="CN11" s="114">
        <f>SUM('Rent Roll'!HZ12:HZ14)/10</f>
        <v>3.6489069642239975E-3</v>
      </c>
      <c r="CO11" s="114">
        <f>SUM('Rent Roll'!IA12:IA14)/10</f>
        <v>3.6489069642239975E-3</v>
      </c>
      <c r="CP11" s="114">
        <f>SUM('Rent Roll'!IB12:IB14)/10</f>
        <v>3.6489069642239975E-3</v>
      </c>
      <c r="CQ11" s="114">
        <f>SUM('Rent Roll'!IC12:IC14)/10</f>
        <v>3.6489069642239975E-3</v>
      </c>
      <c r="CR11" s="123">
        <f>SUM('Rent Roll'!ID12:ID14)/10</f>
        <v>3.6489069642239975E-3</v>
      </c>
      <c r="CS11" s="114">
        <f>SUM('Rent Roll'!IE12:IE14)/10</f>
        <v>3.6489069642239975E-3</v>
      </c>
      <c r="CT11" s="114">
        <f>SUM('Rent Roll'!IF12:IF14)/10</f>
        <v>3.6489069642239975E-3</v>
      </c>
      <c r="CU11" s="114">
        <f>SUM('Rent Roll'!IG12:IG14)/10</f>
        <v>3.6489069642239975E-3</v>
      </c>
      <c r="CV11" s="114">
        <f>SUM('Rent Roll'!IH12:IH14)/10</f>
        <v>3.6489069642239975E-3</v>
      </c>
      <c r="CW11" s="114">
        <f>SUM('Rent Roll'!II12:II14)/10</f>
        <v>3.7713219075398994E-3</v>
      </c>
      <c r="CX11" s="114">
        <f>SUM('Rent Roll'!IJ12:IJ14)/10</f>
        <v>3.7948632427929571E-3</v>
      </c>
      <c r="CY11" s="114">
        <f>SUM('Rent Roll'!IK12:IK14)/10</f>
        <v>3.7948632427929571E-3</v>
      </c>
      <c r="CZ11" s="114">
        <f>SUM('Rent Roll'!IL12:IL14)/10</f>
        <v>3.7948632427929571E-3</v>
      </c>
      <c r="DA11" s="114">
        <f>SUM('Rent Roll'!IM12:IM14)/10</f>
        <v>3.7948632427929571E-3</v>
      </c>
      <c r="DB11" s="114">
        <f>SUM('Rent Roll'!IN12:IN14)/10</f>
        <v>3.7948632427929571E-3</v>
      </c>
      <c r="DC11" s="114">
        <f>SUM('Rent Roll'!IO12:IO14)/10</f>
        <v>3.7948632427929571E-3</v>
      </c>
      <c r="DD11" s="123">
        <f>SUM('Rent Roll'!IP12:IP14)/10</f>
        <v>3.7948632427929571E-3</v>
      </c>
      <c r="DE11" s="114">
        <f>SUM('Rent Roll'!IQ12:IQ14)/10</f>
        <v>3.7948632427929571E-3</v>
      </c>
      <c r="DF11" s="114">
        <f>SUM('Rent Roll'!IR12:IR14)/10</f>
        <v>3.7948632427929571E-3</v>
      </c>
      <c r="DG11" s="114">
        <f>SUM('Rent Roll'!IS12:IS14)/10</f>
        <v>3.7948632427929571E-3</v>
      </c>
      <c r="DH11" s="114">
        <f>SUM('Rent Roll'!IT12:IT14)/10</f>
        <v>3.7948632427929571E-3</v>
      </c>
      <c r="DI11" s="114">
        <f>SUM('Rent Roll'!IU12:IU14)/10</f>
        <v>3.9221747838414957E-3</v>
      </c>
      <c r="DJ11" s="114">
        <f>SUM('Rent Roll'!IV12:IV14)/10</f>
        <v>3.9466577725046758E-3</v>
      </c>
      <c r="DK11" s="114">
        <f>SUM('Rent Roll'!IW12:IW14)/10</f>
        <v>3.9466577725046758E-3</v>
      </c>
      <c r="DL11" s="114">
        <f>SUM('Rent Roll'!IX12:IX14)/10</f>
        <v>3.9466577725046758E-3</v>
      </c>
      <c r="DM11" s="114">
        <f>SUM('Rent Roll'!IY12:IY14)/10</f>
        <v>3.9466577725046758E-3</v>
      </c>
      <c r="DN11" s="114">
        <f>SUM('Rent Roll'!IZ12:IZ14)/10</f>
        <v>3.9466577725046758E-3</v>
      </c>
      <c r="DO11" s="114">
        <f>SUM('Rent Roll'!JA12:JA14)/10</f>
        <v>3.9466577725046758E-3</v>
      </c>
      <c r="DP11" s="123">
        <f>SUM('Rent Roll'!JB12:JB14)/10</f>
        <v>3.9466577725046758E-3</v>
      </c>
      <c r="DQ11" s="129">
        <f t="shared" si="9"/>
        <v>0.40006428799128035</v>
      </c>
      <c r="DR11" s="134"/>
    </row>
    <row r="12" spans="1:122">
      <c r="A12" s="111" t="s">
        <v>76</v>
      </c>
      <c r="B12" s="111"/>
      <c r="C12" s="114">
        <f>SUM('Rent Roll'!EO28:EO30)/10</f>
        <v>3.0618715983119282E-2</v>
      </c>
      <c r="D12" s="114">
        <f>SUM('Rent Roll'!EP16:EP18)/10</f>
        <v>8.4061314961999992E-2</v>
      </c>
      <c r="E12" s="114">
        <f>SUM('Rent Roll'!EQ16:EQ18)/10</f>
        <v>8.4061314961999992E-2</v>
      </c>
      <c r="F12" s="114">
        <f>SUM('Rent Roll'!ER16:ER18)/10</f>
        <v>8.4061314961999992E-2</v>
      </c>
      <c r="G12" s="114">
        <f>SUM('Rent Roll'!ES16:ES18)/10</f>
        <v>8.4061314961999992E-2</v>
      </c>
      <c r="H12" s="114">
        <f>SUM('Rent Roll'!ET16:ET18)/10</f>
        <v>8.4061314961999992E-2</v>
      </c>
      <c r="I12" s="114">
        <f>SUM('Rent Roll'!EU16:EU18)/10</f>
        <v>8.4061314961999992E-2</v>
      </c>
      <c r="J12" s="114">
        <f>SUM('Rent Roll'!EV16:EV18)/10</f>
        <v>8.4061314961999992E-2</v>
      </c>
      <c r="K12" s="114">
        <f>SUM('Rent Roll'!EW16:EW18)/10</f>
        <v>8.4061314961999992E-2</v>
      </c>
      <c r="L12" s="123">
        <f>SUM('Rent Roll'!EX16:EX18)/10</f>
        <v>8.4061314961999992E-2</v>
      </c>
      <c r="M12" s="114">
        <f>SUM('Rent Roll'!EY16:EY18)/10</f>
        <v>8.4061314961999992E-2</v>
      </c>
      <c r="N12" s="114">
        <f>SUM('Rent Roll'!EZ16:EZ18)/10</f>
        <v>8.5905240580521278E-2</v>
      </c>
      <c r="O12" s="114">
        <f>SUM('Rent Roll'!FA16:FA18)/10</f>
        <v>8.7423767560480009E-2</v>
      </c>
      <c r="P12" s="114">
        <f>SUM('Rent Roll'!FB16:FB18)/10</f>
        <v>8.7423767560480009E-2</v>
      </c>
      <c r="Q12" s="114">
        <f>SUM('Rent Roll'!FC16:FC18)/10</f>
        <v>8.7423767560480009E-2</v>
      </c>
      <c r="R12" s="114">
        <f>SUM('Rent Roll'!FD16:FD18)/10</f>
        <v>8.7423767560480009E-2</v>
      </c>
      <c r="S12" s="114">
        <f>SUM('Rent Roll'!FE16:FE18)/10</f>
        <v>8.7423767560480009E-2</v>
      </c>
      <c r="T12" s="114">
        <f>SUM('Rent Roll'!FF16:FF18)/10</f>
        <v>8.7423767560480009E-2</v>
      </c>
      <c r="U12" s="114">
        <f>SUM('Rent Roll'!FG16:FG18)/10</f>
        <v>8.7423767560480009E-2</v>
      </c>
      <c r="V12" s="114">
        <f>SUM('Rent Roll'!FH16:FH18)/10</f>
        <v>8.7423767560480009E-2</v>
      </c>
      <c r="W12" s="114">
        <f>SUM('Rent Roll'!FI16:FI18)/10</f>
        <v>8.7423767560480009E-2</v>
      </c>
      <c r="X12" s="123">
        <f>SUM('Rent Roll'!FJ16:FJ18)/10</f>
        <v>8.7423767560480009E-2</v>
      </c>
      <c r="Y12" s="114">
        <f>SUM('Rent Roll'!FK16:FK18)/10</f>
        <v>8.7423767560480009E-2</v>
      </c>
      <c r="Z12" s="114">
        <f>SUM('Rent Roll'!FL16:FL18)/10</f>
        <v>8.9341450203742151E-2</v>
      </c>
      <c r="AA12" s="114">
        <f>SUM('Rent Roll'!FM16:FM18)/10</f>
        <v>9.09207182628992E-2</v>
      </c>
      <c r="AB12" s="114">
        <f>SUM('Rent Roll'!FN16:FN18)/10</f>
        <v>9.09207182628992E-2</v>
      </c>
      <c r="AC12" s="114">
        <f>SUM('Rent Roll'!FO16:FO18)/10</f>
        <v>9.09207182628992E-2</v>
      </c>
      <c r="AD12" s="114">
        <f>SUM('Rent Roll'!FP16:FP18)/10</f>
        <v>9.09207182628992E-2</v>
      </c>
      <c r="AE12" s="114">
        <f>SUM('Rent Roll'!FQ16:FQ18)/10</f>
        <v>9.09207182628992E-2</v>
      </c>
      <c r="AF12" s="114">
        <f>SUM('Rent Roll'!FR16:FR18)/10</f>
        <v>9.09207182628992E-2</v>
      </c>
      <c r="AG12" s="114">
        <f>SUM('Rent Roll'!FS16:FS18)/10</f>
        <v>9.09207182628992E-2</v>
      </c>
      <c r="AH12" s="114">
        <f>SUM('Rent Roll'!FT16:FT18)/10</f>
        <v>9.09207182628992E-2</v>
      </c>
      <c r="AI12" s="114">
        <f>SUM('Rent Roll'!FU16:FU18)/10</f>
        <v>9.09207182628992E-2</v>
      </c>
      <c r="AJ12" s="123">
        <f>SUM('Rent Roll'!FV16:FV18)/10</f>
        <v>9.09207182628992E-2</v>
      </c>
      <c r="AK12" s="114">
        <f>SUM('Rent Roll'!FW16:FW18)/10</f>
        <v>9.09207182628992E-2</v>
      </c>
      <c r="AL12" s="114">
        <f>SUM('Rent Roll'!FX16:FX18)/10</f>
        <v>9.291510821189182E-2</v>
      </c>
      <c r="AM12" s="114">
        <f>SUM('Rent Roll'!FY16:FY18)/10</f>
        <v>9.4557546993415176E-2</v>
      </c>
      <c r="AN12" s="114">
        <f>SUM('Rent Roll'!FZ16:FZ18)/10</f>
        <v>9.4557546993415176E-2</v>
      </c>
      <c r="AO12" s="114">
        <f>SUM('Rent Roll'!GA16:GA18)/10</f>
        <v>9.4557546993415176E-2</v>
      </c>
      <c r="AP12" s="114">
        <f>SUM('Rent Roll'!GB16:GB18)/10</f>
        <v>9.4557546993415176E-2</v>
      </c>
      <c r="AQ12" s="114">
        <f>SUM('Rent Roll'!GC16:GC18)/10</f>
        <v>9.4557546993415176E-2</v>
      </c>
      <c r="AR12" s="114">
        <f>SUM('Rent Roll'!GD16:GD18)/10</f>
        <v>9.4557546993415176E-2</v>
      </c>
      <c r="AS12" s="114">
        <f>SUM('Rent Roll'!GE16:GE18)/10</f>
        <v>9.4557546993415176E-2</v>
      </c>
      <c r="AT12" s="114">
        <f>SUM('Rent Roll'!GF16:GF18)/10</f>
        <v>9.4557546993415176E-2</v>
      </c>
      <c r="AU12" s="114">
        <f>SUM('Rent Roll'!GG16:GG18)/10</f>
        <v>9.4557546993415176E-2</v>
      </c>
      <c r="AV12" s="123">
        <f>SUM('Rent Roll'!GH16:GH18)/10</f>
        <v>9.4557546993415176E-2</v>
      </c>
      <c r="AW12" s="114">
        <f>SUM('Rent Roll'!GI16:GI18)/10</f>
        <v>9.4557546993415176E-2</v>
      </c>
      <c r="AX12" s="114">
        <f>SUM('Rent Roll'!GJ16:GJ18)/10</f>
        <v>9.6631712540367495E-2</v>
      </c>
      <c r="AY12" s="114">
        <f>SUM('Rent Roll'!GK16:GK18)/10</f>
        <v>9.8339848873151781E-2</v>
      </c>
      <c r="AZ12" s="114">
        <f>SUM('Rent Roll'!GL16:GL18)/10</f>
        <v>9.8339848873151781E-2</v>
      </c>
      <c r="BA12" s="114">
        <f>SUM('Rent Roll'!GM16:GM18)/10</f>
        <v>9.8339848873151781E-2</v>
      </c>
      <c r="BB12" s="114">
        <f>SUM('Rent Roll'!GN16:GN18)/10</f>
        <v>9.8339848873151781E-2</v>
      </c>
      <c r="BC12" s="114">
        <f>SUM('Rent Roll'!GO16:GO18)/10</f>
        <v>9.8339848873151781E-2</v>
      </c>
      <c r="BD12" s="114">
        <f>SUM('Rent Roll'!GP16:GP18)/10</f>
        <v>9.8339848873151781E-2</v>
      </c>
      <c r="BE12" s="114">
        <f>SUM('Rent Roll'!GQ16:GQ18)/10</f>
        <v>9.8339848873151781E-2</v>
      </c>
      <c r="BF12" s="114">
        <f>SUM('Rent Roll'!GR16:GR18)/10</f>
        <v>9.8339848873151781E-2</v>
      </c>
      <c r="BG12" s="114">
        <f>SUM('Rent Roll'!GS16:GS18)/10</f>
        <v>9.8339848873151781E-2</v>
      </c>
      <c r="BH12" s="123">
        <f>SUM('Rent Roll'!GT16:GT18)/10</f>
        <v>9.8339848873151781E-2</v>
      </c>
      <c r="BI12" s="114">
        <f>SUM('Rent Roll'!GU16:GU18)/10</f>
        <v>9.8339848873151781E-2</v>
      </c>
      <c r="BJ12" s="114">
        <f>SUM('Rent Roll'!GV16:GV18)/10</f>
        <v>0.10049698104198219</v>
      </c>
      <c r="BK12" s="114">
        <f>SUM('Rent Roll'!GW16:GW18)/10</f>
        <v>0.10227344282807786</v>
      </c>
      <c r="BL12" s="114">
        <f>SUM('Rent Roll'!GX16:GX18)/10</f>
        <v>0.10227344282807786</v>
      </c>
      <c r="BM12" s="114">
        <f>SUM('Rent Roll'!GY16:GY18)/10</f>
        <v>0.10227344282807786</v>
      </c>
      <c r="BN12" s="114">
        <f>SUM('Rent Roll'!GZ16:GZ18)/10</f>
        <v>0.10227344282807786</v>
      </c>
      <c r="BO12" s="114">
        <f>SUM('Rent Roll'!HA16:HA18)/10</f>
        <v>0.10227344282807786</v>
      </c>
      <c r="BP12" s="114">
        <f>SUM('Rent Roll'!HB16:HB18)/10</f>
        <v>0.10227344282807786</v>
      </c>
      <c r="BQ12" s="114">
        <f>SUM('Rent Roll'!HC16:HC18)/10</f>
        <v>0.10227344282807786</v>
      </c>
      <c r="BR12" s="114">
        <f>SUM('Rent Roll'!HD16:HD18)/10</f>
        <v>0.10227344282807786</v>
      </c>
      <c r="BS12" s="114">
        <f>SUM('Rent Roll'!HE16:HE18)/10</f>
        <v>0.10227344282807786</v>
      </c>
      <c r="BT12" s="123">
        <f>SUM('Rent Roll'!HF16:HF18)/10</f>
        <v>0.10227344282807786</v>
      </c>
      <c r="BU12" s="114">
        <f>SUM('Rent Roll'!HG16:HG18)/10</f>
        <v>0.10227344282807786</v>
      </c>
      <c r="BV12" s="114">
        <f>SUM('Rent Roll'!HH16:HH18)/10</f>
        <v>0.10451686028366147</v>
      </c>
      <c r="BW12" s="114">
        <f>SUM('Rent Roll'!HI16:HI18)/10</f>
        <v>0.10636438054120097</v>
      </c>
      <c r="BX12" s="114">
        <f>SUM('Rent Roll'!HJ16:HJ18)/10</f>
        <v>0.10636438054120097</v>
      </c>
      <c r="BY12" s="114">
        <f>SUM('Rent Roll'!HK16:HK18)/10</f>
        <v>0.10636438054120097</v>
      </c>
      <c r="BZ12" s="114">
        <f>SUM('Rent Roll'!HL16:HL18)/10</f>
        <v>0.10636438054120097</v>
      </c>
      <c r="CA12" s="114">
        <f>SUM('Rent Roll'!HM16:HM18)/10</f>
        <v>0.10636438054120097</v>
      </c>
      <c r="CB12" s="114">
        <f>SUM('Rent Roll'!HN16:HN18)/10</f>
        <v>0.10636438054120097</v>
      </c>
      <c r="CC12" s="114">
        <f>SUM('Rent Roll'!HO16:HO18)/10</f>
        <v>0.10636438054120097</v>
      </c>
      <c r="CD12" s="114">
        <f>SUM('Rent Roll'!HP16:HP18)/10</f>
        <v>0.10636438054120097</v>
      </c>
      <c r="CE12" s="114">
        <f>SUM('Rent Roll'!HQ16:HQ18)/10</f>
        <v>0.10636438054120097</v>
      </c>
      <c r="CF12" s="123">
        <f>SUM('Rent Roll'!HR16:HR18)/10</f>
        <v>0.10636438054120097</v>
      </c>
      <c r="CG12" s="114">
        <f>SUM('Rent Roll'!HS16:HS18)/10</f>
        <v>0.10636438054120097</v>
      </c>
      <c r="CH12" s="114">
        <f>SUM('Rent Roll'!HT16:HT18)/10</f>
        <v>0.10869753469500795</v>
      </c>
      <c r="CI12" s="114">
        <f>SUM('Rent Roll'!HU16:HU18)/10</f>
        <v>0.11061895576284904</v>
      </c>
      <c r="CJ12" s="114">
        <f>SUM('Rent Roll'!HV16:HV18)/10</f>
        <v>0.11061895576284904</v>
      </c>
      <c r="CK12" s="114">
        <f>SUM('Rent Roll'!HW16:HW18)/10</f>
        <v>0.11061895576284904</v>
      </c>
      <c r="CL12" s="114">
        <f>SUM('Rent Roll'!HX16:HX18)/10</f>
        <v>0.11061895576284904</v>
      </c>
      <c r="CM12" s="114">
        <f>SUM('Rent Roll'!HY16:HY18)/10</f>
        <v>0.11061895576284904</v>
      </c>
      <c r="CN12" s="114">
        <f>SUM('Rent Roll'!HZ16:HZ18)/10</f>
        <v>0.11061895576284904</v>
      </c>
      <c r="CO12" s="114">
        <f>SUM('Rent Roll'!IA16:IA18)/10</f>
        <v>0.11061895576284904</v>
      </c>
      <c r="CP12" s="114">
        <f>SUM('Rent Roll'!IB16:IB18)/10</f>
        <v>0.11061895576284904</v>
      </c>
      <c r="CQ12" s="114">
        <f>SUM('Rent Roll'!IC16:IC18)/10</f>
        <v>0.11061895576284904</v>
      </c>
      <c r="CR12" s="123">
        <f>SUM('Rent Roll'!ID16:ID18)/10</f>
        <v>0.11061895576284904</v>
      </c>
      <c r="CS12" s="114">
        <f>SUM('Rent Roll'!IE16:IE18)/10</f>
        <v>0.11061895576284904</v>
      </c>
      <c r="CT12" s="114">
        <f>SUM('Rent Roll'!IF16:IF18)/10</f>
        <v>0.11304543608280829</v>
      </c>
      <c r="CU12" s="114">
        <f>SUM('Rent Roll'!IG16:IG18)/10</f>
        <v>0.11504371399336299</v>
      </c>
      <c r="CV12" s="114">
        <f>SUM('Rent Roll'!IH16:IH18)/10</f>
        <v>0.11504371399336299</v>
      </c>
      <c r="CW12" s="114">
        <f>SUM('Rent Roll'!II16:II18)/10</f>
        <v>0.11504371399336299</v>
      </c>
      <c r="CX12" s="114">
        <f>SUM('Rent Roll'!IJ16:IJ18)/10</f>
        <v>0.11504371399336299</v>
      </c>
      <c r="CY12" s="114">
        <f>SUM('Rent Roll'!IK16:IK18)/10</f>
        <v>0.11504371399336299</v>
      </c>
      <c r="CZ12" s="114">
        <f>SUM('Rent Roll'!IL16:IL18)/10</f>
        <v>0.11504371399336299</v>
      </c>
      <c r="DA12" s="114">
        <f>SUM('Rent Roll'!IM16:IM18)/10</f>
        <v>0.11504371399336299</v>
      </c>
      <c r="DB12" s="114">
        <f>SUM('Rent Roll'!IN16:IN18)/10</f>
        <v>0.11504371399336299</v>
      </c>
      <c r="DC12" s="114">
        <f>SUM('Rent Roll'!IO16:IO18)/10</f>
        <v>0.11504371399336299</v>
      </c>
      <c r="DD12" s="123">
        <f>SUM('Rent Roll'!IP16:IP18)/10</f>
        <v>0.11504371399336299</v>
      </c>
      <c r="DE12" s="114">
        <f>SUM('Rent Roll'!IQ16:IQ18)/10</f>
        <v>0.11504371399336299</v>
      </c>
      <c r="DF12" s="114">
        <f>SUM('Rent Roll'!IR16:IR18)/10</f>
        <v>0.1175672535261206</v>
      </c>
      <c r="DG12" s="114">
        <f>SUM('Rent Roll'!IS16:IS18)/10</f>
        <v>0.11964546255309749</v>
      </c>
      <c r="DH12" s="114">
        <f>SUM('Rent Roll'!IT16:IT18)/10</f>
        <v>0.11964546255309749</v>
      </c>
      <c r="DI12" s="114">
        <f>SUM('Rent Roll'!IU16:IU18)/10</f>
        <v>0.11964546255309749</v>
      </c>
      <c r="DJ12" s="114">
        <f>SUM('Rent Roll'!IV16:IV18)/10</f>
        <v>0.11964546255309749</v>
      </c>
      <c r="DK12" s="114">
        <f>SUM('Rent Roll'!IW16:IW18)/10</f>
        <v>0.11964546255309749</v>
      </c>
      <c r="DL12" s="114">
        <f>SUM('Rent Roll'!IX16:IX18)/10</f>
        <v>0.11964546255309749</v>
      </c>
      <c r="DM12" s="114">
        <f>SUM('Rent Roll'!IY16:IY18)/10</f>
        <v>0.11964546255309749</v>
      </c>
      <c r="DN12" s="114">
        <f>SUM('Rent Roll'!IZ16:IZ18)/10</f>
        <v>0.11964546255309749</v>
      </c>
      <c r="DO12" s="114">
        <f>SUM('Rent Roll'!JA16:JA18)/10</f>
        <v>0.11964546255309749</v>
      </c>
      <c r="DP12" s="123">
        <f>SUM('Rent Roll'!JB16:JB18)/10</f>
        <v>0.11964546255309749</v>
      </c>
      <c r="DQ12" s="129">
        <f t="shared" si="9"/>
        <v>11.83777019127</v>
      </c>
      <c r="DR12" s="134"/>
    </row>
    <row r="13" spans="1:122">
      <c r="A13" s="111" t="s">
        <v>19</v>
      </c>
      <c r="B13" s="111"/>
      <c r="C13" s="114">
        <f>SUM('Rent Roll'!EO33:EO36)/10</f>
        <v>4.4569758355499998E-2</v>
      </c>
      <c r="D13" s="114">
        <f>SUM('Rent Roll'!EP21:EP24)/10</f>
        <v>1.1348424669362877E-2</v>
      </c>
      <c r="E13" s="114">
        <f>SUM('Rent Roll'!EQ21:EQ24)/10</f>
        <v>1.1348424669362877E-2</v>
      </c>
      <c r="F13" s="114">
        <f>SUM('Rent Roll'!ER21:ER24)/10</f>
        <v>1.1348424669362877E-2</v>
      </c>
      <c r="G13" s="114">
        <f>SUM('Rent Roll'!ES21:ES24)/10</f>
        <v>1.1348424669362877E-2</v>
      </c>
      <c r="H13" s="114">
        <f>SUM('Rent Roll'!ET21:ET24)/10</f>
        <v>1.1348424669362877E-2</v>
      </c>
      <c r="I13" s="114">
        <f>SUM('Rent Roll'!EU21:EU24)/10</f>
        <v>1.1348424669362877E-2</v>
      </c>
      <c r="J13" s="114">
        <f>SUM('Rent Roll'!EV21:EV24)/10</f>
        <v>1.1348424669362877E-2</v>
      </c>
      <c r="K13" s="114">
        <f>SUM('Rent Roll'!EW21:EW24)/10</f>
        <v>1.1348424669362877E-2</v>
      </c>
      <c r="L13" s="123">
        <f>SUM('Rent Roll'!EX21:EX24)/10</f>
        <v>1.1348424669362877E-2</v>
      </c>
      <c r="M13" s="114">
        <f>SUM('Rent Roll'!EY21:EY24)/10</f>
        <v>1.1348424669362877E-2</v>
      </c>
      <c r="N13" s="114">
        <f>SUM('Rent Roll'!EZ21:EZ24)/10</f>
        <v>1.1915845902831023E-2</v>
      </c>
      <c r="O13" s="114">
        <f>SUM('Rent Roll'!FA21:FA24)/10</f>
        <v>1.1915845902831023E-2</v>
      </c>
      <c r="P13" s="114">
        <f>SUM('Rent Roll'!FB21:FB24)/10</f>
        <v>1.1915845902831023E-2</v>
      </c>
      <c r="Q13" s="114">
        <f>SUM('Rent Roll'!FC21:FC24)/10</f>
        <v>1.1915845902831023E-2</v>
      </c>
      <c r="R13" s="114">
        <f>SUM('Rent Roll'!FD21:FD24)/10</f>
        <v>1.1915845902831023E-2</v>
      </c>
      <c r="S13" s="114">
        <f>SUM('Rent Roll'!FE21:FE24)/10</f>
        <v>1.1915845902831023E-2</v>
      </c>
      <c r="T13" s="114">
        <f>SUM('Rent Roll'!FF21:FF24)/10</f>
        <v>1.1915845902831023E-2</v>
      </c>
      <c r="U13" s="114">
        <f>SUM('Rent Roll'!FG21:FG24)/10</f>
        <v>1.1915845902831023E-2</v>
      </c>
      <c r="V13" s="114">
        <f>SUM('Rent Roll'!FH21:FH24)/10</f>
        <v>1.1915845902831023E-2</v>
      </c>
      <c r="W13" s="114">
        <f>SUM('Rent Roll'!FI21:FI24)/10</f>
        <v>1.1915845902831023E-2</v>
      </c>
      <c r="X13" s="123">
        <f>SUM('Rent Roll'!FJ21:FJ24)/10</f>
        <v>1.1915845902831023E-2</v>
      </c>
      <c r="Y13" s="114">
        <f>SUM('Rent Roll'!FK21:FK24)/10</f>
        <v>1.1915845902831023E-2</v>
      </c>
      <c r="Z13" s="114">
        <f>SUM('Rent Roll'!FL21:FL24)/10</f>
        <v>1.2511638197972574E-2</v>
      </c>
      <c r="AA13" s="114">
        <f>SUM('Rent Roll'!FM21:FM24)/10</f>
        <v>1.2511638197972574E-2</v>
      </c>
      <c r="AB13" s="114">
        <f>SUM('Rent Roll'!FN21:FN24)/10</f>
        <v>1.2511638197972574E-2</v>
      </c>
      <c r="AC13" s="114">
        <f>SUM('Rent Roll'!FO21:FO24)/10</f>
        <v>1.2511638197972574E-2</v>
      </c>
      <c r="AD13" s="114">
        <f>SUM('Rent Roll'!FP21:FP24)/10</f>
        <v>1.2511638197972574E-2</v>
      </c>
      <c r="AE13" s="114">
        <f>SUM('Rent Roll'!FQ21:FQ24)/10</f>
        <v>1.2511638197972574E-2</v>
      </c>
      <c r="AF13" s="114">
        <f>SUM('Rent Roll'!FR21:FR24)/10</f>
        <v>1.2511638197972574E-2</v>
      </c>
      <c r="AG13" s="114">
        <f>SUM('Rent Roll'!FS21:FS24)/10</f>
        <v>1.2511638197972574E-2</v>
      </c>
      <c r="AH13" s="114">
        <f>SUM('Rent Roll'!FT21:FT24)/10</f>
        <v>1.2511638197972574E-2</v>
      </c>
      <c r="AI13" s="114">
        <f>SUM('Rent Roll'!FU21:FU24)/10</f>
        <v>1.2511638197972574E-2</v>
      </c>
      <c r="AJ13" s="123">
        <f>SUM('Rent Roll'!FV21:FV24)/10</f>
        <v>1.2511638197972574E-2</v>
      </c>
      <c r="AK13" s="114">
        <f>SUM('Rent Roll'!FW21:FW24)/10</f>
        <v>1.2511638197972574E-2</v>
      </c>
      <c r="AL13" s="114">
        <f>SUM('Rent Roll'!FX21:FX24)/10</f>
        <v>1.3137220107871203E-2</v>
      </c>
      <c r="AM13" s="114">
        <f>SUM('Rent Roll'!FY21:FY24)/10</f>
        <v>1.3137220107871203E-2</v>
      </c>
      <c r="AN13" s="114">
        <f>SUM('Rent Roll'!FZ21:FZ24)/10</f>
        <v>1.3137220107871203E-2</v>
      </c>
      <c r="AO13" s="114">
        <f>SUM('Rent Roll'!GA21:GA24)/10</f>
        <v>1.3137220107871203E-2</v>
      </c>
      <c r="AP13" s="114">
        <f>SUM('Rent Roll'!GB21:GB24)/10</f>
        <v>1.3137220107871203E-2</v>
      </c>
      <c r="AQ13" s="114">
        <f>SUM('Rent Roll'!GC21:GC24)/10</f>
        <v>1.3137220107871203E-2</v>
      </c>
      <c r="AR13" s="114">
        <f>SUM('Rent Roll'!GD21:GD24)/10</f>
        <v>1.3137220107871203E-2</v>
      </c>
      <c r="AS13" s="114">
        <f>SUM('Rent Roll'!GE21:GE24)/10</f>
        <v>1.3137220107871203E-2</v>
      </c>
      <c r="AT13" s="114">
        <f>SUM('Rent Roll'!GF21:GF24)/10</f>
        <v>1.3137220107871203E-2</v>
      </c>
      <c r="AU13" s="114">
        <f>SUM('Rent Roll'!GG21:GG24)/10</f>
        <v>1.3137220107871203E-2</v>
      </c>
      <c r="AV13" s="123">
        <f>SUM('Rent Roll'!GH21:GH24)/10</f>
        <v>1.3137220107871203E-2</v>
      </c>
      <c r="AW13" s="114">
        <f>SUM('Rent Roll'!GI21:GI24)/10</f>
        <v>1.3137220107871203E-2</v>
      </c>
      <c r="AX13" s="114">
        <f>SUM('Rent Roll'!GJ21:GJ24)/10</f>
        <v>1.3794081113264764E-2</v>
      </c>
      <c r="AY13" s="114">
        <f>SUM('Rent Roll'!GK21:GK24)/10</f>
        <v>1.3794081113264764E-2</v>
      </c>
      <c r="AZ13" s="114">
        <f>SUM('Rent Roll'!GL21:GL24)/10</f>
        <v>1.3794081113264764E-2</v>
      </c>
      <c r="BA13" s="114">
        <f>SUM('Rent Roll'!GM21:GM24)/10</f>
        <v>1.3794081113264764E-2</v>
      </c>
      <c r="BB13" s="114">
        <f>SUM('Rent Roll'!GN21:GN24)/10</f>
        <v>1.3794081113264764E-2</v>
      </c>
      <c r="BC13" s="114">
        <f>SUM('Rent Roll'!GO21:GO24)/10</f>
        <v>1.3794081113264764E-2</v>
      </c>
      <c r="BD13" s="114">
        <f>SUM('Rent Roll'!GP21:GP24)/10</f>
        <v>1.3794081113264764E-2</v>
      </c>
      <c r="BE13" s="114">
        <f>SUM('Rent Roll'!GQ21:GQ24)/10</f>
        <v>1.3794081113264764E-2</v>
      </c>
      <c r="BF13" s="114">
        <f>SUM('Rent Roll'!GR21:GR24)/10</f>
        <v>1.3794081113264764E-2</v>
      </c>
      <c r="BG13" s="114">
        <f>SUM('Rent Roll'!GS21:GS24)/10</f>
        <v>1.3794081113264764E-2</v>
      </c>
      <c r="BH13" s="123">
        <f>SUM('Rent Roll'!GT21:GT24)/10</f>
        <v>1.3794081113264764E-2</v>
      </c>
      <c r="BI13" s="114">
        <f>SUM('Rent Roll'!GU21:GU24)/10</f>
        <v>1.3794081113264764E-2</v>
      </c>
      <c r="BJ13" s="114">
        <f>SUM('Rent Roll'!GV21:GV24)/10</f>
        <v>1.4483785168928004E-2</v>
      </c>
      <c r="BK13" s="114">
        <f>SUM('Rent Roll'!GW21:GW24)/10</f>
        <v>1.4483785168928004E-2</v>
      </c>
      <c r="BL13" s="114">
        <f>SUM('Rent Roll'!GX21:GX24)/10</f>
        <v>1.4483785168928004E-2</v>
      </c>
      <c r="BM13" s="114">
        <f>SUM('Rent Roll'!GY21:GY24)/10</f>
        <v>1.4483785168928004E-2</v>
      </c>
      <c r="BN13" s="114">
        <f>SUM('Rent Roll'!GZ21:GZ24)/10</f>
        <v>1.4483785168928004E-2</v>
      </c>
      <c r="BO13" s="114">
        <f>SUM('Rent Roll'!HA21:HA24)/10</f>
        <v>1.4483785168928004E-2</v>
      </c>
      <c r="BP13" s="114">
        <f>SUM('Rent Roll'!HB21:HB24)/10</f>
        <v>1.4483785168928004E-2</v>
      </c>
      <c r="BQ13" s="114">
        <f>SUM('Rent Roll'!HC21:HC24)/10</f>
        <v>1.4483785168928004E-2</v>
      </c>
      <c r="BR13" s="114">
        <f>SUM('Rent Roll'!HD21:HD24)/10</f>
        <v>1.4483785168928004E-2</v>
      </c>
      <c r="BS13" s="114">
        <f>SUM('Rent Roll'!HE21:HE24)/10</f>
        <v>1.4483785168928004E-2</v>
      </c>
      <c r="BT13" s="123">
        <f>SUM('Rent Roll'!HF21:HF24)/10</f>
        <v>1.4483785168928004E-2</v>
      </c>
      <c r="BU13" s="114">
        <f>SUM('Rent Roll'!HG21:HG24)/10</f>
        <v>1.4483785168928004E-2</v>
      </c>
      <c r="BV13" s="114">
        <f>SUM('Rent Roll'!HH21:HH24)/10</f>
        <v>1.5207974427374402E-2</v>
      </c>
      <c r="BW13" s="114">
        <f>SUM('Rent Roll'!HI21:HI24)/10</f>
        <v>1.5207974427374402E-2</v>
      </c>
      <c r="BX13" s="114">
        <f>SUM('Rent Roll'!HJ21:HJ24)/10</f>
        <v>1.5207974427374402E-2</v>
      </c>
      <c r="BY13" s="114">
        <f>SUM('Rent Roll'!HK21:HK24)/10</f>
        <v>1.5207974427374402E-2</v>
      </c>
      <c r="BZ13" s="114">
        <f>SUM('Rent Roll'!HL21:HL24)/10</f>
        <v>1.5207974427374402E-2</v>
      </c>
      <c r="CA13" s="114">
        <f>SUM('Rent Roll'!HM21:HM24)/10</f>
        <v>1.5207974427374402E-2</v>
      </c>
      <c r="CB13" s="114">
        <f>SUM('Rent Roll'!HN21:HN24)/10</f>
        <v>1.5207974427374402E-2</v>
      </c>
      <c r="CC13" s="114">
        <f>SUM('Rent Roll'!HO21:HO24)/10</f>
        <v>1.5207974427374402E-2</v>
      </c>
      <c r="CD13" s="114">
        <f>SUM('Rent Roll'!HP21:HP24)/10</f>
        <v>1.5207974427374402E-2</v>
      </c>
      <c r="CE13" s="114">
        <f>SUM('Rent Roll'!HQ21:HQ24)/10</f>
        <v>1.5207974427374402E-2</v>
      </c>
      <c r="CF13" s="123">
        <f>SUM('Rent Roll'!HR21:HR24)/10</f>
        <v>1.5207974427374402E-2</v>
      </c>
      <c r="CG13" s="114">
        <f>SUM('Rent Roll'!HS21:HS24)/10</f>
        <v>1.5207974427374402E-2</v>
      </c>
      <c r="CH13" s="114">
        <f>SUM('Rent Roll'!HT21:HT24)/10</f>
        <v>1.5968373148743123E-2</v>
      </c>
      <c r="CI13" s="114">
        <f>SUM('Rent Roll'!HU21:HU24)/10</f>
        <v>1.5968373148743123E-2</v>
      </c>
      <c r="CJ13" s="114">
        <f>SUM('Rent Roll'!HV21:HV24)/10</f>
        <v>1.5968373148743123E-2</v>
      </c>
      <c r="CK13" s="114">
        <f>SUM('Rent Roll'!HW21:HW24)/10</f>
        <v>1.5968373148743123E-2</v>
      </c>
      <c r="CL13" s="114">
        <f>SUM('Rent Roll'!HX21:HX24)/10</f>
        <v>1.5968373148743123E-2</v>
      </c>
      <c r="CM13" s="114">
        <f>SUM('Rent Roll'!HY21:HY24)/10</f>
        <v>1.5968373148743123E-2</v>
      </c>
      <c r="CN13" s="114">
        <f>SUM('Rent Roll'!HZ21:HZ24)/10</f>
        <v>1.5968373148743123E-2</v>
      </c>
      <c r="CO13" s="114">
        <f>SUM('Rent Roll'!IA21:IA24)/10</f>
        <v>1.5968373148743123E-2</v>
      </c>
      <c r="CP13" s="114">
        <f>SUM('Rent Roll'!IB21:IB24)/10</f>
        <v>1.5968373148743123E-2</v>
      </c>
      <c r="CQ13" s="114">
        <f>SUM('Rent Roll'!IC21:IC24)/10</f>
        <v>1.5968373148743123E-2</v>
      </c>
      <c r="CR13" s="123">
        <f>SUM('Rent Roll'!ID21:ID24)/10</f>
        <v>1.5968373148743123E-2</v>
      </c>
      <c r="CS13" s="114">
        <f>SUM('Rent Roll'!IE21:IE24)/10</f>
        <v>1.5968373148743123E-2</v>
      </c>
      <c r="CT13" s="114">
        <f>SUM('Rent Roll'!IF21:IF24)/10</f>
        <v>1.6766791806180282E-2</v>
      </c>
      <c r="CU13" s="114">
        <f>SUM('Rent Roll'!IG21:IG24)/10</f>
        <v>1.6766791806180282E-2</v>
      </c>
      <c r="CV13" s="114">
        <f>SUM('Rent Roll'!IH21:IH24)/10</f>
        <v>1.6766791806180282E-2</v>
      </c>
      <c r="CW13" s="114">
        <f>SUM('Rent Roll'!II21:II24)/10</f>
        <v>1.6766791806180282E-2</v>
      </c>
      <c r="CX13" s="114">
        <f>SUM('Rent Roll'!IJ21:IJ24)/10</f>
        <v>1.6766791806180282E-2</v>
      </c>
      <c r="CY13" s="114">
        <f>SUM('Rent Roll'!IK21:IK24)/10</f>
        <v>1.6766791806180282E-2</v>
      </c>
      <c r="CZ13" s="114">
        <f>SUM('Rent Roll'!IL21:IL24)/10</f>
        <v>1.6766791806180282E-2</v>
      </c>
      <c r="DA13" s="114">
        <f>SUM('Rent Roll'!IM21:IM24)/10</f>
        <v>1.6766791806180282E-2</v>
      </c>
      <c r="DB13" s="114">
        <f>SUM('Rent Roll'!IN21:IN24)/10</f>
        <v>1.6766791806180282E-2</v>
      </c>
      <c r="DC13" s="114">
        <f>SUM('Rent Roll'!IO21:IO24)/10</f>
        <v>1.6766791806180282E-2</v>
      </c>
      <c r="DD13" s="123">
        <f>SUM('Rent Roll'!IP21:IP24)/10</f>
        <v>1.6766791806180282E-2</v>
      </c>
      <c r="DE13" s="114">
        <f>SUM('Rent Roll'!IQ21:IQ24)/10</f>
        <v>1.6766791806180282E-2</v>
      </c>
      <c r="DF13" s="114">
        <f>SUM('Rent Roll'!IR21:IR24)/10</f>
        <v>1.7605131396489292E-2</v>
      </c>
      <c r="DG13" s="114">
        <f>SUM('Rent Roll'!IS21:IS24)/10</f>
        <v>1.7605131396489292E-2</v>
      </c>
      <c r="DH13" s="114">
        <f>SUM('Rent Roll'!IT21:IT24)/10</f>
        <v>1.7605131396489292E-2</v>
      </c>
      <c r="DI13" s="114">
        <f>SUM('Rent Roll'!IU21:IU24)/10</f>
        <v>1.7605131396489292E-2</v>
      </c>
      <c r="DJ13" s="114">
        <f>SUM('Rent Roll'!IV21:IV24)/10</f>
        <v>1.7605131396489292E-2</v>
      </c>
      <c r="DK13" s="114">
        <f>SUM('Rent Roll'!IW21:IW24)/10</f>
        <v>1.7605131396489292E-2</v>
      </c>
      <c r="DL13" s="114">
        <f>SUM('Rent Roll'!IX21:IX24)/10</f>
        <v>1.7605131396489292E-2</v>
      </c>
      <c r="DM13" s="114">
        <f>SUM('Rent Roll'!IY21:IY24)/10</f>
        <v>1.7605131396489292E-2</v>
      </c>
      <c r="DN13" s="114">
        <f>SUM('Rent Roll'!IZ21:IZ24)/10</f>
        <v>1.7605131396489292E-2</v>
      </c>
      <c r="DO13" s="114">
        <f>SUM('Rent Roll'!JA21:JA24)/10</f>
        <v>1.7605131396489292E-2</v>
      </c>
      <c r="DP13" s="123">
        <f>SUM('Rent Roll'!JB21:JB24)/10</f>
        <v>1.7605131396489292E-2</v>
      </c>
      <c r="DQ13" s="129">
        <f t="shared" si="9"/>
        <v>1.7171389688884957</v>
      </c>
      <c r="DR13" s="134"/>
    </row>
    <row r="14" spans="1:122">
      <c r="A14" s="115" t="s">
        <v>80</v>
      </c>
      <c r="B14" s="115"/>
      <c r="C14" s="116">
        <f>SUM(C11:C13)</f>
        <v>8.9083290198192444E-2</v>
      </c>
      <c r="D14" s="116">
        <f t="shared" ref="D14:BO14" si="12">SUM(D11:D13)</f>
        <v>9.8075960209084878E-2</v>
      </c>
      <c r="E14" s="116">
        <f t="shared" si="12"/>
        <v>9.8165407609111674E-2</v>
      </c>
      <c r="F14" s="116">
        <f t="shared" si="12"/>
        <v>9.8182609032193752E-2</v>
      </c>
      <c r="G14" s="116">
        <f t="shared" si="12"/>
        <v>9.8182609032193752E-2</v>
      </c>
      <c r="H14" s="116">
        <f t="shared" si="12"/>
        <v>9.8182609032193752E-2</v>
      </c>
      <c r="I14" s="116">
        <f t="shared" si="12"/>
        <v>9.8182609032193752E-2</v>
      </c>
      <c r="J14" s="116">
        <f t="shared" si="12"/>
        <v>9.8182609032193752E-2</v>
      </c>
      <c r="K14" s="116">
        <f t="shared" si="12"/>
        <v>9.8182609032193752E-2</v>
      </c>
      <c r="L14" s="124">
        <f t="shared" si="12"/>
        <v>9.8182609032193752E-2</v>
      </c>
      <c r="M14" s="116">
        <f t="shared" si="12"/>
        <v>9.8182609032193752E-2</v>
      </c>
      <c r="N14" s="116">
        <f t="shared" si="12"/>
        <v>0.10059395588418318</v>
      </c>
      <c r="O14" s="116">
        <f t="shared" si="12"/>
        <v>0.10211248286414192</v>
      </c>
      <c r="P14" s="116">
        <f t="shared" si="12"/>
        <v>0.10211248286414192</v>
      </c>
      <c r="Q14" s="116">
        <f t="shared" si="12"/>
        <v>0.10220550816016979</v>
      </c>
      <c r="R14" s="116">
        <f t="shared" si="12"/>
        <v>0.10222339764017516</v>
      </c>
      <c r="S14" s="116">
        <f t="shared" si="12"/>
        <v>0.10222339764017516</v>
      </c>
      <c r="T14" s="116">
        <f t="shared" si="12"/>
        <v>0.10222339764017516</v>
      </c>
      <c r="U14" s="116">
        <f t="shared" si="12"/>
        <v>0.10222339764017516</v>
      </c>
      <c r="V14" s="116">
        <f t="shared" si="12"/>
        <v>0.10222339764017516</v>
      </c>
      <c r="W14" s="116">
        <f t="shared" si="12"/>
        <v>0.10222339764017516</v>
      </c>
      <c r="X14" s="124">
        <f t="shared" si="12"/>
        <v>0.10222339764017516</v>
      </c>
      <c r="Y14" s="116">
        <f t="shared" si="12"/>
        <v>0.10222339764017516</v>
      </c>
      <c r="Z14" s="116">
        <f t="shared" si="12"/>
        <v>0.10473687257857885</v>
      </c>
      <c r="AA14" s="116">
        <f t="shared" si="12"/>
        <v>0.1063161406377359</v>
      </c>
      <c r="AB14" s="116">
        <f t="shared" si="12"/>
        <v>0.1063161406377359</v>
      </c>
      <c r="AC14" s="116">
        <f t="shared" si="12"/>
        <v>0.10641288694560488</v>
      </c>
      <c r="AD14" s="116">
        <f t="shared" si="12"/>
        <v>0.10643149200481046</v>
      </c>
      <c r="AE14" s="116">
        <f t="shared" si="12"/>
        <v>0.10643149200481046</v>
      </c>
      <c r="AF14" s="116">
        <f t="shared" si="12"/>
        <v>0.10643149200481046</v>
      </c>
      <c r="AG14" s="116">
        <f t="shared" si="12"/>
        <v>0.10643149200481046</v>
      </c>
      <c r="AH14" s="116">
        <f t="shared" si="12"/>
        <v>0.10643149200481046</v>
      </c>
      <c r="AI14" s="116">
        <f t="shared" si="12"/>
        <v>0.10643149200481046</v>
      </c>
      <c r="AJ14" s="124">
        <f t="shared" si="12"/>
        <v>0.10643149200481046</v>
      </c>
      <c r="AK14" s="116">
        <f t="shared" si="12"/>
        <v>0.10643149200481046</v>
      </c>
      <c r="AL14" s="116">
        <f t="shared" si="12"/>
        <v>0.10905146386370171</v>
      </c>
      <c r="AM14" s="116">
        <f t="shared" si="12"/>
        <v>0.11069390264522506</v>
      </c>
      <c r="AN14" s="116">
        <f t="shared" si="12"/>
        <v>0.11069390264522506</v>
      </c>
      <c r="AO14" s="116">
        <f t="shared" si="12"/>
        <v>0.1107945188054088</v>
      </c>
      <c r="AP14" s="116">
        <f t="shared" si="12"/>
        <v>0.11081386806698261</v>
      </c>
      <c r="AQ14" s="116">
        <f t="shared" si="12"/>
        <v>0.11081386806698261</v>
      </c>
      <c r="AR14" s="116">
        <f t="shared" si="12"/>
        <v>0.11081386806698261</v>
      </c>
      <c r="AS14" s="116">
        <f t="shared" si="12"/>
        <v>0.11081386806698261</v>
      </c>
      <c r="AT14" s="116">
        <f t="shared" si="12"/>
        <v>0.11081386806698261</v>
      </c>
      <c r="AU14" s="116">
        <f t="shared" si="12"/>
        <v>0.11081386806698261</v>
      </c>
      <c r="AV14" s="124">
        <f t="shared" si="12"/>
        <v>0.11081386806698261</v>
      </c>
      <c r="AW14" s="116">
        <f t="shared" si="12"/>
        <v>0.11081386806698261</v>
      </c>
      <c r="AX14" s="116">
        <f t="shared" si="12"/>
        <v>0.11354489461932848</v>
      </c>
      <c r="AY14" s="116">
        <f t="shared" si="12"/>
        <v>0.11525303095211277</v>
      </c>
      <c r="AZ14" s="116">
        <f t="shared" si="12"/>
        <v>0.11525303095211277</v>
      </c>
      <c r="BA14" s="116">
        <f t="shared" si="12"/>
        <v>0.11535767175870386</v>
      </c>
      <c r="BB14" s="116">
        <f t="shared" si="12"/>
        <v>0.11537779499074062</v>
      </c>
      <c r="BC14" s="116">
        <f t="shared" si="12"/>
        <v>0.11537779499074062</v>
      </c>
      <c r="BD14" s="116">
        <f t="shared" si="12"/>
        <v>0.11537779499074062</v>
      </c>
      <c r="BE14" s="116">
        <f t="shared" si="12"/>
        <v>0.11537779499074062</v>
      </c>
      <c r="BF14" s="116">
        <f t="shared" si="12"/>
        <v>0.11537779499074062</v>
      </c>
      <c r="BG14" s="116">
        <f t="shared" si="12"/>
        <v>0.11537779499074062</v>
      </c>
      <c r="BH14" s="124">
        <f t="shared" si="12"/>
        <v>0.11537779499074062</v>
      </c>
      <c r="BI14" s="116">
        <f t="shared" si="12"/>
        <v>0.11537779499074062</v>
      </c>
      <c r="BJ14" s="116">
        <f t="shared" si="12"/>
        <v>0.11822463121523429</v>
      </c>
      <c r="BK14" s="116">
        <f t="shared" si="12"/>
        <v>0.12000109300132995</v>
      </c>
      <c r="BL14" s="116">
        <f t="shared" si="12"/>
        <v>0.12000109300132995</v>
      </c>
      <c r="BM14" s="116">
        <f t="shared" si="12"/>
        <v>0.12010991944018469</v>
      </c>
      <c r="BN14" s="116">
        <f t="shared" si="12"/>
        <v>0.12013084760150292</v>
      </c>
      <c r="BO14" s="116">
        <f t="shared" si="12"/>
        <v>0.12013084760150292</v>
      </c>
      <c r="BP14" s="116">
        <f t="shared" ref="BP14:DP14" si="13">SUM(BP11:BP13)</f>
        <v>0.12013084760150292</v>
      </c>
      <c r="BQ14" s="116">
        <f t="shared" si="13"/>
        <v>0.12013084760150292</v>
      </c>
      <c r="BR14" s="116">
        <f t="shared" si="13"/>
        <v>0.12013084760150292</v>
      </c>
      <c r="BS14" s="116">
        <f t="shared" si="13"/>
        <v>0.12013084760150292</v>
      </c>
      <c r="BT14" s="124">
        <f t="shared" si="13"/>
        <v>0.12013084760150292</v>
      </c>
      <c r="BU14" s="116">
        <f t="shared" si="13"/>
        <v>0.12013084760150292</v>
      </c>
      <c r="BV14" s="116">
        <f t="shared" si="13"/>
        <v>0.12309845431553292</v>
      </c>
      <c r="BW14" s="116">
        <f t="shared" si="13"/>
        <v>0.12494597457307241</v>
      </c>
      <c r="BX14" s="116">
        <f t="shared" si="13"/>
        <v>0.12494597457307241</v>
      </c>
      <c r="BY14" s="116">
        <f t="shared" si="13"/>
        <v>0.12505915406948134</v>
      </c>
      <c r="BZ14" s="116">
        <f t="shared" si="13"/>
        <v>0.1250809193572523</v>
      </c>
      <c r="CA14" s="116">
        <f t="shared" si="13"/>
        <v>0.1250809193572523</v>
      </c>
      <c r="CB14" s="116">
        <f t="shared" si="13"/>
        <v>0.1250809193572523</v>
      </c>
      <c r="CC14" s="116">
        <f t="shared" si="13"/>
        <v>0.1250809193572523</v>
      </c>
      <c r="CD14" s="116">
        <f t="shared" si="13"/>
        <v>0.1250809193572523</v>
      </c>
      <c r="CE14" s="116">
        <f t="shared" si="13"/>
        <v>0.1250809193572523</v>
      </c>
      <c r="CF14" s="124">
        <f t="shared" si="13"/>
        <v>0.1250809193572523</v>
      </c>
      <c r="CG14" s="116">
        <f t="shared" si="13"/>
        <v>0.1250809193572523</v>
      </c>
      <c r="CH14" s="116">
        <f t="shared" si="13"/>
        <v>0.12817447223242801</v>
      </c>
      <c r="CI14" s="116">
        <f t="shared" si="13"/>
        <v>0.13009589330026908</v>
      </c>
      <c r="CJ14" s="116">
        <f t="shared" si="13"/>
        <v>0.13009589330026908</v>
      </c>
      <c r="CK14" s="116">
        <f t="shared" si="13"/>
        <v>0.13021359997653437</v>
      </c>
      <c r="CL14" s="116">
        <f t="shared" si="13"/>
        <v>0.13023623587581618</v>
      </c>
      <c r="CM14" s="116">
        <f t="shared" si="13"/>
        <v>0.13023623587581618</v>
      </c>
      <c r="CN14" s="116">
        <f t="shared" si="13"/>
        <v>0.13023623587581618</v>
      </c>
      <c r="CO14" s="116">
        <f t="shared" si="13"/>
        <v>0.13023623587581618</v>
      </c>
      <c r="CP14" s="116">
        <f t="shared" si="13"/>
        <v>0.13023623587581618</v>
      </c>
      <c r="CQ14" s="116">
        <f t="shared" si="13"/>
        <v>0.13023623587581618</v>
      </c>
      <c r="CR14" s="124">
        <f t="shared" si="13"/>
        <v>0.13023623587581618</v>
      </c>
      <c r="CS14" s="116">
        <f t="shared" si="13"/>
        <v>0.13023623587581618</v>
      </c>
      <c r="CT14" s="116">
        <f t="shared" si="13"/>
        <v>0.13346113485321257</v>
      </c>
      <c r="CU14" s="116">
        <f t="shared" si="13"/>
        <v>0.13545941276376727</v>
      </c>
      <c r="CV14" s="116">
        <f t="shared" si="13"/>
        <v>0.13545941276376727</v>
      </c>
      <c r="CW14" s="116">
        <f t="shared" si="13"/>
        <v>0.13558182770708319</v>
      </c>
      <c r="CX14" s="116">
        <f t="shared" si="13"/>
        <v>0.13560536904233625</v>
      </c>
      <c r="CY14" s="116">
        <f t="shared" si="13"/>
        <v>0.13560536904233625</v>
      </c>
      <c r="CZ14" s="116">
        <f t="shared" si="13"/>
        <v>0.13560536904233625</v>
      </c>
      <c r="DA14" s="116">
        <f t="shared" si="13"/>
        <v>0.13560536904233625</v>
      </c>
      <c r="DB14" s="116">
        <f t="shared" si="13"/>
        <v>0.13560536904233625</v>
      </c>
      <c r="DC14" s="116">
        <f t="shared" si="13"/>
        <v>0.13560536904233625</v>
      </c>
      <c r="DD14" s="124">
        <f t="shared" si="13"/>
        <v>0.13560536904233625</v>
      </c>
      <c r="DE14" s="116">
        <f t="shared" si="13"/>
        <v>0.13560536904233625</v>
      </c>
      <c r="DF14" s="116">
        <f t="shared" si="13"/>
        <v>0.13896724816540285</v>
      </c>
      <c r="DG14" s="116">
        <f t="shared" si="13"/>
        <v>0.14104545719237974</v>
      </c>
      <c r="DH14" s="116">
        <f t="shared" si="13"/>
        <v>0.14104545719237974</v>
      </c>
      <c r="DI14" s="116">
        <f t="shared" si="13"/>
        <v>0.14117276873342827</v>
      </c>
      <c r="DJ14" s="116">
        <f t="shared" si="13"/>
        <v>0.14119725172209147</v>
      </c>
      <c r="DK14" s="116">
        <f t="shared" si="13"/>
        <v>0.14119725172209147</v>
      </c>
      <c r="DL14" s="116">
        <f t="shared" si="13"/>
        <v>0.14119725172209147</v>
      </c>
      <c r="DM14" s="116">
        <f t="shared" si="13"/>
        <v>0.14119725172209147</v>
      </c>
      <c r="DN14" s="116">
        <f t="shared" si="13"/>
        <v>0.14119725172209147</v>
      </c>
      <c r="DO14" s="116">
        <f t="shared" si="13"/>
        <v>0.14119725172209147</v>
      </c>
      <c r="DP14" s="124">
        <f t="shared" si="13"/>
        <v>0.14119725172209147</v>
      </c>
      <c r="DQ14" s="129">
        <f t="shared" si="9"/>
        <v>13.954973448149788</v>
      </c>
    </row>
    <row r="15" spans="1:122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22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22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22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22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22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22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22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22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22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22"/>
      <c r="DQ15" s="128">
        <f t="shared" si="9"/>
        <v>0</v>
      </c>
    </row>
    <row r="16" spans="1:122">
      <c r="A16" s="115" t="s">
        <v>81</v>
      </c>
      <c r="B16" s="115"/>
      <c r="C16" s="116">
        <f>C8+C14</f>
        <v>2.3001692478337001</v>
      </c>
      <c r="D16" s="116">
        <f t="shared" ref="D16:BO16" si="14">D8+D14</f>
        <v>2.3091619178445923</v>
      </c>
      <c r="E16" s="116">
        <f t="shared" si="14"/>
        <v>2.3483753849988274</v>
      </c>
      <c r="F16" s="116">
        <f t="shared" si="14"/>
        <v>2.3559164363746414</v>
      </c>
      <c r="G16" s="116">
        <f t="shared" si="14"/>
        <v>2.3559164363746414</v>
      </c>
      <c r="H16" s="116">
        <f t="shared" si="14"/>
        <v>2.3559164363746414</v>
      </c>
      <c r="I16" s="116">
        <f t="shared" si="14"/>
        <v>2.3559164363746414</v>
      </c>
      <c r="J16" s="116">
        <f t="shared" si="14"/>
        <v>2.3559164363746414</v>
      </c>
      <c r="K16" s="116">
        <f t="shared" si="14"/>
        <v>2.3559164363746414</v>
      </c>
      <c r="L16" s="124">
        <f t="shared" si="14"/>
        <v>2.3559164363746414</v>
      </c>
      <c r="M16" s="116">
        <f t="shared" si="14"/>
        <v>2.3559164363746414</v>
      </c>
      <c r="N16" s="116">
        <f t="shared" si="14"/>
        <v>2.3812479337483783</v>
      </c>
      <c r="O16" s="116">
        <f t="shared" si="14"/>
        <v>2.4016418788050702</v>
      </c>
      <c r="P16" s="116">
        <f t="shared" si="14"/>
        <v>2.4016418788050702</v>
      </c>
      <c r="Q16" s="116">
        <f t="shared" si="14"/>
        <v>2.442423884645474</v>
      </c>
      <c r="R16" s="116">
        <f t="shared" si="14"/>
        <v>2.4502665780763211</v>
      </c>
      <c r="S16" s="116">
        <f t="shared" si="14"/>
        <v>2.4502665780763211</v>
      </c>
      <c r="T16" s="116">
        <f t="shared" si="14"/>
        <v>2.4502665780763211</v>
      </c>
      <c r="U16" s="116">
        <f t="shared" si="14"/>
        <v>2.4502665780763211</v>
      </c>
      <c r="V16" s="116">
        <f t="shared" si="14"/>
        <v>2.4502665780763211</v>
      </c>
      <c r="W16" s="116">
        <f t="shared" si="14"/>
        <v>2.4502665780763211</v>
      </c>
      <c r="X16" s="124">
        <f t="shared" si="14"/>
        <v>2.4502665780763211</v>
      </c>
      <c r="Y16" s="116">
        <f t="shared" si="14"/>
        <v>2.4502665780763211</v>
      </c>
      <c r="Z16" s="116">
        <f t="shared" si="14"/>
        <v>2.4766170095573421</v>
      </c>
      <c r="AA16" s="116">
        <f t="shared" si="14"/>
        <v>2.4978267124163014</v>
      </c>
      <c r="AB16" s="116">
        <f t="shared" si="14"/>
        <v>2.4978267124163014</v>
      </c>
      <c r="AC16" s="116">
        <f t="shared" si="14"/>
        <v>2.5402399984903221</v>
      </c>
      <c r="AD16" s="116">
        <f t="shared" si="14"/>
        <v>2.5483963996584027</v>
      </c>
      <c r="AE16" s="116">
        <f t="shared" si="14"/>
        <v>2.5483963996584027</v>
      </c>
      <c r="AF16" s="116">
        <f t="shared" si="14"/>
        <v>2.5483963996584027</v>
      </c>
      <c r="AG16" s="116">
        <f t="shared" si="14"/>
        <v>2.5483963996584027</v>
      </c>
      <c r="AH16" s="116">
        <f t="shared" si="14"/>
        <v>2.5483963996584027</v>
      </c>
      <c r="AI16" s="116">
        <f t="shared" si="14"/>
        <v>2.5483963996584027</v>
      </c>
      <c r="AJ16" s="124">
        <f t="shared" si="14"/>
        <v>2.5483963996584027</v>
      </c>
      <c r="AK16" s="116">
        <f t="shared" si="14"/>
        <v>2.5483963996584027</v>
      </c>
      <c r="AL16" s="116">
        <f t="shared" si="14"/>
        <v>2.5758068063216153</v>
      </c>
      <c r="AM16" s="116">
        <f t="shared" si="14"/>
        <v>2.5978648972949334</v>
      </c>
      <c r="AN16" s="116">
        <f t="shared" si="14"/>
        <v>2.5978648972949334</v>
      </c>
      <c r="AO16" s="116">
        <f t="shared" si="14"/>
        <v>2.6419747148119144</v>
      </c>
      <c r="AP16" s="116">
        <f t="shared" si="14"/>
        <v>2.6504573720267186</v>
      </c>
      <c r="AQ16" s="116">
        <f t="shared" si="14"/>
        <v>2.6504573720267186</v>
      </c>
      <c r="AR16" s="116">
        <f t="shared" si="14"/>
        <v>2.6504573720267186</v>
      </c>
      <c r="AS16" s="116">
        <f t="shared" si="14"/>
        <v>2.6504573720267186</v>
      </c>
      <c r="AT16" s="116">
        <f t="shared" si="14"/>
        <v>2.6504573720267186</v>
      </c>
      <c r="AU16" s="116">
        <f t="shared" si="14"/>
        <v>2.6504573720267186</v>
      </c>
      <c r="AV16" s="124">
        <f t="shared" si="14"/>
        <v>2.6504573720267186</v>
      </c>
      <c r="AW16" s="116">
        <f t="shared" si="14"/>
        <v>2.6504573720267186</v>
      </c>
      <c r="AX16" s="116">
        <f t="shared" si="14"/>
        <v>2.6789704507755587</v>
      </c>
      <c r="AY16" s="116">
        <f t="shared" si="14"/>
        <v>2.7019108653878092</v>
      </c>
      <c r="AZ16" s="116">
        <f t="shared" si="14"/>
        <v>2.7019108653878092</v>
      </c>
      <c r="BA16" s="116">
        <f t="shared" si="14"/>
        <v>2.7477850756054694</v>
      </c>
      <c r="BB16" s="116">
        <f t="shared" si="14"/>
        <v>2.7566070391088653</v>
      </c>
      <c r="BC16" s="116">
        <f t="shared" si="14"/>
        <v>2.7566070391088653</v>
      </c>
      <c r="BD16" s="116">
        <f t="shared" si="14"/>
        <v>2.7566070391088653</v>
      </c>
      <c r="BE16" s="116">
        <f t="shared" si="14"/>
        <v>2.7566070391088653</v>
      </c>
      <c r="BF16" s="116">
        <f t="shared" si="14"/>
        <v>2.7566070391088653</v>
      </c>
      <c r="BG16" s="116">
        <f t="shared" si="14"/>
        <v>2.7566070391088653</v>
      </c>
      <c r="BH16" s="124">
        <f t="shared" si="14"/>
        <v>2.7566070391088653</v>
      </c>
      <c r="BI16" s="116">
        <f t="shared" si="14"/>
        <v>2.7566070391088653</v>
      </c>
      <c r="BJ16" s="116">
        <f t="shared" si="14"/>
        <v>2.7862672096177139</v>
      </c>
      <c r="BK16" s="116">
        <f t="shared" si="14"/>
        <v>2.8101252408144544</v>
      </c>
      <c r="BL16" s="116">
        <f t="shared" si="14"/>
        <v>2.8101252408144544</v>
      </c>
      <c r="BM16" s="116">
        <f t="shared" si="14"/>
        <v>2.8578344194408212</v>
      </c>
      <c r="BN16" s="116">
        <f t="shared" si="14"/>
        <v>2.8670092614843532</v>
      </c>
      <c r="BO16" s="116">
        <f t="shared" si="14"/>
        <v>2.8670092614843532</v>
      </c>
      <c r="BP16" s="116">
        <f t="shared" ref="BP16:DP16" si="15">BP8+BP14</f>
        <v>2.8670092614843532</v>
      </c>
      <c r="BQ16" s="116">
        <f t="shared" si="15"/>
        <v>2.8670092614843532</v>
      </c>
      <c r="BR16" s="116">
        <f t="shared" si="15"/>
        <v>2.8670092614843532</v>
      </c>
      <c r="BS16" s="116">
        <f t="shared" si="15"/>
        <v>2.8670092614843532</v>
      </c>
      <c r="BT16" s="124">
        <f t="shared" si="15"/>
        <v>2.8670092614843532</v>
      </c>
      <c r="BU16" s="116">
        <f t="shared" si="15"/>
        <v>2.8670092614843532</v>
      </c>
      <c r="BV16" s="116">
        <f t="shared" si="15"/>
        <v>2.8978627358541118</v>
      </c>
      <c r="BW16" s="116">
        <f t="shared" si="15"/>
        <v>2.922675088298722</v>
      </c>
      <c r="BX16" s="116">
        <f t="shared" si="15"/>
        <v>2.922675088298722</v>
      </c>
      <c r="BY16" s="116">
        <f t="shared" si="15"/>
        <v>2.9722926340701439</v>
      </c>
      <c r="BZ16" s="116">
        <f t="shared" si="15"/>
        <v>2.9818344697954164</v>
      </c>
      <c r="CA16" s="116">
        <f t="shared" si="15"/>
        <v>2.9818344697954164</v>
      </c>
      <c r="CB16" s="116">
        <f t="shared" si="15"/>
        <v>2.9818344697954164</v>
      </c>
      <c r="CC16" s="116">
        <f t="shared" si="15"/>
        <v>2.9818344697954164</v>
      </c>
      <c r="CD16" s="116">
        <f t="shared" si="15"/>
        <v>2.9818344697954164</v>
      </c>
      <c r="CE16" s="116">
        <f t="shared" si="15"/>
        <v>2.9818344697954164</v>
      </c>
      <c r="CF16" s="124">
        <f t="shared" si="15"/>
        <v>2.9818344697954164</v>
      </c>
      <c r="CG16" s="116">
        <f t="shared" si="15"/>
        <v>2.9818344697954164</v>
      </c>
      <c r="CH16" s="116">
        <f t="shared" si="15"/>
        <v>3.0139293250325494</v>
      </c>
      <c r="CI16" s="116">
        <f t="shared" si="15"/>
        <v>3.0397341715749446</v>
      </c>
      <c r="CJ16" s="116">
        <f t="shared" si="15"/>
        <v>3.0397341715749446</v>
      </c>
      <c r="CK16" s="116">
        <f t="shared" si="15"/>
        <v>3.0913364191772237</v>
      </c>
      <c r="CL16" s="116">
        <f t="shared" si="15"/>
        <v>3.1012599283315079</v>
      </c>
      <c r="CM16" s="116">
        <f t="shared" si="15"/>
        <v>3.1012599283315079</v>
      </c>
      <c r="CN16" s="116">
        <f t="shared" si="15"/>
        <v>3.1012599283315079</v>
      </c>
      <c r="CO16" s="116">
        <f t="shared" si="15"/>
        <v>3.1012599283315079</v>
      </c>
      <c r="CP16" s="116">
        <f t="shared" si="15"/>
        <v>3.1012599283315079</v>
      </c>
      <c r="CQ16" s="116">
        <f t="shared" si="15"/>
        <v>3.1012599283315079</v>
      </c>
      <c r="CR16" s="124">
        <f t="shared" si="15"/>
        <v>3.1012599283315079</v>
      </c>
      <c r="CS16" s="116">
        <f t="shared" si="15"/>
        <v>3.1012599283315079</v>
      </c>
      <c r="CT16" s="116">
        <f t="shared" si="15"/>
        <v>3.1346461817653402</v>
      </c>
      <c r="CU16" s="116">
        <f t="shared" si="15"/>
        <v>3.16148322216943</v>
      </c>
      <c r="CV16" s="116">
        <f t="shared" si="15"/>
        <v>3.16148322216943</v>
      </c>
      <c r="CW16" s="116">
        <f t="shared" si="15"/>
        <v>3.2151495596757989</v>
      </c>
      <c r="CX16" s="116">
        <f t="shared" si="15"/>
        <v>3.2254700091962549</v>
      </c>
      <c r="CY16" s="116">
        <f t="shared" si="15"/>
        <v>3.2254700091962549</v>
      </c>
      <c r="CZ16" s="116">
        <f t="shared" si="15"/>
        <v>3.2254700091962549</v>
      </c>
      <c r="DA16" s="116">
        <f t="shared" si="15"/>
        <v>3.2254700091962549</v>
      </c>
      <c r="DB16" s="116">
        <f t="shared" si="15"/>
        <v>3.2254700091962549</v>
      </c>
      <c r="DC16" s="116">
        <f t="shared" si="15"/>
        <v>3.2254700091962549</v>
      </c>
      <c r="DD16" s="124">
        <f t="shared" si="15"/>
        <v>3.2254700091962549</v>
      </c>
      <c r="DE16" s="116">
        <f t="shared" si="15"/>
        <v>3.2254700091962549</v>
      </c>
      <c r="DF16" s="116">
        <f t="shared" si="15"/>
        <v>3.2601996969540155</v>
      </c>
      <c r="DG16" s="116">
        <f t="shared" si="15"/>
        <v>3.288110218974269</v>
      </c>
      <c r="DH16" s="116">
        <f t="shared" si="15"/>
        <v>3.288110218974269</v>
      </c>
      <c r="DI16" s="116">
        <f t="shared" si="15"/>
        <v>3.3439232099808933</v>
      </c>
      <c r="DJ16" s="116">
        <f t="shared" si="15"/>
        <v>3.3546564774821674</v>
      </c>
      <c r="DK16" s="116">
        <f t="shared" si="15"/>
        <v>3.3546564774821674</v>
      </c>
      <c r="DL16" s="116">
        <f t="shared" si="15"/>
        <v>3.3546564774821674</v>
      </c>
      <c r="DM16" s="116">
        <f t="shared" si="15"/>
        <v>3.3546564774821674</v>
      </c>
      <c r="DN16" s="116">
        <f t="shared" si="15"/>
        <v>3.3546564774821674</v>
      </c>
      <c r="DO16" s="116">
        <f t="shared" si="15"/>
        <v>3.3546564774821674</v>
      </c>
      <c r="DP16" s="124">
        <f t="shared" si="15"/>
        <v>3.3546564774821674</v>
      </c>
      <c r="DQ16" s="129">
        <f t="shared" si="9"/>
        <v>331.83929370246909</v>
      </c>
    </row>
    <row r="17" spans="1:121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22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22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22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22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22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22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22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22"/>
      <c r="CS17" s="111"/>
      <c r="CT17" s="111"/>
      <c r="CU17" s="111"/>
      <c r="CV17" s="111"/>
      <c r="CW17" s="111"/>
      <c r="CX17" s="111"/>
      <c r="CY17" s="111"/>
      <c r="CZ17" s="111"/>
      <c r="DA17" s="111"/>
      <c r="DB17" s="111"/>
      <c r="DC17" s="111"/>
      <c r="DD17" s="122"/>
      <c r="DE17" s="111"/>
      <c r="DF17" s="111"/>
      <c r="DG17" s="111"/>
      <c r="DH17" s="111"/>
      <c r="DI17" s="111"/>
      <c r="DJ17" s="111"/>
      <c r="DK17" s="111"/>
      <c r="DL17" s="111"/>
      <c r="DM17" s="111"/>
      <c r="DN17" s="111"/>
      <c r="DO17" s="111"/>
      <c r="DP17" s="122"/>
      <c r="DQ17" s="128">
        <f t="shared" si="9"/>
        <v>0</v>
      </c>
    </row>
    <row r="18" spans="1:121">
      <c r="A18" s="115" t="s">
        <v>82</v>
      </c>
      <c r="B18" s="115"/>
      <c r="C18" s="111"/>
      <c r="D18" s="111"/>
      <c r="E18" s="111"/>
      <c r="F18" s="111"/>
      <c r="G18" s="111"/>
      <c r="H18" s="111"/>
      <c r="I18" s="111"/>
      <c r="J18" s="111"/>
      <c r="K18" s="111"/>
      <c r="L18" s="122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22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22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22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22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22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22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22"/>
      <c r="CS18" s="111"/>
      <c r="CT18" s="111"/>
      <c r="CU18" s="111"/>
      <c r="CV18" s="111"/>
      <c r="CW18" s="111"/>
      <c r="CX18" s="111"/>
      <c r="CY18" s="111"/>
      <c r="CZ18" s="111"/>
      <c r="DA18" s="111"/>
      <c r="DB18" s="111"/>
      <c r="DC18" s="111"/>
      <c r="DD18" s="122"/>
      <c r="DE18" s="111"/>
      <c r="DF18" s="111"/>
      <c r="DG18" s="111"/>
      <c r="DH18" s="111"/>
      <c r="DI18" s="111"/>
      <c r="DJ18" s="111"/>
      <c r="DK18" s="111"/>
      <c r="DL18" s="111"/>
      <c r="DM18" s="111"/>
      <c r="DN18" s="111"/>
      <c r="DO18" s="111"/>
      <c r="DP18" s="122"/>
      <c r="DQ18" s="128">
        <f t="shared" si="9"/>
        <v>0</v>
      </c>
    </row>
    <row r="19" spans="1:121">
      <c r="A19" s="111" t="s">
        <v>24</v>
      </c>
      <c r="B19" s="111"/>
      <c r="C19" s="132">
        <f>-'CAM Estimates'!D34/10^7</f>
        <v>-7.9055975833333347E-2</v>
      </c>
      <c r="D19" s="132">
        <f>-'CAM Estimates'!E34/10^7</f>
        <v>-7.9055975833333347E-2</v>
      </c>
      <c r="E19" s="132">
        <f>-'CAM Estimates'!F34/10^7</f>
        <v>-7.9055975833333347E-2</v>
      </c>
      <c r="F19" s="132">
        <f>-'CAM Estimates'!G34/10^7</f>
        <v>-7.9055975833333347E-2</v>
      </c>
      <c r="G19" s="132">
        <f>-'CAM Estimates'!H34/10^7</f>
        <v>-7.9055975833333347E-2</v>
      </c>
      <c r="H19" s="132">
        <f>-'CAM Estimates'!I34/10^7</f>
        <v>-7.9055975833333347E-2</v>
      </c>
      <c r="I19" s="132">
        <f>-'CAM Estimates'!J34/10^7</f>
        <v>-7.9055975833333347E-2</v>
      </c>
      <c r="J19" s="132">
        <f>-'CAM Estimates'!K34/10^7</f>
        <v>-7.9055975833333347E-2</v>
      </c>
      <c r="K19" s="132">
        <f>-'CAM Estimates'!L34/10^7</f>
        <v>-7.9055975833333347E-2</v>
      </c>
      <c r="L19" s="133">
        <f>-'CAM Estimates'!M34/10^7</f>
        <v>-7.9055975833333347E-2</v>
      </c>
      <c r="M19" s="132">
        <f>-'CAM Estimates'!N34/10^7</f>
        <v>-7.9055975833333347E-2</v>
      </c>
      <c r="N19" s="132">
        <f>-'CAM Estimates'!O34/10^7</f>
        <v>-7.9055975833333347E-2</v>
      </c>
      <c r="O19" s="132">
        <f>-'CAM Estimates'!P34/10^7</f>
        <v>-8.3008774625000004E-2</v>
      </c>
      <c r="P19" s="132">
        <f>-'CAM Estimates'!Q34/10^7</f>
        <v>-8.3008774625000004E-2</v>
      </c>
      <c r="Q19" s="132">
        <f>-'CAM Estimates'!R34/10^7</f>
        <v>-8.3008774625000004E-2</v>
      </c>
      <c r="R19" s="132">
        <f>-'CAM Estimates'!S34/10^7</f>
        <v>-8.3008774625000004E-2</v>
      </c>
      <c r="S19" s="132">
        <f>-'CAM Estimates'!T34/10^7</f>
        <v>-8.3008774625000004E-2</v>
      </c>
      <c r="T19" s="132">
        <f>-'CAM Estimates'!U34/10^7</f>
        <v>-8.3008774625000004E-2</v>
      </c>
      <c r="U19" s="132">
        <f>-'CAM Estimates'!V34/10^7</f>
        <v>-8.3008774625000004E-2</v>
      </c>
      <c r="V19" s="132">
        <f>-'CAM Estimates'!W34/10^7</f>
        <v>-8.3008774625000004E-2</v>
      </c>
      <c r="W19" s="132">
        <f>-'CAM Estimates'!X34/10^7</f>
        <v>-8.3008774625000004E-2</v>
      </c>
      <c r="X19" s="133">
        <f>-'CAM Estimates'!Y34/10^7</f>
        <v>-8.3008774625000004E-2</v>
      </c>
      <c r="Y19" s="132">
        <f>-'CAM Estimates'!Z34/10^7</f>
        <v>-8.3008774625000004E-2</v>
      </c>
      <c r="Z19" s="132">
        <f>-'CAM Estimates'!AA34/10^7</f>
        <v>-8.3008774625000004E-2</v>
      </c>
      <c r="AA19" s="132">
        <f>-'CAM Estimates'!AB34/10^7</f>
        <v>-8.7159213356250015E-2</v>
      </c>
      <c r="AB19" s="132">
        <f>-'CAM Estimates'!AC34/10^7</f>
        <v>-8.7159213356250015E-2</v>
      </c>
      <c r="AC19" s="132">
        <f>-'CAM Estimates'!AD34/10^7</f>
        <v>-8.7159213356250015E-2</v>
      </c>
      <c r="AD19" s="132">
        <f>-'CAM Estimates'!AE34/10^7</f>
        <v>-8.7159213356250015E-2</v>
      </c>
      <c r="AE19" s="132">
        <f>-'CAM Estimates'!AF34/10^7</f>
        <v>-8.7159213356250015E-2</v>
      </c>
      <c r="AF19" s="132">
        <f>-'CAM Estimates'!AG34/10^7</f>
        <v>-8.7159213356250015E-2</v>
      </c>
      <c r="AG19" s="132">
        <f>-'CAM Estimates'!AH34/10^7</f>
        <v>-8.7159213356250015E-2</v>
      </c>
      <c r="AH19" s="132">
        <f>-'CAM Estimates'!AI34/10^7</f>
        <v>-8.7159213356250015E-2</v>
      </c>
      <c r="AI19" s="132">
        <f>-'CAM Estimates'!AJ34/10^7</f>
        <v>-8.7159213356250015E-2</v>
      </c>
      <c r="AJ19" s="133">
        <f>-'CAM Estimates'!AK34/10^7</f>
        <v>-8.7159213356250015E-2</v>
      </c>
      <c r="AK19" s="132">
        <f>-'CAM Estimates'!AL34/10^7</f>
        <v>-8.7159213356250015E-2</v>
      </c>
      <c r="AL19" s="132">
        <f>-'CAM Estimates'!AM34/10^7</f>
        <v>-8.7159213356250015E-2</v>
      </c>
      <c r="AM19" s="132">
        <f>-'CAM Estimates'!AN34/10^7</f>
        <v>-9.1517174024062523E-2</v>
      </c>
      <c r="AN19" s="132">
        <f>-'CAM Estimates'!AO34/10^7</f>
        <v>-9.1517174024062523E-2</v>
      </c>
      <c r="AO19" s="132">
        <f>-'CAM Estimates'!AP34/10^7</f>
        <v>-9.1517174024062523E-2</v>
      </c>
      <c r="AP19" s="132">
        <f>-'CAM Estimates'!AQ34/10^7</f>
        <v>-9.1517174024062523E-2</v>
      </c>
      <c r="AQ19" s="132">
        <f>-'CAM Estimates'!AR34/10^7</f>
        <v>-9.1517174024062523E-2</v>
      </c>
      <c r="AR19" s="132">
        <f>-'CAM Estimates'!AS34/10^7</f>
        <v>-9.1517174024062523E-2</v>
      </c>
      <c r="AS19" s="132">
        <f>-'CAM Estimates'!AT34/10^7</f>
        <v>-9.1517174024062523E-2</v>
      </c>
      <c r="AT19" s="132">
        <f>-'CAM Estimates'!AU34/10^7</f>
        <v>-9.1517174024062523E-2</v>
      </c>
      <c r="AU19" s="132">
        <f>-'CAM Estimates'!AV34/10^7</f>
        <v>-9.1517174024062523E-2</v>
      </c>
      <c r="AV19" s="133">
        <f>-'CAM Estimates'!AW34/10^7</f>
        <v>-9.1517174024062523E-2</v>
      </c>
      <c r="AW19" s="132">
        <f>-'CAM Estimates'!AX34/10^7</f>
        <v>-9.1517174024062523E-2</v>
      </c>
      <c r="AX19" s="132">
        <f>-'CAM Estimates'!AY34/10^7</f>
        <v>-9.1517174024062523E-2</v>
      </c>
      <c r="AY19" s="132">
        <f>-'CAM Estimates'!AZ34/10^7</f>
        <v>-9.6093032725265662E-2</v>
      </c>
      <c r="AZ19" s="132">
        <f>-'CAM Estimates'!BA34/10^7</f>
        <v>-9.6093032725265662E-2</v>
      </c>
      <c r="BA19" s="132">
        <f>-'CAM Estimates'!BB34/10^7</f>
        <v>-9.6093032725265662E-2</v>
      </c>
      <c r="BB19" s="132">
        <f>-'CAM Estimates'!BC34/10^7</f>
        <v>-9.6093032725265662E-2</v>
      </c>
      <c r="BC19" s="132">
        <f>-'CAM Estimates'!BD34/10^7</f>
        <v>-9.6093032725265662E-2</v>
      </c>
      <c r="BD19" s="132">
        <f>-'CAM Estimates'!BE34/10^7</f>
        <v>-9.6093032725265662E-2</v>
      </c>
      <c r="BE19" s="132">
        <f>-'CAM Estimates'!BF34/10^7</f>
        <v>-9.6093032725265662E-2</v>
      </c>
      <c r="BF19" s="132">
        <f>-'CAM Estimates'!BG34/10^7</f>
        <v>-9.6093032725265662E-2</v>
      </c>
      <c r="BG19" s="132">
        <f>-'CAM Estimates'!BH34/10^7</f>
        <v>-9.6093032725265662E-2</v>
      </c>
      <c r="BH19" s="133">
        <f>-'CAM Estimates'!BI34/10^7</f>
        <v>-9.6093032725265662E-2</v>
      </c>
      <c r="BI19" s="132">
        <f>-'CAM Estimates'!BJ34/10^7</f>
        <v>-9.6093032725265662E-2</v>
      </c>
      <c r="BJ19" s="132">
        <f>-'CAM Estimates'!BK34/10^7</f>
        <v>-9.6093032725265662E-2</v>
      </c>
      <c r="BK19" s="132">
        <f>-'CAM Estimates'!BL34/10^7</f>
        <v>-0.10089768436152895</v>
      </c>
      <c r="BL19" s="132">
        <f>-'CAM Estimates'!BM34/10^7</f>
        <v>-0.10089768436152895</v>
      </c>
      <c r="BM19" s="132">
        <f>-'CAM Estimates'!BN34/10^7</f>
        <v>-0.10089768436152895</v>
      </c>
      <c r="BN19" s="132">
        <f>-'CAM Estimates'!BO34/10^7</f>
        <v>-0.10089768436152895</v>
      </c>
      <c r="BO19" s="132">
        <f>-'CAM Estimates'!BP34/10^7</f>
        <v>-0.10089768436152895</v>
      </c>
      <c r="BP19" s="132">
        <f>-'CAM Estimates'!BQ34/10^7</f>
        <v>-0.10089768436152895</v>
      </c>
      <c r="BQ19" s="132">
        <f>-'CAM Estimates'!BR34/10^7</f>
        <v>-0.10089768436152895</v>
      </c>
      <c r="BR19" s="132">
        <f>-'CAM Estimates'!BS34/10^7</f>
        <v>-0.10089768436152895</v>
      </c>
      <c r="BS19" s="132">
        <f>-'CAM Estimates'!BT34/10^7</f>
        <v>-0.10089768436152895</v>
      </c>
      <c r="BT19" s="133">
        <f>-'CAM Estimates'!BU34/10^7</f>
        <v>-0.10089768436152895</v>
      </c>
      <c r="BU19" s="132">
        <f>-'CAM Estimates'!BV34/10^7</f>
        <v>-0.10089768436152895</v>
      </c>
      <c r="BV19" s="132">
        <f>-'CAM Estimates'!BW34/10^7</f>
        <v>-0.10089768436152895</v>
      </c>
      <c r="BW19" s="132">
        <f>-'CAM Estimates'!BX34/10^7</f>
        <v>-0.10594256857960538</v>
      </c>
      <c r="BX19" s="132">
        <f>-'CAM Estimates'!BY34/10^7</f>
        <v>-0.10594256857960538</v>
      </c>
      <c r="BY19" s="132">
        <f>-'CAM Estimates'!BZ34/10^7</f>
        <v>-0.10594256857960538</v>
      </c>
      <c r="BZ19" s="132">
        <f>-'CAM Estimates'!CA34/10^7</f>
        <v>-0.10594256857960538</v>
      </c>
      <c r="CA19" s="132">
        <f>-'CAM Estimates'!CB34/10^7</f>
        <v>-0.10594256857960538</v>
      </c>
      <c r="CB19" s="132">
        <f>-'CAM Estimates'!CC34/10^7</f>
        <v>-0.10594256857960538</v>
      </c>
      <c r="CC19" s="132">
        <f>-'CAM Estimates'!CD34/10^7</f>
        <v>-0.10594256857960538</v>
      </c>
      <c r="CD19" s="132">
        <f>-'CAM Estimates'!CE34/10^7</f>
        <v>-0.10594256857960538</v>
      </c>
      <c r="CE19" s="132">
        <f>-'CAM Estimates'!CF34/10^7</f>
        <v>-0.10594256857960538</v>
      </c>
      <c r="CF19" s="133">
        <f>-'CAM Estimates'!CG34/10^7</f>
        <v>-0.10594256857960538</v>
      </c>
      <c r="CG19" s="132">
        <f>-'CAM Estimates'!CH34/10^7</f>
        <v>-0.10594256857960538</v>
      </c>
      <c r="CH19" s="132">
        <f>-'CAM Estimates'!CI34/10^7</f>
        <v>-0.10594256857960538</v>
      </c>
      <c r="CI19" s="132">
        <f>-'CAM Estimates'!CJ34/10^7</f>
        <v>-0.11123969700858564</v>
      </c>
      <c r="CJ19" s="132">
        <f>-'CAM Estimates'!CK34/10^7</f>
        <v>-0.11123969700858564</v>
      </c>
      <c r="CK19" s="132">
        <f>-'CAM Estimates'!CL34/10^7</f>
        <v>-0.11123969700858564</v>
      </c>
      <c r="CL19" s="132">
        <f>-'CAM Estimates'!CM34/10^7</f>
        <v>-0.11123969700858564</v>
      </c>
      <c r="CM19" s="132">
        <f>-'CAM Estimates'!CN34/10^7</f>
        <v>-0.11123969700858564</v>
      </c>
      <c r="CN19" s="132">
        <f>-'CAM Estimates'!CO34/10^7</f>
        <v>-0.11123969700858564</v>
      </c>
      <c r="CO19" s="132">
        <f>-'CAM Estimates'!CP34/10^7</f>
        <v>-0.11123969700858564</v>
      </c>
      <c r="CP19" s="132">
        <f>-'CAM Estimates'!CQ34/10^7</f>
        <v>-0.11123969700858564</v>
      </c>
      <c r="CQ19" s="132">
        <f>-'CAM Estimates'!CR34/10^7</f>
        <v>-0.11123969700858564</v>
      </c>
      <c r="CR19" s="133">
        <f>-'CAM Estimates'!CS34/10^7</f>
        <v>-0.11123969700858564</v>
      </c>
      <c r="CS19" s="132">
        <f>-'CAM Estimates'!CT34/10^7</f>
        <v>-0.11123969700858564</v>
      </c>
      <c r="CT19" s="132">
        <f>-'CAM Estimates'!CU34/10^7</f>
        <v>-0.11123969700858564</v>
      </c>
      <c r="CU19" s="132">
        <f>-'CAM Estimates'!CV34/10^7</f>
        <v>-0.11680168185901493</v>
      </c>
      <c r="CV19" s="132">
        <f>-'CAM Estimates'!CW34/10^7</f>
        <v>-0.11680168185901493</v>
      </c>
      <c r="CW19" s="132">
        <f>-'CAM Estimates'!CX34/10^7</f>
        <v>-0.11680168185901493</v>
      </c>
      <c r="CX19" s="132">
        <f>-'CAM Estimates'!CY34/10^7</f>
        <v>-0.11680168185901493</v>
      </c>
      <c r="CY19" s="132">
        <f>-'CAM Estimates'!CZ34/10^7</f>
        <v>-0.11680168185901493</v>
      </c>
      <c r="CZ19" s="132">
        <f>-'CAM Estimates'!DA34/10^7</f>
        <v>-0.11680168185901493</v>
      </c>
      <c r="DA19" s="132">
        <f>-'CAM Estimates'!DB34/10^7</f>
        <v>-0.11680168185901493</v>
      </c>
      <c r="DB19" s="132">
        <f>-'CAM Estimates'!DC34/10^7</f>
        <v>-0.11680168185901493</v>
      </c>
      <c r="DC19" s="132">
        <f>-'CAM Estimates'!DD34/10^7</f>
        <v>-0.11680168185901493</v>
      </c>
      <c r="DD19" s="133">
        <f>-'CAM Estimates'!DE34/10^7</f>
        <v>-0.11680168185901493</v>
      </c>
      <c r="DE19" s="132">
        <f>-'CAM Estimates'!DF34/10^7</f>
        <v>-0.11680168185901493</v>
      </c>
      <c r="DF19" s="132">
        <f>-'CAM Estimates'!DG34/10^7</f>
        <v>-0.11680168185901493</v>
      </c>
      <c r="DG19" s="132">
        <f>-'CAM Estimates'!DH34/10^7</f>
        <v>-0.12264176595196567</v>
      </c>
      <c r="DH19" s="132">
        <f>-'CAM Estimates'!DI34/10^7</f>
        <v>-0.12264176595196567</v>
      </c>
      <c r="DI19" s="132">
        <f>-'CAM Estimates'!DJ34/10^7</f>
        <v>-0.12264176595196567</v>
      </c>
      <c r="DJ19" s="132">
        <f>-'CAM Estimates'!DK34/10^7</f>
        <v>-0.12264176595196567</v>
      </c>
      <c r="DK19" s="132">
        <f>-'CAM Estimates'!DL34/10^7</f>
        <v>-0.12264176595196567</v>
      </c>
      <c r="DL19" s="132">
        <f>-'CAM Estimates'!DM34/10^7</f>
        <v>-0.12264176595196567</v>
      </c>
      <c r="DM19" s="132">
        <f>-'CAM Estimates'!DN34/10^7</f>
        <v>-0.12264176595196567</v>
      </c>
      <c r="DN19" s="132">
        <f>-'CAM Estimates'!DO34/10^7</f>
        <v>-0.12264176595196567</v>
      </c>
      <c r="DO19" s="132">
        <f>-'CAM Estimates'!DP34/10^7</f>
        <v>-0.12264176595196567</v>
      </c>
      <c r="DP19" s="133">
        <f>-'CAM Estimates'!DQ34/10^7</f>
        <v>-0.12264176595196567</v>
      </c>
      <c r="DQ19" s="129">
        <f t="shared" si="9"/>
        <v>-11.687007287991417</v>
      </c>
    </row>
    <row r="20" spans="1:121">
      <c r="A20" s="111" t="s">
        <v>86</v>
      </c>
      <c r="B20" s="111"/>
      <c r="C20" s="132">
        <v>0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3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  <c r="T20" s="132">
        <v>0</v>
      </c>
      <c r="U20" s="132">
        <v>0</v>
      </c>
      <c r="V20" s="132">
        <v>0</v>
      </c>
      <c r="W20" s="132">
        <v>0</v>
      </c>
      <c r="X20" s="133">
        <v>0</v>
      </c>
      <c r="Y20" s="132">
        <v>0</v>
      </c>
      <c r="Z20" s="132">
        <v>0</v>
      </c>
      <c r="AA20" s="132">
        <v>0</v>
      </c>
      <c r="AB20" s="132">
        <v>0</v>
      </c>
      <c r="AC20" s="132">
        <v>0</v>
      </c>
      <c r="AD20" s="132">
        <v>0</v>
      </c>
      <c r="AE20" s="132">
        <v>0</v>
      </c>
      <c r="AF20" s="132">
        <v>0</v>
      </c>
      <c r="AG20" s="132">
        <v>0</v>
      </c>
      <c r="AH20" s="132">
        <v>0</v>
      </c>
      <c r="AI20" s="132">
        <v>0</v>
      </c>
      <c r="AJ20" s="133">
        <v>0</v>
      </c>
      <c r="AK20" s="132">
        <v>0</v>
      </c>
      <c r="AL20" s="132">
        <v>0</v>
      </c>
      <c r="AM20" s="132">
        <v>0</v>
      </c>
      <c r="AN20" s="132">
        <v>0</v>
      </c>
      <c r="AO20" s="132">
        <v>0</v>
      </c>
      <c r="AP20" s="132">
        <v>0</v>
      </c>
      <c r="AQ20" s="132">
        <v>0</v>
      </c>
      <c r="AR20" s="132">
        <v>0</v>
      </c>
      <c r="AS20" s="132">
        <v>0</v>
      </c>
      <c r="AT20" s="132">
        <v>0</v>
      </c>
      <c r="AU20" s="132">
        <v>0</v>
      </c>
      <c r="AV20" s="133">
        <v>0</v>
      </c>
      <c r="AW20" s="132">
        <v>0</v>
      </c>
      <c r="AX20" s="132">
        <v>0</v>
      </c>
      <c r="AY20" s="132">
        <v>0</v>
      </c>
      <c r="AZ20" s="132">
        <v>0</v>
      </c>
      <c r="BA20" s="132">
        <v>0</v>
      </c>
      <c r="BB20" s="132">
        <v>0</v>
      </c>
      <c r="BC20" s="132">
        <v>0</v>
      </c>
      <c r="BD20" s="132">
        <v>0</v>
      </c>
      <c r="BE20" s="132">
        <v>0</v>
      </c>
      <c r="BF20" s="132">
        <v>0</v>
      </c>
      <c r="BG20" s="132">
        <v>0</v>
      </c>
      <c r="BH20" s="133">
        <v>0</v>
      </c>
      <c r="BI20" s="132">
        <v>0</v>
      </c>
      <c r="BJ20" s="132">
        <v>0</v>
      </c>
      <c r="BK20" s="132">
        <v>0</v>
      </c>
      <c r="BL20" s="132">
        <v>0</v>
      </c>
      <c r="BM20" s="132">
        <v>0</v>
      </c>
      <c r="BN20" s="132">
        <v>0</v>
      </c>
      <c r="BO20" s="132">
        <v>0</v>
      </c>
      <c r="BP20" s="132">
        <v>0</v>
      </c>
      <c r="BQ20" s="132">
        <v>0</v>
      </c>
      <c r="BR20" s="132">
        <v>0</v>
      </c>
      <c r="BS20" s="132">
        <v>0</v>
      </c>
      <c r="BT20" s="133">
        <v>0</v>
      </c>
      <c r="BU20" s="132">
        <v>0</v>
      </c>
      <c r="BV20" s="132">
        <v>0</v>
      </c>
      <c r="BW20" s="132">
        <v>0</v>
      </c>
      <c r="BX20" s="132">
        <v>0</v>
      </c>
      <c r="BY20" s="132">
        <v>0</v>
      </c>
      <c r="BZ20" s="132">
        <v>0</v>
      </c>
      <c r="CA20" s="132">
        <v>0</v>
      </c>
      <c r="CB20" s="132">
        <v>0</v>
      </c>
      <c r="CC20" s="132">
        <v>0</v>
      </c>
      <c r="CD20" s="132">
        <v>0</v>
      </c>
      <c r="CE20" s="132">
        <v>0</v>
      </c>
      <c r="CF20" s="133">
        <v>0</v>
      </c>
      <c r="CG20" s="132">
        <v>0</v>
      </c>
      <c r="CH20" s="132">
        <v>0</v>
      </c>
      <c r="CI20" s="132">
        <v>0</v>
      </c>
      <c r="CJ20" s="132">
        <v>0</v>
      </c>
      <c r="CK20" s="132">
        <v>0</v>
      </c>
      <c r="CL20" s="132">
        <v>0</v>
      </c>
      <c r="CM20" s="132">
        <v>0</v>
      </c>
      <c r="CN20" s="132">
        <v>0</v>
      </c>
      <c r="CO20" s="132">
        <v>0</v>
      </c>
      <c r="CP20" s="132">
        <v>0</v>
      </c>
      <c r="CQ20" s="132">
        <v>0</v>
      </c>
      <c r="CR20" s="133">
        <v>0</v>
      </c>
      <c r="CS20" s="132">
        <v>0</v>
      </c>
      <c r="CT20" s="132">
        <v>0</v>
      </c>
      <c r="CU20" s="132">
        <v>0</v>
      </c>
      <c r="CV20" s="132">
        <v>0</v>
      </c>
      <c r="CW20" s="132">
        <v>0</v>
      </c>
      <c r="CX20" s="132">
        <v>0</v>
      </c>
      <c r="CY20" s="132">
        <v>0</v>
      </c>
      <c r="CZ20" s="132">
        <v>0</v>
      </c>
      <c r="DA20" s="132">
        <v>0</v>
      </c>
      <c r="DB20" s="132">
        <v>0</v>
      </c>
      <c r="DC20" s="132">
        <v>0</v>
      </c>
      <c r="DD20" s="133">
        <v>0</v>
      </c>
      <c r="DE20" s="132">
        <v>0</v>
      </c>
      <c r="DF20" s="132">
        <v>0</v>
      </c>
      <c r="DG20" s="132">
        <v>0</v>
      </c>
      <c r="DH20" s="132">
        <v>0</v>
      </c>
      <c r="DI20" s="132">
        <v>0</v>
      </c>
      <c r="DJ20" s="132">
        <v>0</v>
      </c>
      <c r="DK20" s="132">
        <v>0</v>
      </c>
      <c r="DL20" s="132">
        <v>0</v>
      </c>
      <c r="DM20" s="132">
        <v>0</v>
      </c>
      <c r="DN20" s="132">
        <v>0</v>
      </c>
      <c r="DO20" s="132">
        <v>0</v>
      </c>
      <c r="DP20" s="133">
        <v>0</v>
      </c>
      <c r="DQ20" s="128">
        <f t="shared" si="9"/>
        <v>0</v>
      </c>
    </row>
    <row r="21" spans="1:121">
      <c r="A21" s="111" t="s">
        <v>87</v>
      </c>
      <c r="B21" s="111"/>
      <c r="C21" s="132">
        <f>-[1]Sheet1!$C$5/12/10^7</f>
        <v>-4.0921841666666667E-2</v>
      </c>
      <c r="D21" s="132">
        <f>-[1]Sheet1!$C$5/12/10^7</f>
        <v>-4.0921841666666667E-2</v>
      </c>
      <c r="E21" s="132">
        <f>-[1]Sheet1!$C$5/12/10^7</f>
        <v>-4.0921841666666667E-2</v>
      </c>
      <c r="F21" s="132">
        <f>-[1]Sheet1!$C$5/12/10^7</f>
        <v>-4.0921841666666667E-2</v>
      </c>
      <c r="G21" s="132">
        <f>-[1]Sheet1!$C$5/12/10^7</f>
        <v>-4.0921841666666667E-2</v>
      </c>
      <c r="H21" s="132">
        <f>-[1]Sheet1!$C$5/12/10^7</f>
        <v>-4.0921841666666667E-2</v>
      </c>
      <c r="I21" s="132">
        <f>-[1]Sheet1!$C$5/12/10^7</f>
        <v>-4.0921841666666667E-2</v>
      </c>
      <c r="J21" s="132">
        <f>-[1]Sheet1!$C$5/12/10^7</f>
        <v>-4.0921841666666667E-2</v>
      </c>
      <c r="K21" s="132">
        <f>-[1]Sheet1!$C$5/12/10^7</f>
        <v>-4.0921841666666667E-2</v>
      </c>
      <c r="L21" s="133">
        <f>-[1]Sheet1!$C$5/12/10^7</f>
        <v>-4.0921841666666667E-2</v>
      </c>
      <c r="M21" s="132">
        <f>-[1]Sheet1!$C$5/12/10^7</f>
        <v>-4.0921841666666667E-2</v>
      </c>
      <c r="N21" s="132">
        <f>-[1]Sheet1!$C$5/12/10^7</f>
        <v>-4.0921841666666667E-2</v>
      </c>
      <c r="O21" s="132">
        <f>-[1]Sheet1!$C$5/12/10^7</f>
        <v>-4.0921841666666667E-2</v>
      </c>
      <c r="P21" s="132">
        <f>-[1]Sheet1!$C$5/12/10^7</f>
        <v>-4.0921841666666667E-2</v>
      </c>
      <c r="Q21" s="132">
        <f>-[1]Sheet1!$C$5/12/10^7</f>
        <v>-4.0921841666666667E-2</v>
      </c>
      <c r="R21" s="132">
        <f>-[1]Sheet1!$C$5/12/10^7</f>
        <v>-4.0921841666666667E-2</v>
      </c>
      <c r="S21" s="132">
        <f>-[1]Sheet1!$C$5/12/10^7</f>
        <v>-4.0921841666666667E-2</v>
      </c>
      <c r="T21" s="132">
        <f>-[1]Sheet1!$C$5/12/10^7</f>
        <v>-4.0921841666666667E-2</v>
      </c>
      <c r="U21" s="132">
        <f>-[1]Sheet1!$C$5/12/10^7</f>
        <v>-4.0921841666666667E-2</v>
      </c>
      <c r="V21" s="132">
        <f>-[1]Sheet1!$C$5/12/10^7</f>
        <v>-4.0921841666666667E-2</v>
      </c>
      <c r="W21" s="132">
        <f>-[1]Sheet1!$C$5/12/10^7</f>
        <v>-4.0921841666666667E-2</v>
      </c>
      <c r="X21" s="133">
        <f>-[1]Sheet1!$C$5/12/10^7</f>
        <v>-4.0921841666666667E-2</v>
      </c>
      <c r="Y21" s="132">
        <f>-[1]Sheet1!$C$5/12/10^7</f>
        <v>-4.0921841666666667E-2</v>
      </c>
      <c r="Z21" s="132">
        <f>-[1]Sheet1!$C$5/12/10^7</f>
        <v>-4.0921841666666667E-2</v>
      </c>
      <c r="AA21" s="132">
        <f>-[1]Sheet1!$C$5/12/10^7</f>
        <v>-4.0921841666666667E-2</v>
      </c>
      <c r="AB21" s="132">
        <f>-[1]Sheet1!$C$5/12/10^7</f>
        <v>-4.0921841666666667E-2</v>
      </c>
      <c r="AC21" s="132">
        <f>-[1]Sheet1!$C$5/12/10^7</f>
        <v>-4.0921841666666667E-2</v>
      </c>
      <c r="AD21" s="132">
        <f>-[1]Sheet1!$C$5/12/10^7</f>
        <v>-4.0921841666666667E-2</v>
      </c>
      <c r="AE21" s="132">
        <f>-[1]Sheet1!$C$5/12/10^7</f>
        <v>-4.0921841666666667E-2</v>
      </c>
      <c r="AF21" s="132">
        <f>-[1]Sheet1!$C$5/12/10^7</f>
        <v>-4.0921841666666667E-2</v>
      </c>
      <c r="AG21" s="132">
        <f>-[1]Sheet1!$C$5/12/10^7</f>
        <v>-4.0921841666666667E-2</v>
      </c>
      <c r="AH21" s="132">
        <f>-[1]Sheet1!$C$5/12/10^7</f>
        <v>-4.0921841666666667E-2</v>
      </c>
      <c r="AI21" s="132">
        <f>-[1]Sheet1!$C$5/12/10^7</f>
        <v>-4.0921841666666667E-2</v>
      </c>
      <c r="AJ21" s="133">
        <f>-[1]Sheet1!$C$5/12/10^7</f>
        <v>-4.0921841666666667E-2</v>
      </c>
      <c r="AK21" s="132">
        <f>-[1]Sheet1!$C$5/12/10^7</f>
        <v>-4.0921841666666667E-2</v>
      </c>
      <c r="AL21" s="132">
        <f>-[1]Sheet1!$C$5/12/10^7</f>
        <v>-4.0921841666666667E-2</v>
      </c>
      <c r="AM21" s="132">
        <f>-[1]Sheet1!$C$5/12/10^7</f>
        <v>-4.0921841666666667E-2</v>
      </c>
      <c r="AN21" s="132">
        <f>-[1]Sheet1!$C$5/12/10^7</f>
        <v>-4.0921841666666667E-2</v>
      </c>
      <c r="AO21" s="132">
        <f>-[1]Sheet1!$C$5/12/10^7</f>
        <v>-4.0921841666666667E-2</v>
      </c>
      <c r="AP21" s="132">
        <f>-[1]Sheet1!$C$5/12/10^7</f>
        <v>-4.0921841666666667E-2</v>
      </c>
      <c r="AQ21" s="132">
        <f>-[1]Sheet1!$C$5/12/10^7</f>
        <v>-4.0921841666666667E-2</v>
      </c>
      <c r="AR21" s="132">
        <f>-[1]Sheet1!$C$5/12/10^7</f>
        <v>-4.0921841666666667E-2</v>
      </c>
      <c r="AS21" s="132">
        <f>-[1]Sheet1!$C$5/12/10^7</f>
        <v>-4.0921841666666667E-2</v>
      </c>
      <c r="AT21" s="132">
        <f>-[1]Sheet1!$C$5/12/10^7</f>
        <v>-4.0921841666666667E-2</v>
      </c>
      <c r="AU21" s="132">
        <f>-[1]Sheet1!$C$5/12/10^7</f>
        <v>-4.0921841666666667E-2</v>
      </c>
      <c r="AV21" s="133">
        <f>-[1]Sheet1!$C$5/12/10^7</f>
        <v>-4.0921841666666667E-2</v>
      </c>
      <c r="AW21" s="132">
        <f>-[1]Sheet1!$C$5/12/10^7</f>
        <v>-4.0921841666666667E-2</v>
      </c>
      <c r="AX21" s="132">
        <f>-[1]Sheet1!$C$5/12/10^7</f>
        <v>-4.0921841666666667E-2</v>
      </c>
      <c r="AY21" s="132">
        <f>-[1]Sheet1!$C$5/12/10^7</f>
        <v>-4.0921841666666667E-2</v>
      </c>
      <c r="AZ21" s="132">
        <f>-[1]Sheet1!$C$5/12/10^7</f>
        <v>-4.0921841666666667E-2</v>
      </c>
      <c r="BA21" s="132">
        <f>-[1]Sheet1!$C$5/12/10^7</f>
        <v>-4.0921841666666667E-2</v>
      </c>
      <c r="BB21" s="132">
        <f>-[1]Sheet1!$C$5/12/10^7</f>
        <v>-4.0921841666666667E-2</v>
      </c>
      <c r="BC21" s="132">
        <f>-[1]Sheet1!$C$5/12/10^7</f>
        <v>-4.0921841666666667E-2</v>
      </c>
      <c r="BD21" s="132">
        <f>-[1]Sheet1!$C$5/12/10^7</f>
        <v>-4.0921841666666667E-2</v>
      </c>
      <c r="BE21" s="132">
        <f>-[1]Sheet1!$C$5/12/10^7</f>
        <v>-4.0921841666666667E-2</v>
      </c>
      <c r="BF21" s="132">
        <f>-[1]Sheet1!$C$5/12/10^7</f>
        <v>-4.0921841666666667E-2</v>
      </c>
      <c r="BG21" s="132">
        <f>-[1]Sheet1!$C$5/12/10^7</f>
        <v>-4.0921841666666667E-2</v>
      </c>
      <c r="BH21" s="133">
        <f>-[1]Sheet1!$C$5/12/10^7</f>
        <v>-4.0921841666666667E-2</v>
      </c>
      <c r="BI21" s="132">
        <f>-[1]Sheet1!$C$5/12/10^7</f>
        <v>-4.0921841666666667E-2</v>
      </c>
      <c r="BJ21" s="132">
        <f>-[1]Sheet1!$C$5/12/10^7</f>
        <v>-4.0921841666666667E-2</v>
      </c>
      <c r="BK21" s="132">
        <f>-[1]Sheet1!$C$5/12/10^7</f>
        <v>-4.0921841666666667E-2</v>
      </c>
      <c r="BL21" s="132">
        <f>-[1]Sheet1!$C$5/12/10^7</f>
        <v>-4.0921841666666667E-2</v>
      </c>
      <c r="BM21" s="132">
        <f>-[1]Sheet1!$C$5/12/10^7</f>
        <v>-4.0921841666666667E-2</v>
      </c>
      <c r="BN21" s="132">
        <f>-[1]Sheet1!$C$5/12/10^7</f>
        <v>-4.0921841666666667E-2</v>
      </c>
      <c r="BO21" s="132">
        <f>-[1]Sheet1!$C$5/12/10^7</f>
        <v>-4.0921841666666667E-2</v>
      </c>
      <c r="BP21" s="132">
        <f>-[1]Sheet1!$C$5/12/10^7</f>
        <v>-4.0921841666666667E-2</v>
      </c>
      <c r="BQ21" s="132">
        <f>-[1]Sheet1!$C$5/12/10^7</f>
        <v>-4.0921841666666667E-2</v>
      </c>
      <c r="BR21" s="132">
        <f>-[1]Sheet1!$C$5/12/10^7</f>
        <v>-4.0921841666666667E-2</v>
      </c>
      <c r="BS21" s="132">
        <f>-[1]Sheet1!$C$5/12/10^7</f>
        <v>-4.0921841666666667E-2</v>
      </c>
      <c r="BT21" s="133">
        <f>-[1]Sheet1!$C$5/12/10^7</f>
        <v>-4.0921841666666667E-2</v>
      </c>
      <c r="BU21" s="132">
        <f>-[1]Sheet1!$C$5/12/10^7</f>
        <v>-4.0921841666666667E-2</v>
      </c>
      <c r="BV21" s="132">
        <f>-[1]Sheet1!$C$5/12/10^7</f>
        <v>-4.0921841666666667E-2</v>
      </c>
      <c r="BW21" s="132">
        <f>-[1]Sheet1!$C$5/12/10^7</f>
        <v>-4.0921841666666667E-2</v>
      </c>
      <c r="BX21" s="132">
        <f>-[1]Sheet1!$C$5/12/10^7</f>
        <v>-4.0921841666666667E-2</v>
      </c>
      <c r="BY21" s="132">
        <f>-[1]Sheet1!$C$5/12/10^7</f>
        <v>-4.0921841666666667E-2</v>
      </c>
      <c r="BZ21" s="132">
        <f>-[1]Sheet1!$C$5/12/10^7</f>
        <v>-4.0921841666666667E-2</v>
      </c>
      <c r="CA21" s="132">
        <f>-[1]Sheet1!$C$5/12/10^7</f>
        <v>-4.0921841666666667E-2</v>
      </c>
      <c r="CB21" s="132">
        <f>-[1]Sheet1!$C$5/12/10^7</f>
        <v>-4.0921841666666667E-2</v>
      </c>
      <c r="CC21" s="132">
        <f>-[1]Sheet1!$C$5/12/10^7</f>
        <v>-4.0921841666666667E-2</v>
      </c>
      <c r="CD21" s="132">
        <f>-[1]Sheet1!$C$5/12/10^7</f>
        <v>-4.0921841666666667E-2</v>
      </c>
      <c r="CE21" s="132">
        <f>-[1]Sheet1!$C$5/12/10^7</f>
        <v>-4.0921841666666667E-2</v>
      </c>
      <c r="CF21" s="133">
        <f>-[1]Sheet1!$C$5/12/10^7</f>
        <v>-4.0921841666666667E-2</v>
      </c>
      <c r="CG21" s="132">
        <f>-[1]Sheet1!$C$5/12/10^7</f>
        <v>-4.0921841666666667E-2</v>
      </c>
      <c r="CH21" s="132">
        <f>-[1]Sheet1!$C$5/12/10^7</f>
        <v>-4.0921841666666667E-2</v>
      </c>
      <c r="CI21" s="132">
        <f>-[1]Sheet1!$C$5/12/10^7</f>
        <v>-4.0921841666666667E-2</v>
      </c>
      <c r="CJ21" s="132">
        <f>-[1]Sheet1!$C$5/12/10^7</f>
        <v>-4.0921841666666667E-2</v>
      </c>
      <c r="CK21" s="132">
        <f>-[1]Sheet1!$C$5/12/10^7</f>
        <v>-4.0921841666666667E-2</v>
      </c>
      <c r="CL21" s="132">
        <f>-[1]Sheet1!$C$5/12/10^7</f>
        <v>-4.0921841666666667E-2</v>
      </c>
      <c r="CM21" s="132">
        <f>-[1]Sheet1!$C$5/12/10^7</f>
        <v>-4.0921841666666667E-2</v>
      </c>
      <c r="CN21" s="132">
        <f>-[1]Sheet1!$C$5/12/10^7</f>
        <v>-4.0921841666666667E-2</v>
      </c>
      <c r="CO21" s="132">
        <f>-[1]Sheet1!$C$5/12/10^7</f>
        <v>-4.0921841666666667E-2</v>
      </c>
      <c r="CP21" s="132">
        <f>-[1]Sheet1!$C$5/12/10^7</f>
        <v>-4.0921841666666667E-2</v>
      </c>
      <c r="CQ21" s="132">
        <f>-[1]Sheet1!$C$5/12/10^7</f>
        <v>-4.0921841666666667E-2</v>
      </c>
      <c r="CR21" s="133">
        <f>-[1]Sheet1!$C$5/12/10^7</f>
        <v>-4.0921841666666667E-2</v>
      </c>
      <c r="CS21" s="132">
        <f>-[1]Sheet1!$C$5/12/10^7</f>
        <v>-4.0921841666666667E-2</v>
      </c>
      <c r="CT21" s="132">
        <f>-[1]Sheet1!$C$5/12/10^7</f>
        <v>-4.0921841666666667E-2</v>
      </c>
      <c r="CU21" s="132">
        <f>-[1]Sheet1!$C$5/12/10^7</f>
        <v>-4.0921841666666667E-2</v>
      </c>
      <c r="CV21" s="132">
        <f>-[1]Sheet1!$C$5/12/10^7</f>
        <v>-4.0921841666666667E-2</v>
      </c>
      <c r="CW21" s="132">
        <f>-[1]Sheet1!$C$5/12/10^7</f>
        <v>-4.0921841666666667E-2</v>
      </c>
      <c r="CX21" s="132">
        <f>-[1]Sheet1!$C$5/12/10^7</f>
        <v>-4.0921841666666667E-2</v>
      </c>
      <c r="CY21" s="132">
        <f>-[1]Sheet1!$C$5/12/10^7</f>
        <v>-4.0921841666666667E-2</v>
      </c>
      <c r="CZ21" s="132">
        <f>-[1]Sheet1!$C$5/12/10^7</f>
        <v>-4.0921841666666667E-2</v>
      </c>
      <c r="DA21" s="132">
        <f>-[1]Sheet1!$C$5/12/10^7</f>
        <v>-4.0921841666666667E-2</v>
      </c>
      <c r="DB21" s="132">
        <f>-[1]Sheet1!$C$5/12/10^7</f>
        <v>-4.0921841666666667E-2</v>
      </c>
      <c r="DC21" s="132">
        <f>-[1]Sheet1!$C$5/12/10^7</f>
        <v>-4.0921841666666667E-2</v>
      </c>
      <c r="DD21" s="133">
        <f>-[1]Sheet1!$C$5/12/10^7</f>
        <v>-4.0921841666666667E-2</v>
      </c>
      <c r="DE21" s="132">
        <f>-[1]Sheet1!$C$5/12/10^7</f>
        <v>-4.0921841666666667E-2</v>
      </c>
      <c r="DF21" s="132">
        <f>-[1]Sheet1!$C$5/12/10^7</f>
        <v>-4.0921841666666667E-2</v>
      </c>
      <c r="DG21" s="132">
        <f>-[1]Sheet1!$C$5/12/10^7</f>
        <v>-4.0921841666666667E-2</v>
      </c>
      <c r="DH21" s="132">
        <f>-[1]Sheet1!$C$5/12/10^7</f>
        <v>-4.0921841666666667E-2</v>
      </c>
      <c r="DI21" s="132">
        <f>-[1]Sheet1!$C$5/12/10^7</f>
        <v>-4.0921841666666667E-2</v>
      </c>
      <c r="DJ21" s="132">
        <f>-[1]Sheet1!$C$5/12/10^7</f>
        <v>-4.0921841666666667E-2</v>
      </c>
      <c r="DK21" s="132">
        <f>-[1]Sheet1!$C$5/12/10^7</f>
        <v>-4.0921841666666667E-2</v>
      </c>
      <c r="DL21" s="132">
        <f>-[1]Sheet1!$C$5/12/10^7</f>
        <v>-4.0921841666666667E-2</v>
      </c>
      <c r="DM21" s="132">
        <f>-[1]Sheet1!$C$5/12/10^7</f>
        <v>-4.0921841666666667E-2</v>
      </c>
      <c r="DN21" s="132">
        <f>-[1]Sheet1!$C$5/12/10^7</f>
        <v>-4.0921841666666667E-2</v>
      </c>
      <c r="DO21" s="132">
        <f>-[1]Sheet1!$C$5/12/10^7</f>
        <v>-4.0921841666666667E-2</v>
      </c>
      <c r="DP21" s="133">
        <f>-[1]Sheet1!$C$5/12/10^7</f>
        <v>-4.0921841666666667E-2</v>
      </c>
      <c r="DQ21" s="129">
        <f t="shared" si="9"/>
        <v>-4.8287773166666668</v>
      </c>
    </row>
    <row r="22" spans="1:121">
      <c r="A22" s="111" t="s">
        <v>88</v>
      </c>
      <c r="B22" s="111"/>
      <c r="C22" s="117">
        <f>4693633.0743456/12/10^7</f>
        <v>3.9113608952879998E-2</v>
      </c>
      <c r="D22" s="117">
        <f t="shared" ref="D22:BO22" si="16">4693633.0743456/12/10^7</f>
        <v>3.9113608952879998E-2</v>
      </c>
      <c r="E22" s="117">
        <f t="shared" si="16"/>
        <v>3.9113608952879998E-2</v>
      </c>
      <c r="F22" s="117">
        <f t="shared" si="16"/>
        <v>3.9113608952879998E-2</v>
      </c>
      <c r="G22" s="117">
        <f t="shared" si="16"/>
        <v>3.9113608952879998E-2</v>
      </c>
      <c r="H22" s="117">
        <f t="shared" si="16"/>
        <v>3.9113608952879998E-2</v>
      </c>
      <c r="I22" s="117">
        <f t="shared" si="16"/>
        <v>3.9113608952879998E-2</v>
      </c>
      <c r="J22" s="117">
        <f t="shared" si="16"/>
        <v>3.9113608952879998E-2</v>
      </c>
      <c r="K22" s="117">
        <f t="shared" si="16"/>
        <v>3.9113608952879998E-2</v>
      </c>
      <c r="L22" s="125">
        <f t="shared" si="16"/>
        <v>3.9113608952879998E-2</v>
      </c>
      <c r="M22" s="117">
        <f t="shared" si="16"/>
        <v>3.9113608952879998E-2</v>
      </c>
      <c r="N22" s="117">
        <f t="shared" si="16"/>
        <v>3.9113608952879998E-2</v>
      </c>
      <c r="O22" s="117">
        <f t="shared" si="16"/>
        <v>3.9113608952879998E-2</v>
      </c>
      <c r="P22" s="117">
        <f t="shared" si="16"/>
        <v>3.9113608952879998E-2</v>
      </c>
      <c r="Q22" s="117">
        <f t="shared" si="16"/>
        <v>3.9113608952879998E-2</v>
      </c>
      <c r="R22" s="117">
        <f t="shared" si="16"/>
        <v>3.9113608952879998E-2</v>
      </c>
      <c r="S22" s="117">
        <f t="shared" si="16"/>
        <v>3.9113608952879998E-2</v>
      </c>
      <c r="T22" s="117">
        <f t="shared" si="16"/>
        <v>3.9113608952879998E-2</v>
      </c>
      <c r="U22" s="117">
        <f t="shared" si="16"/>
        <v>3.9113608952879998E-2</v>
      </c>
      <c r="V22" s="117">
        <f t="shared" si="16"/>
        <v>3.9113608952879998E-2</v>
      </c>
      <c r="W22" s="117">
        <f t="shared" si="16"/>
        <v>3.9113608952879998E-2</v>
      </c>
      <c r="X22" s="125">
        <f t="shared" si="16"/>
        <v>3.9113608952879998E-2</v>
      </c>
      <c r="Y22" s="117">
        <f t="shared" si="16"/>
        <v>3.9113608952879998E-2</v>
      </c>
      <c r="Z22" s="117">
        <f t="shared" si="16"/>
        <v>3.9113608952879998E-2</v>
      </c>
      <c r="AA22" s="117">
        <f t="shared" si="16"/>
        <v>3.9113608952879998E-2</v>
      </c>
      <c r="AB22" s="117">
        <f t="shared" si="16"/>
        <v>3.9113608952879998E-2</v>
      </c>
      <c r="AC22" s="117">
        <f t="shared" si="16"/>
        <v>3.9113608952879998E-2</v>
      </c>
      <c r="AD22" s="117">
        <f t="shared" si="16"/>
        <v>3.9113608952879998E-2</v>
      </c>
      <c r="AE22" s="117">
        <f t="shared" si="16"/>
        <v>3.9113608952879998E-2</v>
      </c>
      <c r="AF22" s="117">
        <f t="shared" si="16"/>
        <v>3.9113608952879998E-2</v>
      </c>
      <c r="AG22" s="117">
        <f t="shared" si="16"/>
        <v>3.9113608952879998E-2</v>
      </c>
      <c r="AH22" s="117">
        <f t="shared" si="16"/>
        <v>3.9113608952879998E-2</v>
      </c>
      <c r="AI22" s="117">
        <f t="shared" si="16"/>
        <v>3.9113608952879998E-2</v>
      </c>
      <c r="AJ22" s="125">
        <f t="shared" si="16"/>
        <v>3.9113608952879998E-2</v>
      </c>
      <c r="AK22" s="117">
        <f t="shared" si="16"/>
        <v>3.9113608952879998E-2</v>
      </c>
      <c r="AL22" s="117">
        <f t="shared" si="16"/>
        <v>3.9113608952879998E-2</v>
      </c>
      <c r="AM22" s="117">
        <f t="shared" si="16"/>
        <v>3.9113608952879998E-2</v>
      </c>
      <c r="AN22" s="117">
        <f t="shared" si="16"/>
        <v>3.9113608952879998E-2</v>
      </c>
      <c r="AO22" s="117">
        <f t="shared" si="16"/>
        <v>3.9113608952879998E-2</v>
      </c>
      <c r="AP22" s="117">
        <f t="shared" si="16"/>
        <v>3.9113608952879998E-2</v>
      </c>
      <c r="AQ22" s="117">
        <f t="shared" si="16"/>
        <v>3.9113608952879998E-2</v>
      </c>
      <c r="AR22" s="117">
        <f t="shared" si="16"/>
        <v>3.9113608952879998E-2</v>
      </c>
      <c r="AS22" s="117">
        <f t="shared" si="16"/>
        <v>3.9113608952879998E-2</v>
      </c>
      <c r="AT22" s="117">
        <f t="shared" si="16"/>
        <v>3.9113608952879998E-2</v>
      </c>
      <c r="AU22" s="117">
        <f t="shared" si="16"/>
        <v>3.9113608952879998E-2</v>
      </c>
      <c r="AV22" s="125">
        <f t="shared" si="16"/>
        <v>3.9113608952879998E-2</v>
      </c>
      <c r="AW22" s="117">
        <f t="shared" si="16"/>
        <v>3.9113608952879998E-2</v>
      </c>
      <c r="AX22" s="117">
        <f t="shared" si="16"/>
        <v>3.9113608952879998E-2</v>
      </c>
      <c r="AY22" s="117">
        <f t="shared" si="16"/>
        <v>3.9113608952879998E-2</v>
      </c>
      <c r="AZ22" s="117">
        <f t="shared" si="16"/>
        <v>3.9113608952879998E-2</v>
      </c>
      <c r="BA22" s="117">
        <f t="shared" si="16"/>
        <v>3.9113608952879998E-2</v>
      </c>
      <c r="BB22" s="117">
        <f t="shared" si="16"/>
        <v>3.9113608952879998E-2</v>
      </c>
      <c r="BC22" s="117">
        <f t="shared" si="16"/>
        <v>3.9113608952879998E-2</v>
      </c>
      <c r="BD22" s="117">
        <f t="shared" si="16"/>
        <v>3.9113608952879998E-2</v>
      </c>
      <c r="BE22" s="117">
        <f t="shared" si="16"/>
        <v>3.9113608952879998E-2</v>
      </c>
      <c r="BF22" s="117">
        <f t="shared" si="16"/>
        <v>3.9113608952879998E-2</v>
      </c>
      <c r="BG22" s="117">
        <f t="shared" si="16"/>
        <v>3.9113608952879998E-2</v>
      </c>
      <c r="BH22" s="125">
        <f t="shared" si="16"/>
        <v>3.9113608952879998E-2</v>
      </c>
      <c r="BI22" s="117">
        <f t="shared" si="16"/>
        <v>3.9113608952879998E-2</v>
      </c>
      <c r="BJ22" s="117">
        <f t="shared" si="16"/>
        <v>3.9113608952879998E-2</v>
      </c>
      <c r="BK22" s="117">
        <f t="shared" si="16"/>
        <v>3.9113608952879998E-2</v>
      </c>
      <c r="BL22" s="117">
        <f t="shared" si="16"/>
        <v>3.9113608952879998E-2</v>
      </c>
      <c r="BM22" s="117">
        <f t="shared" si="16"/>
        <v>3.9113608952879998E-2</v>
      </c>
      <c r="BN22" s="117">
        <f t="shared" si="16"/>
        <v>3.9113608952879998E-2</v>
      </c>
      <c r="BO22" s="117">
        <f t="shared" si="16"/>
        <v>3.9113608952879998E-2</v>
      </c>
      <c r="BP22" s="117">
        <f t="shared" ref="BP22:DP22" si="17">4693633.0743456/12/10^7</f>
        <v>3.9113608952879998E-2</v>
      </c>
      <c r="BQ22" s="117">
        <f t="shared" si="17"/>
        <v>3.9113608952879998E-2</v>
      </c>
      <c r="BR22" s="117">
        <f t="shared" si="17"/>
        <v>3.9113608952879998E-2</v>
      </c>
      <c r="BS22" s="117">
        <f t="shared" si="17"/>
        <v>3.9113608952879998E-2</v>
      </c>
      <c r="BT22" s="125">
        <f t="shared" si="17"/>
        <v>3.9113608952879998E-2</v>
      </c>
      <c r="BU22" s="117">
        <f t="shared" si="17"/>
        <v>3.9113608952879998E-2</v>
      </c>
      <c r="BV22" s="117">
        <f t="shared" si="17"/>
        <v>3.9113608952879998E-2</v>
      </c>
      <c r="BW22" s="117">
        <f t="shared" si="17"/>
        <v>3.9113608952879998E-2</v>
      </c>
      <c r="BX22" s="117">
        <f t="shared" si="17"/>
        <v>3.9113608952879998E-2</v>
      </c>
      <c r="BY22" s="117">
        <f t="shared" si="17"/>
        <v>3.9113608952879998E-2</v>
      </c>
      <c r="BZ22" s="117">
        <f t="shared" si="17"/>
        <v>3.9113608952879998E-2</v>
      </c>
      <c r="CA22" s="117">
        <f t="shared" si="17"/>
        <v>3.9113608952879998E-2</v>
      </c>
      <c r="CB22" s="117">
        <f t="shared" si="17"/>
        <v>3.9113608952879998E-2</v>
      </c>
      <c r="CC22" s="117">
        <f t="shared" si="17"/>
        <v>3.9113608952879998E-2</v>
      </c>
      <c r="CD22" s="117">
        <f t="shared" si="17"/>
        <v>3.9113608952879998E-2</v>
      </c>
      <c r="CE22" s="117">
        <f t="shared" si="17"/>
        <v>3.9113608952879998E-2</v>
      </c>
      <c r="CF22" s="125">
        <f t="shared" si="17"/>
        <v>3.9113608952879998E-2</v>
      </c>
      <c r="CG22" s="117">
        <f t="shared" si="17"/>
        <v>3.9113608952879998E-2</v>
      </c>
      <c r="CH22" s="117">
        <f t="shared" si="17"/>
        <v>3.9113608952879998E-2</v>
      </c>
      <c r="CI22" s="117">
        <f t="shared" si="17"/>
        <v>3.9113608952879998E-2</v>
      </c>
      <c r="CJ22" s="117">
        <f t="shared" si="17"/>
        <v>3.9113608952879998E-2</v>
      </c>
      <c r="CK22" s="117">
        <f t="shared" si="17"/>
        <v>3.9113608952879998E-2</v>
      </c>
      <c r="CL22" s="117">
        <f t="shared" si="17"/>
        <v>3.9113608952879998E-2</v>
      </c>
      <c r="CM22" s="117">
        <f t="shared" si="17"/>
        <v>3.9113608952879998E-2</v>
      </c>
      <c r="CN22" s="117">
        <f t="shared" si="17"/>
        <v>3.9113608952879998E-2</v>
      </c>
      <c r="CO22" s="117">
        <f t="shared" si="17"/>
        <v>3.9113608952879998E-2</v>
      </c>
      <c r="CP22" s="117">
        <f t="shared" si="17"/>
        <v>3.9113608952879998E-2</v>
      </c>
      <c r="CQ22" s="117">
        <f t="shared" si="17"/>
        <v>3.9113608952879998E-2</v>
      </c>
      <c r="CR22" s="125">
        <f t="shared" si="17"/>
        <v>3.9113608952879998E-2</v>
      </c>
      <c r="CS22" s="117">
        <f t="shared" si="17"/>
        <v>3.9113608952879998E-2</v>
      </c>
      <c r="CT22" s="117">
        <f t="shared" si="17"/>
        <v>3.9113608952879998E-2</v>
      </c>
      <c r="CU22" s="117">
        <f t="shared" si="17"/>
        <v>3.9113608952879998E-2</v>
      </c>
      <c r="CV22" s="117">
        <f t="shared" si="17"/>
        <v>3.9113608952879998E-2</v>
      </c>
      <c r="CW22" s="117">
        <f t="shared" si="17"/>
        <v>3.9113608952879998E-2</v>
      </c>
      <c r="CX22" s="117">
        <f t="shared" si="17"/>
        <v>3.9113608952879998E-2</v>
      </c>
      <c r="CY22" s="117">
        <f t="shared" si="17"/>
        <v>3.9113608952879998E-2</v>
      </c>
      <c r="CZ22" s="117">
        <f t="shared" si="17"/>
        <v>3.9113608952879998E-2</v>
      </c>
      <c r="DA22" s="117">
        <f t="shared" si="17"/>
        <v>3.9113608952879998E-2</v>
      </c>
      <c r="DB22" s="117">
        <f t="shared" si="17"/>
        <v>3.9113608952879998E-2</v>
      </c>
      <c r="DC22" s="117">
        <f t="shared" si="17"/>
        <v>3.9113608952879998E-2</v>
      </c>
      <c r="DD22" s="125">
        <f t="shared" si="17"/>
        <v>3.9113608952879998E-2</v>
      </c>
      <c r="DE22" s="117">
        <f t="shared" si="17"/>
        <v>3.9113608952879998E-2</v>
      </c>
      <c r="DF22" s="117">
        <f t="shared" si="17"/>
        <v>3.9113608952879998E-2</v>
      </c>
      <c r="DG22" s="117">
        <f t="shared" si="17"/>
        <v>3.9113608952879998E-2</v>
      </c>
      <c r="DH22" s="117">
        <f t="shared" si="17"/>
        <v>3.9113608952879998E-2</v>
      </c>
      <c r="DI22" s="117">
        <f t="shared" si="17"/>
        <v>3.9113608952879998E-2</v>
      </c>
      <c r="DJ22" s="117">
        <f t="shared" si="17"/>
        <v>3.9113608952879998E-2</v>
      </c>
      <c r="DK22" s="117">
        <f t="shared" si="17"/>
        <v>3.9113608952879998E-2</v>
      </c>
      <c r="DL22" s="117">
        <f t="shared" si="17"/>
        <v>3.9113608952879998E-2</v>
      </c>
      <c r="DM22" s="117">
        <f t="shared" si="17"/>
        <v>3.9113608952879998E-2</v>
      </c>
      <c r="DN22" s="117">
        <f t="shared" si="17"/>
        <v>3.9113608952879998E-2</v>
      </c>
      <c r="DO22" s="117">
        <f t="shared" si="17"/>
        <v>3.9113608952879998E-2</v>
      </c>
      <c r="DP22" s="125">
        <f t="shared" si="17"/>
        <v>3.9113608952879998E-2</v>
      </c>
      <c r="DQ22" s="129">
        <f t="shared" si="9"/>
        <v>4.6154058564398399</v>
      </c>
    </row>
    <row r="23" spans="1:121">
      <c r="A23" s="115" t="s">
        <v>89</v>
      </c>
      <c r="B23" s="115"/>
      <c r="C23" s="135">
        <f>SUM(C19:C22)</f>
        <v>-8.0864208547120009E-2</v>
      </c>
      <c r="D23" s="130">
        <f t="shared" ref="D23:BO23" si="18">SUM(D19:D22)</f>
        <v>-8.0864208547120009E-2</v>
      </c>
      <c r="E23" s="130">
        <f t="shared" si="18"/>
        <v>-8.0864208547120009E-2</v>
      </c>
      <c r="F23" s="130">
        <f t="shared" si="18"/>
        <v>-8.0864208547120009E-2</v>
      </c>
      <c r="G23" s="130">
        <f t="shared" si="18"/>
        <v>-8.0864208547120009E-2</v>
      </c>
      <c r="H23" s="130">
        <f t="shared" si="18"/>
        <v>-8.0864208547120009E-2</v>
      </c>
      <c r="I23" s="130">
        <f t="shared" si="18"/>
        <v>-8.0864208547120009E-2</v>
      </c>
      <c r="J23" s="130">
        <f t="shared" si="18"/>
        <v>-8.0864208547120009E-2</v>
      </c>
      <c r="K23" s="130">
        <f t="shared" si="18"/>
        <v>-8.0864208547120009E-2</v>
      </c>
      <c r="L23" s="131">
        <f t="shared" si="18"/>
        <v>-8.0864208547120009E-2</v>
      </c>
      <c r="M23" s="130">
        <f t="shared" si="18"/>
        <v>-8.0864208547120009E-2</v>
      </c>
      <c r="N23" s="130">
        <f t="shared" si="18"/>
        <v>-8.0864208547120009E-2</v>
      </c>
      <c r="O23" s="130">
        <f t="shared" si="18"/>
        <v>-8.4817007338786665E-2</v>
      </c>
      <c r="P23" s="130">
        <f t="shared" si="18"/>
        <v>-8.4817007338786665E-2</v>
      </c>
      <c r="Q23" s="130">
        <f t="shared" si="18"/>
        <v>-8.4817007338786665E-2</v>
      </c>
      <c r="R23" s="130">
        <f t="shared" si="18"/>
        <v>-8.4817007338786665E-2</v>
      </c>
      <c r="S23" s="130">
        <f t="shared" si="18"/>
        <v>-8.4817007338786665E-2</v>
      </c>
      <c r="T23" s="130">
        <f t="shared" si="18"/>
        <v>-8.4817007338786665E-2</v>
      </c>
      <c r="U23" s="130">
        <f t="shared" si="18"/>
        <v>-8.4817007338786665E-2</v>
      </c>
      <c r="V23" s="130">
        <f t="shared" si="18"/>
        <v>-8.4817007338786665E-2</v>
      </c>
      <c r="W23" s="130">
        <f t="shared" si="18"/>
        <v>-8.4817007338786665E-2</v>
      </c>
      <c r="X23" s="131">
        <f t="shared" si="18"/>
        <v>-8.4817007338786665E-2</v>
      </c>
      <c r="Y23" s="130">
        <f t="shared" si="18"/>
        <v>-8.4817007338786665E-2</v>
      </c>
      <c r="Z23" s="130">
        <f t="shared" si="18"/>
        <v>-8.4817007338786665E-2</v>
      </c>
      <c r="AA23" s="130">
        <f t="shared" si="18"/>
        <v>-8.8967446070036676E-2</v>
      </c>
      <c r="AB23" s="130">
        <f t="shared" si="18"/>
        <v>-8.8967446070036676E-2</v>
      </c>
      <c r="AC23" s="130">
        <f t="shared" si="18"/>
        <v>-8.8967446070036676E-2</v>
      </c>
      <c r="AD23" s="130">
        <f t="shared" si="18"/>
        <v>-8.8967446070036676E-2</v>
      </c>
      <c r="AE23" s="130">
        <f t="shared" si="18"/>
        <v>-8.8967446070036676E-2</v>
      </c>
      <c r="AF23" s="130">
        <f t="shared" si="18"/>
        <v>-8.8967446070036676E-2</v>
      </c>
      <c r="AG23" s="130">
        <f t="shared" si="18"/>
        <v>-8.8967446070036676E-2</v>
      </c>
      <c r="AH23" s="130">
        <f t="shared" si="18"/>
        <v>-8.8967446070036676E-2</v>
      </c>
      <c r="AI23" s="130">
        <f t="shared" si="18"/>
        <v>-8.8967446070036676E-2</v>
      </c>
      <c r="AJ23" s="131">
        <f t="shared" si="18"/>
        <v>-8.8967446070036676E-2</v>
      </c>
      <c r="AK23" s="130">
        <f t="shared" si="18"/>
        <v>-8.8967446070036676E-2</v>
      </c>
      <c r="AL23" s="130">
        <f t="shared" si="18"/>
        <v>-8.8967446070036676E-2</v>
      </c>
      <c r="AM23" s="130">
        <f t="shared" si="18"/>
        <v>-9.3325406737849198E-2</v>
      </c>
      <c r="AN23" s="130">
        <f t="shared" si="18"/>
        <v>-9.3325406737849198E-2</v>
      </c>
      <c r="AO23" s="130">
        <f t="shared" si="18"/>
        <v>-9.3325406737849198E-2</v>
      </c>
      <c r="AP23" s="130">
        <f t="shared" si="18"/>
        <v>-9.3325406737849198E-2</v>
      </c>
      <c r="AQ23" s="130">
        <f t="shared" si="18"/>
        <v>-9.3325406737849198E-2</v>
      </c>
      <c r="AR23" s="130">
        <f t="shared" si="18"/>
        <v>-9.3325406737849198E-2</v>
      </c>
      <c r="AS23" s="130">
        <f t="shared" si="18"/>
        <v>-9.3325406737849198E-2</v>
      </c>
      <c r="AT23" s="130">
        <f t="shared" si="18"/>
        <v>-9.3325406737849198E-2</v>
      </c>
      <c r="AU23" s="130">
        <f t="shared" si="18"/>
        <v>-9.3325406737849198E-2</v>
      </c>
      <c r="AV23" s="131">
        <f t="shared" si="18"/>
        <v>-9.3325406737849198E-2</v>
      </c>
      <c r="AW23" s="130">
        <f t="shared" si="18"/>
        <v>-9.3325406737849198E-2</v>
      </c>
      <c r="AX23" s="130">
        <f t="shared" si="18"/>
        <v>-9.3325406737849198E-2</v>
      </c>
      <c r="AY23" s="130">
        <f t="shared" si="18"/>
        <v>-9.7901265439052337E-2</v>
      </c>
      <c r="AZ23" s="130">
        <f t="shared" si="18"/>
        <v>-9.7901265439052337E-2</v>
      </c>
      <c r="BA23" s="130">
        <f t="shared" si="18"/>
        <v>-9.7901265439052337E-2</v>
      </c>
      <c r="BB23" s="130">
        <f t="shared" si="18"/>
        <v>-9.7901265439052337E-2</v>
      </c>
      <c r="BC23" s="130">
        <f t="shared" si="18"/>
        <v>-9.7901265439052337E-2</v>
      </c>
      <c r="BD23" s="130">
        <f t="shared" si="18"/>
        <v>-9.7901265439052337E-2</v>
      </c>
      <c r="BE23" s="130">
        <f t="shared" si="18"/>
        <v>-9.7901265439052337E-2</v>
      </c>
      <c r="BF23" s="130">
        <f t="shared" si="18"/>
        <v>-9.7901265439052337E-2</v>
      </c>
      <c r="BG23" s="130">
        <f t="shared" si="18"/>
        <v>-9.7901265439052337E-2</v>
      </c>
      <c r="BH23" s="131">
        <f t="shared" si="18"/>
        <v>-9.7901265439052337E-2</v>
      </c>
      <c r="BI23" s="130">
        <f t="shared" si="18"/>
        <v>-9.7901265439052337E-2</v>
      </c>
      <c r="BJ23" s="130">
        <f t="shared" si="18"/>
        <v>-9.7901265439052337E-2</v>
      </c>
      <c r="BK23" s="130">
        <f t="shared" si="18"/>
        <v>-0.10270591707531562</v>
      </c>
      <c r="BL23" s="130">
        <f t="shared" si="18"/>
        <v>-0.10270591707531562</v>
      </c>
      <c r="BM23" s="130">
        <f t="shared" si="18"/>
        <v>-0.10270591707531562</v>
      </c>
      <c r="BN23" s="130">
        <f t="shared" si="18"/>
        <v>-0.10270591707531562</v>
      </c>
      <c r="BO23" s="130">
        <f t="shared" si="18"/>
        <v>-0.10270591707531562</v>
      </c>
      <c r="BP23" s="130">
        <f t="shared" ref="BP23:DP23" si="19">SUM(BP19:BP22)</f>
        <v>-0.10270591707531562</v>
      </c>
      <c r="BQ23" s="130">
        <f t="shared" si="19"/>
        <v>-0.10270591707531562</v>
      </c>
      <c r="BR23" s="130">
        <f t="shared" si="19"/>
        <v>-0.10270591707531562</v>
      </c>
      <c r="BS23" s="130">
        <f t="shared" si="19"/>
        <v>-0.10270591707531562</v>
      </c>
      <c r="BT23" s="131">
        <f t="shared" si="19"/>
        <v>-0.10270591707531562</v>
      </c>
      <c r="BU23" s="130">
        <f t="shared" si="19"/>
        <v>-0.10270591707531562</v>
      </c>
      <c r="BV23" s="130">
        <f t="shared" si="19"/>
        <v>-0.10270591707531562</v>
      </c>
      <c r="BW23" s="130">
        <f t="shared" si="19"/>
        <v>-0.10775080129339207</v>
      </c>
      <c r="BX23" s="130">
        <f t="shared" si="19"/>
        <v>-0.10775080129339207</v>
      </c>
      <c r="BY23" s="130">
        <f t="shared" si="19"/>
        <v>-0.10775080129339207</v>
      </c>
      <c r="BZ23" s="130">
        <f t="shared" si="19"/>
        <v>-0.10775080129339207</v>
      </c>
      <c r="CA23" s="130">
        <f t="shared" si="19"/>
        <v>-0.10775080129339207</v>
      </c>
      <c r="CB23" s="130">
        <f t="shared" si="19"/>
        <v>-0.10775080129339207</v>
      </c>
      <c r="CC23" s="130">
        <f t="shared" si="19"/>
        <v>-0.10775080129339207</v>
      </c>
      <c r="CD23" s="130">
        <f t="shared" si="19"/>
        <v>-0.10775080129339207</v>
      </c>
      <c r="CE23" s="130">
        <f t="shared" si="19"/>
        <v>-0.10775080129339207</v>
      </c>
      <c r="CF23" s="131">
        <f t="shared" si="19"/>
        <v>-0.10775080129339207</v>
      </c>
      <c r="CG23" s="130">
        <f t="shared" si="19"/>
        <v>-0.10775080129339207</v>
      </c>
      <c r="CH23" s="130">
        <f t="shared" si="19"/>
        <v>-0.10775080129339207</v>
      </c>
      <c r="CI23" s="130">
        <f t="shared" si="19"/>
        <v>-0.11304792972237232</v>
      </c>
      <c r="CJ23" s="130">
        <f t="shared" si="19"/>
        <v>-0.11304792972237232</v>
      </c>
      <c r="CK23" s="130">
        <f t="shared" si="19"/>
        <v>-0.11304792972237232</v>
      </c>
      <c r="CL23" s="130">
        <f t="shared" si="19"/>
        <v>-0.11304792972237232</v>
      </c>
      <c r="CM23" s="130">
        <f t="shared" si="19"/>
        <v>-0.11304792972237232</v>
      </c>
      <c r="CN23" s="130">
        <f t="shared" si="19"/>
        <v>-0.11304792972237232</v>
      </c>
      <c r="CO23" s="130">
        <f t="shared" si="19"/>
        <v>-0.11304792972237232</v>
      </c>
      <c r="CP23" s="130">
        <f t="shared" si="19"/>
        <v>-0.11304792972237232</v>
      </c>
      <c r="CQ23" s="130">
        <f t="shared" si="19"/>
        <v>-0.11304792972237232</v>
      </c>
      <c r="CR23" s="131">
        <f t="shared" si="19"/>
        <v>-0.11304792972237232</v>
      </c>
      <c r="CS23" s="130">
        <f t="shared" si="19"/>
        <v>-0.11304792972237232</v>
      </c>
      <c r="CT23" s="130">
        <f t="shared" si="19"/>
        <v>-0.11304792972237232</v>
      </c>
      <c r="CU23" s="130">
        <f t="shared" si="19"/>
        <v>-0.11860991457280159</v>
      </c>
      <c r="CV23" s="130">
        <f t="shared" si="19"/>
        <v>-0.11860991457280159</v>
      </c>
      <c r="CW23" s="130">
        <f t="shared" si="19"/>
        <v>-0.11860991457280159</v>
      </c>
      <c r="CX23" s="130">
        <f t="shared" si="19"/>
        <v>-0.11860991457280159</v>
      </c>
      <c r="CY23" s="130">
        <f t="shared" si="19"/>
        <v>-0.11860991457280159</v>
      </c>
      <c r="CZ23" s="130">
        <f t="shared" si="19"/>
        <v>-0.11860991457280159</v>
      </c>
      <c r="DA23" s="130">
        <f t="shared" si="19"/>
        <v>-0.11860991457280159</v>
      </c>
      <c r="DB23" s="130">
        <f t="shared" si="19"/>
        <v>-0.11860991457280159</v>
      </c>
      <c r="DC23" s="130">
        <f t="shared" si="19"/>
        <v>-0.11860991457280159</v>
      </c>
      <c r="DD23" s="131">
        <f t="shared" si="19"/>
        <v>-0.11860991457280159</v>
      </c>
      <c r="DE23" s="130">
        <f t="shared" si="19"/>
        <v>-0.11860991457280159</v>
      </c>
      <c r="DF23" s="130">
        <f t="shared" si="19"/>
        <v>-0.11860991457280159</v>
      </c>
      <c r="DG23" s="130">
        <f t="shared" si="19"/>
        <v>-0.12444999866575235</v>
      </c>
      <c r="DH23" s="130">
        <f t="shared" si="19"/>
        <v>-0.12444999866575235</v>
      </c>
      <c r="DI23" s="130">
        <f t="shared" si="19"/>
        <v>-0.12444999866575235</v>
      </c>
      <c r="DJ23" s="130">
        <f t="shared" si="19"/>
        <v>-0.12444999866575235</v>
      </c>
      <c r="DK23" s="130">
        <f t="shared" si="19"/>
        <v>-0.12444999866575235</v>
      </c>
      <c r="DL23" s="130">
        <f t="shared" si="19"/>
        <v>-0.12444999866575235</v>
      </c>
      <c r="DM23" s="130">
        <f t="shared" si="19"/>
        <v>-0.12444999866575235</v>
      </c>
      <c r="DN23" s="130">
        <f t="shared" si="19"/>
        <v>-0.12444999866575235</v>
      </c>
      <c r="DO23" s="130">
        <f t="shared" si="19"/>
        <v>-0.12444999866575235</v>
      </c>
      <c r="DP23" s="131">
        <f t="shared" si="19"/>
        <v>-0.12444999866575235</v>
      </c>
      <c r="DQ23" s="128">
        <f t="shared" si="9"/>
        <v>-11.90037874821823</v>
      </c>
    </row>
    <row r="24" spans="1:121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22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22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22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22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22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22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22"/>
      <c r="CG24" s="111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22"/>
      <c r="CS24" s="111"/>
      <c r="CT24" s="111"/>
      <c r="CU24" s="111"/>
      <c r="CV24" s="111"/>
      <c r="CW24" s="111"/>
      <c r="CX24" s="111"/>
      <c r="CY24" s="111"/>
      <c r="CZ24" s="111"/>
      <c r="DA24" s="111"/>
      <c r="DB24" s="111"/>
      <c r="DC24" s="111"/>
      <c r="DD24" s="122"/>
      <c r="DE24" s="111"/>
      <c r="DF24" s="111"/>
      <c r="DG24" s="111"/>
      <c r="DH24" s="111"/>
      <c r="DI24" s="111"/>
      <c r="DJ24" s="111"/>
      <c r="DK24" s="111"/>
      <c r="DL24" s="111"/>
      <c r="DM24" s="111"/>
      <c r="DN24" s="111"/>
      <c r="DO24" s="111"/>
      <c r="DP24" s="122"/>
      <c r="DQ24" s="128">
        <f t="shared" si="9"/>
        <v>0</v>
      </c>
    </row>
    <row r="25" spans="1:121">
      <c r="A25" s="115" t="s">
        <v>48</v>
      </c>
      <c r="B25" s="115"/>
      <c r="C25" s="116">
        <f>C16+C23</f>
        <v>2.2193050392865801</v>
      </c>
      <c r="D25" s="116">
        <f t="shared" ref="D25:BO25" si="20">D16+D23</f>
        <v>2.2282977092974723</v>
      </c>
      <c r="E25" s="116">
        <f t="shared" si="20"/>
        <v>2.2675111764517073</v>
      </c>
      <c r="F25" s="116">
        <f t="shared" si="20"/>
        <v>2.2750522278275214</v>
      </c>
      <c r="G25" s="116">
        <f t="shared" si="20"/>
        <v>2.2750522278275214</v>
      </c>
      <c r="H25" s="116">
        <f t="shared" si="20"/>
        <v>2.2750522278275214</v>
      </c>
      <c r="I25" s="116">
        <f t="shared" si="20"/>
        <v>2.2750522278275214</v>
      </c>
      <c r="J25" s="116">
        <f t="shared" si="20"/>
        <v>2.2750522278275214</v>
      </c>
      <c r="K25" s="116">
        <f t="shared" si="20"/>
        <v>2.2750522278275214</v>
      </c>
      <c r="L25" s="124">
        <f t="shared" si="20"/>
        <v>2.2750522278275214</v>
      </c>
      <c r="M25" s="116">
        <f t="shared" si="20"/>
        <v>2.2750522278275214</v>
      </c>
      <c r="N25" s="116">
        <f t="shared" si="20"/>
        <v>2.3003837252012582</v>
      </c>
      <c r="O25" s="116">
        <f t="shared" si="20"/>
        <v>2.3168248714662836</v>
      </c>
      <c r="P25" s="116">
        <f t="shared" si="20"/>
        <v>2.3168248714662836</v>
      </c>
      <c r="Q25" s="116">
        <f t="shared" si="20"/>
        <v>2.3576068773066874</v>
      </c>
      <c r="R25" s="116">
        <f t="shared" si="20"/>
        <v>2.3654495707375345</v>
      </c>
      <c r="S25" s="116">
        <f t="shared" si="20"/>
        <v>2.3654495707375345</v>
      </c>
      <c r="T25" s="116">
        <f t="shared" si="20"/>
        <v>2.3654495707375345</v>
      </c>
      <c r="U25" s="116">
        <f t="shared" si="20"/>
        <v>2.3654495707375345</v>
      </c>
      <c r="V25" s="116">
        <f t="shared" si="20"/>
        <v>2.3654495707375345</v>
      </c>
      <c r="W25" s="116">
        <f t="shared" si="20"/>
        <v>2.3654495707375345</v>
      </c>
      <c r="X25" s="124">
        <f t="shared" si="20"/>
        <v>2.3654495707375345</v>
      </c>
      <c r="Y25" s="116">
        <f t="shared" si="20"/>
        <v>2.3654495707375345</v>
      </c>
      <c r="Z25" s="116">
        <f t="shared" si="20"/>
        <v>2.3918000022185555</v>
      </c>
      <c r="AA25" s="116">
        <f t="shared" si="20"/>
        <v>2.4088592663462647</v>
      </c>
      <c r="AB25" s="116">
        <f t="shared" si="20"/>
        <v>2.4088592663462647</v>
      </c>
      <c r="AC25" s="116">
        <f t="shared" si="20"/>
        <v>2.4512725524202854</v>
      </c>
      <c r="AD25" s="116">
        <f t="shared" si="20"/>
        <v>2.459428953588366</v>
      </c>
      <c r="AE25" s="116">
        <f t="shared" si="20"/>
        <v>2.459428953588366</v>
      </c>
      <c r="AF25" s="116">
        <f t="shared" si="20"/>
        <v>2.459428953588366</v>
      </c>
      <c r="AG25" s="116">
        <f t="shared" si="20"/>
        <v>2.459428953588366</v>
      </c>
      <c r="AH25" s="116">
        <f t="shared" si="20"/>
        <v>2.459428953588366</v>
      </c>
      <c r="AI25" s="116">
        <f t="shared" si="20"/>
        <v>2.459428953588366</v>
      </c>
      <c r="AJ25" s="124">
        <f t="shared" si="20"/>
        <v>2.459428953588366</v>
      </c>
      <c r="AK25" s="116">
        <f t="shared" si="20"/>
        <v>2.459428953588366</v>
      </c>
      <c r="AL25" s="116">
        <f t="shared" si="20"/>
        <v>2.4868393602515786</v>
      </c>
      <c r="AM25" s="116">
        <f t="shared" si="20"/>
        <v>2.5045394905570841</v>
      </c>
      <c r="AN25" s="116">
        <f t="shared" si="20"/>
        <v>2.5045394905570841</v>
      </c>
      <c r="AO25" s="116">
        <f t="shared" si="20"/>
        <v>2.5486493080740651</v>
      </c>
      <c r="AP25" s="116">
        <f t="shared" si="20"/>
        <v>2.5571319652888693</v>
      </c>
      <c r="AQ25" s="116">
        <f t="shared" si="20"/>
        <v>2.5571319652888693</v>
      </c>
      <c r="AR25" s="116">
        <f t="shared" si="20"/>
        <v>2.5571319652888693</v>
      </c>
      <c r="AS25" s="116">
        <f t="shared" si="20"/>
        <v>2.5571319652888693</v>
      </c>
      <c r="AT25" s="116">
        <f t="shared" si="20"/>
        <v>2.5571319652888693</v>
      </c>
      <c r="AU25" s="116">
        <f t="shared" si="20"/>
        <v>2.5571319652888693</v>
      </c>
      <c r="AV25" s="124">
        <f t="shared" si="20"/>
        <v>2.5571319652888693</v>
      </c>
      <c r="AW25" s="116">
        <f t="shared" si="20"/>
        <v>2.5571319652888693</v>
      </c>
      <c r="AX25" s="116">
        <f t="shared" si="20"/>
        <v>2.5856450440377095</v>
      </c>
      <c r="AY25" s="116">
        <f t="shared" si="20"/>
        <v>2.6040095999487569</v>
      </c>
      <c r="AZ25" s="116">
        <f t="shared" si="20"/>
        <v>2.6040095999487569</v>
      </c>
      <c r="BA25" s="116">
        <f t="shared" si="20"/>
        <v>2.6498838101664171</v>
      </c>
      <c r="BB25" s="116">
        <f t="shared" si="20"/>
        <v>2.658705773669813</v>
      </c>
      <c r="BC25" s="116">
        <f t="shared" si="20"/>
        <v>2.658705773669813</v>
      </c>
      <c r="BD25" s="116">
        <f t="shared" si="20"/>
        <v>2.658705773669813</v>
      </c>
      <c r="BE25" s="116">
        <f t="shared" si="20"/>
        <v>2.658705773669813</v>
      </c>
      <c r="BF25" s="116">
        <f t="shared" si="20"/>
        <v>2.658705773669813</v>
      </c>
      <c r="BG25" s="116">
        <f t="shared" si="20"/>
        <v>2.658705773669813</v>
      </c>
      <c r="BH25" s="124">
        <f t="shared" si="20"/>
        <v>2.658705773669813</v>
      </c>
      <c r="BI25" s="116">
        <f t="shared" si="20"/>
        <v>2.658705773669813</v>
      </c>
      <c r="BJ25" s="116">
        <f t="shared" si="20"/>
        <v>2.6883659441786616</v>
      </c>
      <c r="BK25" s="116">
        <f t="shared" si="20"/>
        <v>2.7074193237391389</v>
      </c>
      <c r="BL25" s="116">
        <f t="shared" si="20"/>
        <v>2.7074193237391389</v>
      </c>
      <c r="BM25" s="116">
        <f t="shared" si="20"/>
        <v>2.7551285023655057</v>
      </c>
      <c r="BN25" s="116">
        <f t="shared" si="20"/>
        <v>2.7643033444090377</v>
      </c>
      <c r="BO25" s="116">
        <f t="shared" si="20"/>
        <v>2.7643033444090377</v>
      </c>
      <c r="BP25" s="116">
        <f t="shared" ref="BP25:DP25" si="21">BP16+BP23</f>
        <v>2.7643033444090377</v>
      </c>
      <c r="BQ25" s="116">
        <f t="shared" si="21"/>
        <v>2.7643033444090377</v>
      </c>
      <c r="BR25" s="116">
        <f t="shared" si="21"/>
        <v>2.7643033444090377</v>
      </c>
      <c r="BS25" s="116">
        <f t="shared" si="21"/>
        <v>2.7643033444090377</v>
      </c>
      <c r="BT25" s="124">
        <f t="shared" si="21"/>
        <v>2.7643033444090377</v>
      </c>
      <c r="BU25" s="116">
        <f t="shared" si="21"/>
        <v>2.7643033444090377</v>
      </c>
      <c r="BV25" s="116">
        <f t="shared" si="21"/>
        <v>2.7951568187787963</v>
      </c>
      <c r="BW25" s="116">
        <f t="shared" si="21"/>
        <v>2.8149242870053302</v>
      </c>
      <c r="BX25" s="116">
        <f t="shared" si="21"/>
        <v>2.8149242870053302</v>
      </c>
      <c r="BY25" s="116">
        <f t="shared" si="21"/>
        <v>2.864541832776752</v>
      </c>
      <c r="BZ25" s="116">
        <f t="shared" si="21"/>
        <v>2.8740836685020246</v>
      </c>
      <c r="CA25" s="116">
        <f t="shared" si="21"/>
        <v>2.8740836685020246</v>
      </c>
      <c r="CB25" s="116">
        <f t="shared" si="21"/>
        <v>2.8740836685020246</v>
      </c>
      <c r="CC25" s="116">
        <f t="shared" si="21"/>
        <v>2.8740836685020246</v>
      </c>
      <c r="CD25" s="116">
        <f t="shared" si="21"/>
        <v>2.8740836685020246</v>
      </c>
      <c r="CE25" s="116">
        <f t="shared" si="21"/>
        <v>2.8740836685020246</v>
      </c>
      <c r="CF25" s="124">
        <f t="shared" si="21"/>
        <v>2.8740836685020246</v>
      </c>
      <c r="CG25" s="116">
        <f t="shared" si="21"/>
        <v>2.8740836685020246</v>
      </c>
      <c r="CH25" s="116">
        <f t="shared" si="21"/>
        <v>2.9061785237391575</v>
      </c>
      <c r="CI25" s="116">
        <f t="shared" si="21"/>
        <v>2.9266862418525723</v>
      </c>
      <c r="CJ25" s="116">
        <f t="shared" si="21"/>
        <v>2.9266862418525723</v>
      </c>
      <c r="CK25" s="116">
        <f t="shared" si="21"/>
        <v>2.9782884894548514</v>
      </c>
      <c r="CL25" s="116">
        <f t="shared" si="21"/>
        <v>2.9882119986091356</v>
      </c>
      <c r="CM25" s="116">
        <f t="shared" si="21"/>
        <v>2.9882119986091356</v>
      </c>
      <c r="CN25" s="116">
        <f t="shared" si="21"/>
        <v>2.9882119986091356</v>
      </c>
      <c r="CO25" s="116">
        <f t="shared" si="21"/>
        <v>2.9882119986091356</v>
      </c>
      <c r="CP25" s="116">
        <f t="shared" si="21"/>
        <v>2.9882119986091356</v>
      </c>
      <c r="CQ25" s="116">
        <f t="shared" si="21"/>
        <v>2.9882119986091356</v>
      </c>
      <c r="CR25" s="124">
        <f t="shared" si="21"/>
        <v>2.9882119986091356</v>
      </c>
      <c r="CS25" s="116">
        <f t="shared" si="21"/>
        <v>2.9882119986091356</v>
      </c>
      <c r="CT25" s="116">
        <f t="shared" si="21"/>
        <v>3.0215982520429678</v>
      </c>
      <c r="CU25" s="116">
        <f t="shared" si="21"/>
        <v>3.0428733075966283</v>
      </c>
      <c r="CV25" s="116">
        <f t="shared" si="21"/>
        <v>3.0428733075966283</v>
      </c>
      <c r="CW25" s="116">
        <f t="shared" si="21"/>
        <v>3.0965396451029972</v>
      </c>
      <c r="CX25" s="116">
        <f t="shared" si="21"/>
        <v>3.1068600946234533</v>
      </c>
      <c r="CY25" s="116">
        <f t="shared" si="21"/>
        <v>3.1068600946234533</v>
      </c>
      <c r="CZ25" s="116">
        <f t="shared" si="21"/>
        <v>3.1068600946234533</v>
      </c>
      <c r="DA25" s="116">
        <f t="shared" si="21"/>
        <v>3.1068600946234533</v>
      </c>
      <c r="DB25" s="116">
        <f t="shared" si="21"/>
        <v>3.1068600946234533</v>
      </c>
      <c r="DC25" s="116">
        <f t="shared" si="21"/>
        <v>3.1068600946234533</v>
      </c>
      <c r="DD25" s="124">
        <f t="shared" si="21"/>
        <v>3.1068600946234533</v>
      </c>
      <c r="DE25" s="116">
        <f t="shared" si="21"/>
        <v>3.1068600946234533</v>
      </c>
      <c r="DF25" s="116">
        <f t="shared" si="21"/>
        <v>3.1415897823812138</v>
      </c>
      <c r="DG25" s="116">
        <f t="shared" si="21"/>
        <v>3.1636602203085165</v>
      </c>
      <c r="DH25" s="116">
        <f t="shared" si="21"/>
        <v>3.1636602203085165</v>
      </c>
      <c r="DI25" s="116">
        <f t="shared" si="21"/>
        <v>3.2194732113151412</v>
      </c>
      <c r="DJ25" s="116">
        <f t="shared" si="21"/>
        <v>3.2302064788164149</v>
      </c>
      <c r="DK25" s="116">
        <f t="shared" si="21"/>
        <v>3.2302064788164149</v>
      </c>
      <c r="DL25" s="116">
        <f t="shared" si="21"/>
        <v>3.2302064788164149</v>
      </c>
      <c r="DM25" s="116">
        <f t="shared" si="21"/>
        <v>3.2302064788164149</v>
      </c>
      <c r="DN25" s="116">
        <f t="shared" si="21"/>
        <v>3.2302064788164149</v>
      </c>
      <c r="DO25" s="116">
        <f t="shared" si="21"/>
        <v>3.2302064788164149</v>
      </c>
      <c r="DP25" s="124">
        <f t="shared" si="21"/>
        <v>3.2302064788164149</v>
      </c>
      <c r="DQ25" s="129">
        <f t="shared" si="9"/>
        <v>319.93891495425066</v>
      </c>
    </row>
    <row r="26" spans="1:121">
      <c r="A26" s="111" t="s">
        <v>83</v>
      </c>
      <c r="B26" s="111"/>
      <c r="C26" s="117">
        <f>-C25*0.1</f>
        <v>-0.22193050392865801</v>
      </c>
      <c r="D26" s="117">
        <f t="shared" ref="D26:BO26" si="22">-D25*0.1</f>
        <v>-0.22282977092974723</v>
      </c>
      <c r="E26" s="117">
        <f t="shared" si="22"/>
        <v>-0.22675111764517075</v>
      </c>
      <c r="F26" s="117">
        <f t="shared" si="22"/>
        <v>-0.22750522278275215</v>
      </c>
      <c r="G26" s="117">
        <f t="shared" si="22"/>
        <v>-0.22750522278275215</v>
      </c>
      <c r="H26" s="117">
        <f t="shared" si="22"/>
        <v>-0.22750522278275215</v>
      </c>
      <c r="I26" s="117">
        <f t="shared" si="22"/>
        <v>-0.22750522278275215</v>
      </c>
      <c r="J26" s="117">
        <f t="shared" si="22"/>
        <v>-0.22750522278275215</v>
      </c>
      <c r="K26" s="117">
        <f t="shared" si="22"/>
        <v>-0.22750522278275215</v>
      </c>
      <c r="L26" s="125">
        <f t="shared" si="22"/>
        <v>-0.22750522278275215</v>
      </c>
      <c r="M26" s="117">
        <f t="shared" si="22"/>
        <v>-0.22750522278275215</v>
      </c>
      <c r="N26" s="117">
        <f t="shared" si="22"/>
        <v>-0.23003837252012582</v>
      </c>
      <c r="O26" s="117">
        <f t="shared" si="22"/>
        <v>-0.23168248714662837</v>
      </c>
      <c r="P26" s="117">
        <f t="shared" si="22"/>
        <v>-0.23168248714662837</v>
      </c>
      <c r="Q26" s="117">
        <f t="shared" si="22"/>
        <v>-0.23576068773066874</v>
      </c>
      <c r="R26" s="117">
        <f t="shared" si="22"/>
        <v>-0.23654495707375345</v>
      </c>
      <c r="S26" s="117">
        <f t="shared" si="22"/>
        <v>-0.23654495707375345</v>
      </c>
      <c r="T26" s="117">
        <f t="shared" si="22"/>
        <v>-0.23654495707375345</v>
      </c>
      <c r="U26" s="117">
        <f t="shared" si="22"/>
        <v>-0.23654495707375345</v>
      </c>
      <c r="V26" s="117">
        <f t="shared" si="22"/>
        <v>-0.23654495707375345</v>
      </c>
      <c r="W26" s="117">
        <f t="shared" si="22"/>
        <v>-0.23654495707375345</v>
      </c>
      <c r="X26" s="125">
        <f t="shared" si="22"/>
        <v>-0.23654495707375345</v>
      </c>
      <c r="Y26" s="117">
        <f t="shared" si="22"/>
        <v>-0.23654495707375345</v>
      </c>
      <c r="Z26" s="117">
        <f t="shared" si="22"/>
        <v>-0.23918000022185557</v>
      </c>
      <c r="AA26" s="117">
        <f t="shared" si="22"/>
        <v>-0.24088592663462649</v>
      </c>
      <c r="AB26" s="117">
        <f t="shared" si="22"/>
        <v>-0.24088592663462649</v>
      </c>
      <c r="AC26" s="117">
        <f t="shared" si="22"/>
        <v>-0.24512725524202855</v>
      </c>
      <c r="AD26" s="117">
        <f t="shared" si="22"/>
        <v>-0.24594289535883662</v>
      </c>
      <c r="AE26" s="117">
        <f t="shared" si="22"/>
        <v>-0.24594289535883662</v>
      </c>
      <c r="AF26" s="117">
        <f t="shared" si="22"/>
        <v>-0.24594289535883662</v>
      </c>
      <c r="AG26" s="117">
        <f t="shared" si="22"/>
        <v>-0.24594289535883662</v>
      </c>
      <c r="AH26" s="117">
        <f t="shared" si="22"/>
        <v>-0.24594289535883662</v>
      </c>
      <c r="AI26" s="117">
        <f t="shared" si="22"/>
        <v>-0.24594289535883662</v>
      </c>
      <c r="AJ26" s="125">
        <f t="shared" si="22"/>
        <v>-0.24594289535883662</v>
      </c>
      <c r="AK26" s="117">
        <f t="shared" si="22"/>
        <v>-0.24594289535883662</v>
      </c>
      <c r="AL26" s="117">
        <f t="shared" si="22"/>
        <v>-0.24868393602515787</v>
      </c>
      <c r="AM26" s="117">
        <f t="shared" si="22"/>
        <v>-0.25045394905570845</v>
      </c>
      <c r="AN26" s="117">
        <f t="shared" si="22"/>
        <v>-0.25045394905570845</v>
      </c>
      <c r="AO26" s="117">
        <f t="shared" si="22"/>
        <v>-0.25486493080740652</v>
      </c>
      <c r="AP26" s="117">
        <f t="shared" si="22"/>
        <v>-0.25571319652888697</v>
      </c>
      <c r="AQ26" s="117">
        <f t="shared" si="22"/>
        <v>-0.25571319652888697</v>
      </c>
      <c r="AR26" s="117">
        <f t="shared" si="22"/>
        <v>-0.25571319652888697</v>
      </c>
      <c r="AS26" s="117">
        <f t="shared" si="22"/>
        <v>-0.25571319652888697</v>
      </c>
      <c r="AT26" s="117">
        <f t="shared" si="22"/>
        <v>-0.25571319652888697</v>
      </c>
      <c r="AU26" s="117">
        <f t="shared" si="22"/>
        <v>-0.25571319652888697</v>
      </c>
      <c r="AV26" s="125">
        <f t="shared" si="22"/>
        <v>-0.25571319652888697</v>
      </c>
      <c r="AW26" s="117">
        <f t="shared" si="22"/>
        <v>-0.25571319652888697</v>
      </c>
      <c r="AX26" s="117">
        <f t="shared" si="22"/>
        <v>-0.25856450440377093</v>
      </c>
      <c r="AY26" s="117">
        <f t="shared" si="22"/>
        <v>-0.26040095999487572</v>
      </c>
      <c r="AZ26" s="117">
        <f t="shared" si="22"/>
        <v>-0.26040095999487572</v>
      </c>
      <c r="BA26" s="117">
        <f t="shared" si="22"/>
        <v>-0.26498838101664174</v>
      </c>
      <c r="BB26" s="117">
        <f t="shared" si="22"/>
        <v>-0.26587057736698133</v>
      </c>
      <c r="BC26" s="117">
        <f t="shared" si="22"/>
        <v>-0.26587057736698133</v>
      </c>
      <c r="BD26" s="117">
        <f t="shared" si="22"/>
        <v>-0.26587057736698133</v>
      </c>
      <c r="BE26" s="117">
        <f t="shared" si="22"/>
        <v>-0.26587057736698133</v>
      </c>
      <c r="BF26" s="117">
        <f t="shared" si="22"/>
        <v>-0.26587057736698133</v>
      </c>
      <c r="BG26" s="117">
        <f t="shared" si="22"/>
        <v>-0.26587057736698133</v>
      </c>
      <c r="BH26" s="125">
        <f t="shared" si="22"/>
        <v>-0.26587057736698133</v>
      </c>
      <c r="BI26" s="117">
        <f t="shared" si="22"/>
        <v>-0.26587057736698133</v>
      </c>
      <c r="BJ26" s="117">
        <f t="shared" si="22"/>
        <v>-0.26883659441786617</v>
      </c>
      <c r="BK26" s="117">
        <f t="shared" si="22"/>
        <v>-0.27074193237391392</v>
      </c>
      <c r="BL26" s="117">
        <f t="shared" si="22"/>
        <v>-0.27074193237391392</v>
      </c>
      <c r="BM26" s="117">
        <f t="shared" si="22"/>
        <v>-0.27551285023655059</v>
      </c>
      <c r="BN26" s="117">
        <f t="shared" si="22"/>
        <v>-0.27643033444090376</v>
      </c>
      <c r="BO26" s="117">
        <f t="shared" si="22"/>
        <v>-0.27643033444090376</v>
      </c>
      <c r="BP26" s="117">
        <f t="shared" ref="BP26:DP26" si="23">-BP25*0.1</f>
        <v>-0.27643033444090376</v>
      </c>
      <c r="BQ26" s="117">
        <f t="shared" si="23"/>
        <v>-0.27643033444090376</v>
      </c>
      <c r="BR26" s="117">
        <f t="shared" si="23"/>
        <v>-0.27643033444090376</v>
      </c>
      <c r="BS26" s="117">
        <f t="shared" si="23"/>
        <v>-0.27643033444090376</v>
      </c>
      <c r="BT26" s="125">
        <f t="shared" si="23"/>
        <v>-0.27643033444090376</v>
      </c>
      <c r="BU26" s="117">
        <f t="shared" si="23"/>
        <v>-0.27643033444090376</v>
      </c>
      <c r="BV26" s="117">
        <f t="shared" si="23"/>
        <v>-0.27951568187787962</v>
      </c>
      <c r="BW26" s="117">
        <f t="shared" si="23"/>
        <v>-0.28149242870053304</v>
      </c>
      <c r="BX26" s="117">
        <f t="shared" si="23"/>
        <v>-0.28149242870053304</v>
      </c>
      <c r="BY26" s="117">
        <f t="shared" si="23"/>
        <v>-0.28645418327767519</v>
      </c>
      <c r="BZ26" s="117">
        <f t="shared" si="23"/>
        <v>-0.28740836685020249</v>
      </c>
      <c r="CA26" s="117">
        <f t="shared" si="23"/>
        <v>-0.28740836685020249</v>
      </c>
      <c r="CB26" s="117">
        <f t="shared" si="23"/>
        <v>-0.28740836685020249</v>
      </c>
      <c r="CC26" s="117">
        <f t="shared" si="23"/>
        <v>-0.28740836685020249</v>
      </c>
      <c r="CD26" s="117">
        <f t="shared" si="23"/>
        <v>-0.28740836685020249</v>
      </c>
      <c r="CE26" s="117">
        <f t="shared" si="23"/>
        <v>-0.28740836685020249</v>
      </c>
      <c r="CF26" s="125">
        <f t="shared" si="23"/>
        <v>-0.28740836685020249</v>
      </c>
      <c r="CG26" s="117">
        <f t="shared" si="23"/>
        <v>-0.28740836685020249</v>
      </c>
      <c r="CH26" s="117">
        <f t="shared" si="23"/>
        <v>-0.29061785237391574</v>
      </c>
      <c r="CI26" s="117">
        <f t="shared" si="23"/>
        <v>-0.29266862418525724</v>
      </c>
      <c r="CJ26" s="117">
        <f t="shared" si="23"/>
        <v>-0.29266862418525724</v>
      </c>
      <c r="CK26" s="117">
        <f t="shared" si="23"/>
        <v>-0.29782884894548517</v>
      </c>
      <c r="CL26" s="117">
        <f t="shared" si="23"/>
        <v>-0.29882119986091354</v>
      </c>
      <c r="CM26" s="117">
        <f t="shared" si="23"/>
        <v>-0.29882119986091354</v>
      </c>
      <c r="CN26" s="117">
        <f t="shared" si="23"/>
        <v>-0.29882119986091354</v>
      </c>
      <c r="CO26" s="117">
        <f t="shared" si="23"/>
        <v>-0.29882119986091354</v>
      </c>
      <c r="CP26" s="117">
        <f t="shared" si="23"/>
        <v>-0.29882119986091354</v>
      </c>
      <c r="CQ26" s="117">
        <f t="shared" si="23"/>
        <v>-0.29882119986091354</v>
      </c>
      <c r="CR26" s="125">
        <f t="shared" si="23"/>
        <v>-0.29882119986091354</v>
      </c>
      <c r="CS26" s="117">
        <f t="shared" si="23"/>
        <v>-0.29882119986091354</v>
      </c>
      <c r="CT26" s="117">
        <f t="shared" si="23"/>
        <v>-0.30215982520429679</v>
      </c>
      <c r="CU26" s="117">
        <f t="shared" si="23"/>
        <v>-0.30428733075966286</v>
      </c>
      <c r="CV26" s="117">
        <f t="shared" si="23"/>
        <v>-0.30428733075966286</v>
      </c>
      <c r="CW26" s="117">
        <f t="shared" si="23"/>
        <v>-0.30965396451029975</v>
      </c>
      <c r="CX26" s="117">
        <f t="shared" si="23"/>
        <v>-0.31068600946234537</v>
      </c>
      <c r="CY26" s="117">
        <f t="shared" si="23"/>
        <v>-0.31068600946234537</v>
      </c>
      <c r="CZ26" s="117">
        <f t="shared" si="23"/>
        <v>-0.31068600946234537</v>
      </c>
      <c r="DA26" s="117">
        <f t="shared" si="23"/>
        <v>-0.31068600946234537</v>
      </c>
      <c r="DB26" s="117">
        <f t="shared" si="23"/>
        <v>-0.31068600946234537</v>
      </c>
      <c r="DC26" s="117">
        <f t="shared" si="23"/>
        <v>-0.31068600946234537</v>
      </c>
      <c r="DD26" s="125">
        <f t="shared" si="23"/>
        <v>-0.31068600946234537</v>
      </c>
      <c r="DE26" s="117">
        <f t="shared" si="23"/>
        <v>-0.31068600946234537</v>
      </c>
      <c r="DF26" s="117">
        <f t="shared" si="23"/>
        <v>-0.31415897823812139</v>
      </c>
      <c r="DG26" s="117">
        <f t="shared" si="23"/>
        <v>-0.31636602203085168</v>
      </c>
      <c r="DH26" s="117">
        <f t="shared" si="23"/>
        <v>-0.31636602203085168</v>
      </c>
      <c r="DI26" s="117">
        <f t="shared" si="23"/>
        <v>-0.32194732113151414</v>
      </c>
      <c r="DJ26" s="117">
        <f t="shared" si="23"/>
        <v>-0.32302064788164153</v>
      </c>
      <c r="DK26" s="117">
        <f t="shared" si="23"/>
        <v>-0.32302064788164153</v>
      </c>
      <c r="DL26" s="117">
        <f t="shared" si="23"/>
        <v>-0.32302064788164153</v>
      </c>
      <c r="DM26" s="117">
        <f t="shared" si="23"/>
        <v>-0.32302064788164153</v>
      </c>
      <c r="DN26" s="117">
        <f t="shared" si="23"/>
        <v>-0.32302064788164153</v>
      </c>
      <c r="DO26" s="117">
        <f t="shared" si="23"/>
        <v>-0.32302064788164153</v>
      </c>
      <c r="DP26" s="125">
        <f t="shared" si="23"/>
        <v>-0.32302064788164153</v>
      </c>
      <c r="DQ26" s="128">
        <f>SUM(C26:DP26)</f>
        <v>-31.993891495425025</v>
      </c>
    </row>
    <row r="27" spans="1:121">
      <c r="A27" s="115" t="s">
        <v>84</v>
      </c>
      <c r="B27" s="115"/>
      <c r="C27" s="116">
        <f>SUM(C25:C26)</f>
        <v>1.997374535357922</v>
      </c>
      <c r="D27" s="116">
        <f>SUM(D25:D26)</f>
        <v>2.0054679383677252</v>
      </c>
      <c r="E27" s="116">
        <f t="shared" ref="E27:BO27" si="24">SUM(E25:E26)</f>
        <v>2.0407600588065367</v>
      </c>
      <c r="F27" s="116">
        <f t="shared" si="24"/>
        <v>2.0475470050447693</v>
      </c>
      <c r="G27" s="116">
        <f t="shared" si="24"/>
        <v>2.0475470050447693</v>
      </c>
      <c r="H27" s="116">
        <f t="shared" si="24"/>
        <v>2.0475470050447693</v>
      </c>
      <c r="I27" s="116">
        <f t="shared" si="24"/>
        <v>2.0475470050447693</v>
      </c>
      <c r="J27" s="116">
        <f t="shared" si="24"/>
        <v>2.0475470050447693</v>
      </c>
      <c r="K27" s="116">
        <f t="shared" si="24"/>
        <v>2.0475470050447693</v>
      </c>
      <c r="L27" s="124">
        <f t="shared" si="24"/>
        <v>2.0475470050447693</v>
      </c>
      <c r="M27" s="116">
        <f t="shared" si="24"/>
        <v>2.0475470050447693</v>
      </c>
      <c r="N27" s="116">
        <f t="shared" si="24"/>
        <v>2.0703453526811324</v>
      </c>
      <c r="O27" s="116">
        <f t="shared" si="24"/>
        <v>2.085142384319655</v>
      </c>
      <c r="P27" s="116">
        <f t="shared" si="24"/>
        <v>2.085142384319655</v>
      </c>
      <c r="Q27" s="116">
        <f t="shared" si="24"/>
        <v>2.1218461895760186</v>
      </c>
      <c r="R27" s="116">
        <f t="shared" si="24"/>
        <v>2.128904613663781</v>
      </c>
      <c r="S27" s="116">
        <f t="shared" si="24"/>
        <v>2.128904613663781</v>
      </c>
      <c r="T27" s="116">
        <f t="shared" si="24"/>
        <v>2.128904613663781</v>
      </c>
      <c r="U27" s="116">
        <f t="shared" si="24"/>
        <v>2.128904613663781</v>
      </c>
      <c r="V27" s="116">
        <f t="shared" si="24"/>
        <v>2.128904613663781</v>
      </c>
      <c r="W27" s="116">
        <f t="shared" si="24"/>
        <v>2.128904613663781</v>
      </c>
      <c r="X27" s="124">
        <f t="shared" si="24"/>
        <v>2.128904613663781</v>
      </c>
      <c r="Y27" s="116">
        <f t="shared" si="24"/>
        <v>2.128904613663781</v>
      </c>
      <c r="Z27" s="116">
        <f t="shared" si="24"/>
        <v>2.1526200019966999</v>
      </c>
      <c r="AA27" s="116">
        <f t="shared" si="24"/>
        <v>2.1679733397116383</v>
      </c>
      <c r="AB27" s="116">
        <f t="shared" si="24"/>
        <v>2.1679733397116383</v>
      </c>
      <c r="AC27" s="116">
        <f t="shared" si="24"/>
        <v>2.2061452971782569</v>
      </c>
      <c r="AD27" s="116">
        <f t="shared" si="24"/>
        <v>2.2134860582295293</v>
      </c>
      <c r="AE27" s="116">
        <f t="shared" si="24"/>
        <v>2.2134860582295293</v>
      </c>
      <c r="AF27" s="116">
        <f t="shared" si="24"/>
        <v>2.2134860582295293</v>
      </c>
      <c r="AG27" s="116">
        <f t="shared" si="24"/>
        <v>2.2134860582295293</v>
      </c>
      <c r="AH27" s="116">
        <f t="shared" si="24"/>
        <v>2.2134860582295293</v>
      </c>
      <c r="AI27" s="116">
        <f t="shared" si="24"/>
        <v>2.2134860582295293</v>
      </c>
      <c r="AJ27" s="124">
        <f t="shared" si="24"/>
        <v>2.2134860582295293</v>
      </c>
      <c r="AK27" s="116">
        <f t="shared" si="24"/>
        <v>2.2134860582295293</v>
      </c>
      <c r="AL27" s="116">
        <f t="shared" si="24"/>
        <v>2.2381554242264206</v>
      </c>
      <c r="AM27" s="116">
        <f t="shared" si="24"/>
        <v>2.2540855415013756</v>
      </c>
      <c r="AN27" s="116">
        <f t="shared" si="24"/>
        <v>2.2540855415013756</v>
      </c>
      <c r="AO27" s="116">
        <f t="shared" si="24"/>
        <v>2.2937843772666584</v>
      </c>
      <c r="AP27" s="116">
        <f t="shared" si="24"/>
        <v>2.3014187687599823</v>
      </c>
      <c r="AQ27" s="116">
        <f t="shared" si="24"/>
        <v>2.3014187687599823</v>
      </c>
      <c r="AR27" s="116">
        <f t="shared" si="24"/>
        <v>2.3014187687599823</v>
      </c>
      <c r="AS27" s="116">
        <f t="shared" si="24"/>
        <v>2.3014187687599823</v>
      </c>
      <c r="AT27" s="116">
        <f t="shared" si="24"/>
        <v>2.3014187687599823</v>
      </c>
      <c r="AU27" s="116">
        <f t="shared" si="24"/>
        <v>2.3014187687599823</v>
      </c>
      <c r="AV27" s="124">
        <f t="shared" si="24"/>
        <v>2.3014187687599823</v>
      </c>
      <c r="AW27" s="116">
        <f t="shared" si="24"/>
        <v>2.3014187687599823</v>
      </c>
      <c r="AX27" s="116">
        <f t="shared" si="24"/>
        <v>2.3270805396339385</v>
      </c>
      <c r="AY27" s="116">
        <f t="shared" si="24"/>
        <v>2.3436086399538811</v>
      </c>
      <c r="AZ27" s="116">
        <f t="shared" si="24"/>
        <v>2.3436086399538811</v>
      </c>
      <c r="BA27" s="116">
        <f t="shared" si="24"/>
        <v>2.3848954291497755</v>
      </c>
      <c r="BB27" s="116">
        <f t="shared" si="24"/>
        <v>2.3928351963028316</v>
      </c>
      <c r="BC27" s="116">
        <f t="shared" si="24"/>
        <v>2.3928351963028316</v>
      </c>
      <c r="BD27" s="116">
        <f t="shared" si="24"/>
        <v>2.3928351963028316</v>
      </c>
      <c r="BE27" s="116">
        <f t="shared" si="24"/>
        <v>2.3928351963028316</v>
      </c>
      <c r="BF27" s="116">
        <f t="shared" si="24"/>
        <v>2.3928351963028316</v>
      </c>
      <c r="BG27" s="116">
        <f t="shared" si="24"/>
        <v>2.3928351963028316</v>
      </c>
      <c r="BH27" s="124">
        <f t="shared" si="24"/>
        <v>2.3928351963028316</v>
      </c>
      <c r="BI27" s="116">
        <f t="shared" si="24"/>
        <v>2.3928351963028316</v>
      </c>
      <c r="BJ27" s="116">
        <f t="shared" si="24"/>
        <v>2.4195293497607953</v>
      </c>
      <c r="BK27" s="116">
        <f t="shared" si="24"/>
        <v>2.4366773913652251</v>
      </c>
      <c r="BL27" s="116">
        <f t="shared" si="24"/>
        <v>2.4366773913652251</v>
      </c>
      <c r="BM27" s="116">
        <f t="shared" si="24"/>
        <v>2.4796156521289552</v>
      </c>
      <c r="BN27" s="116">
        <f t="shared" si="24"/>
        <v>2.4878730099681339</v>
      </c>
      <c r="BO27" s="116">
        <f t="shared" si="24"/>
        <v>2.4878730099681339</v>
      </c>
      <c r="BP27" s="116">
        <f t="shared" ref="BP27:DP27" si="25">SUM(BP25:BP26)</f>
        <v>2.4878730099681339</v>
      </c>
      <c r="BQ27" s="116">
        <f t="shared" si="25"/>
        <v>2.4878730099681339</v>
      </c>
      <c r="BR27" s="116">
        <f t="shared" si="25"/>
        <v>2.4878730099681339</v>
      </c>
      <c r="BS27" s="116">
        <f t="shared" si="25"/>
        <v>2.4878730099681339</v>
      </c>
      <c r="BT27" s="124">
        <f t="shared" si="25"/>
        <v>2.4878730099681339</v>
      </c>
      <c r="BU27" s="116">
        <f t="shared" si="25"/>
        <v>2.4878730099681339</v>
      </c>
      <c r="BV27" s="116">
        <f t="shared" si="25"/>
        <v>2.5156411369009168</v>
      </c>
      <c r="BW27" s="116">
        <f t="shared" si="25"/>
        <v>2.5334318583047972</v>
      </c>
      <c r="BX27" s="116">
        <f t="shared" si="25"/>
        <v>2.5334318583047972</v>
      </c>
      <c r="BY27" s="116">
        <f t="shared" si="25"/>
        <v>2.5780876494990768</v>
      </c>
      <c r="BZ27" s="116">
        <f t="shared" si="25"/>
        <v>2.5866753016518222</v>
      </c>
      <c r="CA27" s="116">
        <f t="shared" si="25"/>
        <v>2.5866753016518222</v>
      </c>
      <c r="CB27" s="116">
        <f t="shared" si="25"/>
        <v>2.5866753016518222</v>
      </c>
      <c r="CC27" s="116">
        <f t="shared" si="25"/>
        <v>2.5866753016518222</v>
      </c>
      <c r="CD27" s="116">
        <f t="shared" si="25"/>
        <v>2.5866753016518222</v>
      </c>
      <c r="CE27" s="116">
        <f t="shared" si="25"/>
        <v>2.5866753016518222</v>
      </c>
      <c r="CF27" s="124">
        <f t="shared" si="25"/>
        <v>2.5866753016518222</v>
      </c>
      <c r="CG27" s="116">
        <f t="shared" si="25"/>
        <v>2.5866753016518222</v>
      </c>
      <c r="CH27" s="116">
        <f t="shared" si="25"/>
        <v>2.615560671365242</v>
      </c>
      <c r="CI27" s="116">
        <f t="shared" si="25"/>
        <v>2.6340176176673151</v>
      </c>
      <c r="CJ27" s="116">
        <f t="shared" si="25"/>
        <v>2.6340176176673151</v>
      </c>
      <c r="CK27" s="116">
        <f t="shared" si="25"/>
        <v>2.6804596405093664</v>
      </c>
      <c r="CL27" s="116">
        <f t="shared" si="25"/>
        <v>2.6893907987482222</v>
      </c>
      <c r="CM27" s="116">
        <f t="shared" si="25"/>
        <v>2.6893907987482222</v>
      </c>
      <c r="CN27" s="116">
        <f t="shared" si="25"/>
        <v>2.6893907987482222</v>
      </c>
      <c r="CO27" s="116">
        <f t="shared" si="25"/>
        <v>2.6893907987482222</v>
      </c>
      <c r="CP27" s="116">
        <f t="shared" si="25"/>
        <v>2.6893907987482222</v>
      </c>
      <c r="CQ27" s="116">
        <f t="shared" si="25"/>
        <v>2.6893907987482222</v>
      </c>
      <c r="CR27" s="124">
        <f t="shared" si="25"/>
        <v>2.6893907987482222</v>
      </c>
      <c r="CS27" s="116">
        <f t="shared" si="25"/>
        <v>2.6893907987482222</v>
      </c>
      <c r="CT27" s="116">
        <f t="shared" si="25"/>
        <v>2.7194384268386709</v>
      </c>
      <c r="CU27" s="116">
        <f t="shared" si="25"/>
        <v>2.7385859768369656</v>
      </c>
      <c r="CV27" s="116">
        <f t="shared" si="25"/>
        <v>2.7385859768369656</v>
      </c>
      <c r="CW27" s="116">
        <f t="shared" si="25"/>
        <v>2.7868856805926976</v>
      </c>
      <c r="CX27" s="116">
        <f t="shared" si="25"/>
        <v>2.7961740851611081</v>
      </c>
      <c r="CY27" s="116">
        <f t="shared" si="25"/>
        <v>2.7961740851611081</v>
      </c>
      <c r="CZ27" s="116">
        <f t="shared" si="25"/>
        <v>2.7961740851611081</v>
      </c>
      <c r="DA27" s="116">
        <f t="shared" si="25"/>
        <v>2.7961740851611081</v>
      </c>
      <c r="DB27" s="116">
        <f t="shared" si="25"/>
        <v>2.7961740851611081</v>
      </c>
      <c r="DC27" s="116">
        <f t="shared" si="25"/>
        <v>2.7961740851611081</v>
      </c>
      <c r="DD27" s="124">
        <f t="shared" si="25"/>
        <v>2.7961740851611081</v>
      </c>
      <c r="DE27" s="116">
        <f t="shared" si="25"/>
        <v>2.7961740851611081</v>
      </c>
      <c r="DF27" s="116">
        <f t="shared" si="25"/>
        <v>2.8274308041430922</v>
      </c>
      <c r="DG27" s="116">
        <f t="shared" si="25"/>
        <v>2.8472941982776647</v>
      </c>
      <c r="DH27" s="116">
        <f t="shared" si="25"/>
        <v>2.8472941982776647</v>
      </c>
      <c r="DI27" s="116">
        <f t="shared" si="25"/>
        <v>2.8975258901836272</v>
      </c>
      <c r="DJ27" s="116">
        <f t="shared" si="25"/>
        <v>2.9071858309347736</v>
      </c>
      <c r="DK27" s="116">
        <f t="shared" si="25"/>
        <v>2.9071858309347736</v>
      </c>
      <c r="DL27" s="116">
        <f t="shared" si="25"/>
        <v>2.9071858309347736</v>
      </c>
      <c r="DM27" s="116">
        <f t="shared" si="25"/>
        <v>2.9071858309347736</v>
      </c>
      <c r="DN27" s="116">
        <f t="shared" si="25"/>
        <v>2.9071858309347736</v>
      </c>
      <c r="DO27" s="116">
        <f t="shared" si="25"/>
        <v>2.9071858309347736</v>
      </c>
      <c r="DP27" s="124">
        <f t="shared" si="25"/>
        <v>2.9071858309347736</v>
      </c>
      <c r="DQ27" s="128">
        <f>SUM(C27:DP27)</f>
        <v>287.94502345882557</v>
      </c>
    </row>
    <row r="28" spans="1:121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4">
        <f>SUM(A27:L27)</f>
        <v>20.376431567845572</v>
      </c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4">
        <f>SUM(M27:X27)</f>
        <v>25.312355611587698</v>
      </c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4">
        <f>SUM(Y27:AJ27)</f>
        <v>26.318018999868713</v>
      </c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4">
        <f>SUM(AK27:AV27)</f>
        <v>27.363528324045241</v>
      </c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4">
        <f>SUM(AW27:BH27)</f>
        <v>28.450458391571289</v>
      </c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  <c r="BT28" s="114">
        <f>SUM(BI27:BT27)</f>
        <v>29.580446050699965</v>
      </c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4">
        <f>SUM(BU27:CF27)</f>
        <v>30.755192624540484</v>
      </c>
      <c r="CG28" s="111"/>
      <c r="CH28" s="111"/>
      <c r="CI28" s="111"/>
      <c r="CJ28" s="111"/>
      <c r="CK28" s="111"/>
      <c r="CL28" s="111"/>
      <c r="CM28" s="111"/>
      <c r="CN28" s="111"/>
      <c r="CO28" s="111"/>
      <c r="CP28" s="111"/>
      <c r="CQ28" s="111"/>
      <c r="CR28" s="114">
        <f>SUM(CG27:CR27)</f>
        <v>31.976466440098609</v>
      </c>
      <c r="CS28" s="111"/>
      <c r="CT28" s="111"/>
      <c r="CU28" s="111"/>
      <c r="CV28" s="111"/>
      <c r="CW28" s="111"/>
      <c r="CX28" s="111"/>
      <c r="CY28" s="111"/>
      <c r="CZ28" s="111"/>
      <c r="DA28" s="111"/>
      <c r="DB28" s="111"/>
      <c r="DC28" s="111"/>
      <c r="DD28" s="114">
        <f>SUM(CS27:DD27)</f>
        <v>33.246105455981279</v>
      </c>
      <c r="DE28" s="111"/>
      <c r="DF28" s="111"/>
      <c r="DG28" s="111"/>
      <c r="DH28" s="111"/>
      <c r="DI28" s="111"/>
      <c r="DJ28" s="111"/>
      <c r="DK28" s="111"/>
      <c r="DL28" s="111"/>
      <c r="DM28" s="111"/>
      <c r="DN28" s="111"/>
      <c r="DO28" s="111"/>
      <c r="DP28" s="114">
        <f>SUM(DE27:DP27)</f>
        <v>34.566019992586561</v>
      </c>
      <c r="DQ28" s="128">
        <f>SUM(C28:DP28)</f>
        <v>287.9450234588254</v>
      </c>
    </row>
    <row r="29" spans="1:121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  <c r="CM29" s="111"/>
      <c r="CN29" s="111"/>
      <c r="CO29" s="111"/>
      <c r="CP29" s="111"/>
      <c r="CQ29" s="111"/>
      <c r="CR29" s="111"/>
      <c r="CS29" s="111"/>
      <c r="CT29" s="111"/>
      <c r="CU29" s="111"/>
      <c r="CV29" s="111"/>
      <c r="CW29" s="111"/>
      <c r="CX29" s="111"/>
      <c r="CY29" s="111"/>
      <c r="CZ29" s="111"/>
      <c r="DA29" s="111"/>
      <c r="DB29" s="111"/>
      <c r="DC29" s="111"/>
      <c r="DD29" s="111"/>
      <c r="DE29" s="111"/>
      <c r="DF29" s="111"/>
      <c r="DG29" s="111"/>
      <c r="DH29" s="111"/>
      <c r="DI29" s="111"/>
      <c r="DJ29" s="111"/>
      <c r="DK29" s="111"/>
      <c r="DL29" s="111"/>
      <c r="DM29" s="111"/>
      <c r="DN29" s="111"/>
      <c r="DO29" s="111"/>
      <c r="DP29" s="111"/>
    </row>
    <row r="30" spans="1:121">
      <c r="A30" s="111"/>
      <c r="B30" s="111"/>
      <c r="C30" s="114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/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111"/>
      <c r="DM30" s="111"/>
      <c r="DN30" s="111"/>
      <c r="DO30" s="111"/>
      <c r="DP30" s="111"/>
    </row>
    <row r="31" spans="1:121">
      <c r="A31" s="111" t="s">
        <v>90</v>
      </c>
      <c r="B31" s="118">
        <f>NPV(0.67%, C27:DP27)*0.95</f>
        <v>183.99577129612666</v>
      </c>
      <c r="C31" s="114">
        <f>NPV(2%,C27:DP27)*0.95</f>
        <v>97.66132222143375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/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111"/>
      <c r="DM31" s="111"/>
      <c r="DN31" s="111"/>
      <c r="DO31" s="111"/>
      <c r="DP31" s="111"/>
    </row>
    <row r="32" spans="1:121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/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111"/>
      <c r="DM32" s="111"/>
      <c r="DN32" s="111"/>
      <c r="DO32" s="111"/>
      <c r="DP32" s="111"/>
    </row>
    <row r="33" spans="1:120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1"/>
      <c r="BX33" s="111"/>
      <c r="BY33" s="111"/>
      <c r="BZ33" s="111"/>
      <c r="CA33" s="111"/>
      <c r="CB33" s="111"/>
      <c r="CC33" s="111"/>
      <c r="CD33" s="111"/>
      <c r="CE33" s="111"/>
      <c r="CF33" s="111"/>
      <c r="CG33" s="111"/>
      <c r="CH33" s="111"/>
      <c r="CI33" s="111"/>
      <c r="CJ33" s="111"/>
      <c r="CK33" s="111"/>
      <c r="CL33" s="111"/>
      <c r="CM33" s="111"/>
      <c r="CN33" s="111"/>
      <c r="CO33" s="111"/>
      <c r="CP33" s="111"/>
      <c r="CQ33" s="111"/>
      <c r="CR33" s="111"/>
      <c r="CS33" s="111"/>
      <c r="CT33" s="111"/>
      <c r="CU33" s="111"/>
      <c r="CV33" s="111"/>
      <c r="CW33" s="111"/>
      <c r="CX33" s="111"/>
      <c r="CY33" s="111"/>
      <c r="CZ33" s="111"/>
      <c r="DA33" s="111"/>
      <c r="DB33" s="111"/>
      <c r="DC33" s="111"/>
      <c r="DD33" s="111"/>
      <c r="DE33" s="111"/>
      <c r="DF33" s="111"/>
      <c r="DG33" s="111"/>
      <c r="DH33" s="111"/>
      <c r="DI33" s="111"/>
      <c r="DJ33" s="111"/>
      <c r="DK33" s="111"/>
      <c r="DL33" s="111"/>
      <c r="DM33" s="111"/>
      <c r="DN33" s="111"/>
      <c r="DO33" s="111"/>
      <c r="DP33" s="111"/>
    </row>
    <row r="34" spans="1:120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1"/>
      <c r="CD34" s="111"/>
      <c r="CE34" s="111"/>
      <c r="CF34" s="111"/>
      <c r="CG34" s="111"/>
      <c r="CH34" s="111"/>
      <c r="CI34" s="111"/>
      <c r="CJ34" s="111"/>
      <c r="CK34" s="111"/>
      <c r="CL34" s="111"/>
      <c r="CM34" s="111"/>
      <c r="CN34" s="111"/>
      <c r="CO34" s="111"/>
      <c r="CP34" s="111"/>
      <c r="CQ34" s="111"/>
      <c r="CR34" s="111"/>
      <c r="CS34" s="111"/>
      <c r="CT34" s="111"/>
      <c r="CU34" s="111"/>
      <c r="CV34" s="111"/>
      <c r="CW34" s="111"/>
      <c r="CX34" s="111"/>
      <c r="CY34" s="111"/>
      <c r="CZ34" s="111"/>
      <c r="DA34" s="111"/>
      <c r="DB34" s="111"/>
      <c r="DC34" s="111"/>
      <c r="DD34" s="111"/>
      <c r="DE34" s="111"/>
      <c r="DF34" s="111"/>
      <c r="DG34" s="111"/>
      <c r="DH34" s="111"/>
      <c r="DI34" s="111"/>
      <c r="DJ34" s="111"/>
      <c r="DK34" s="111"/>
      <c r="DL34" s="111"/>
      <c r="DM34" s="111"/>
      <c r="DN34" s="111"/>
      <c r="DO34" s="111"/>
      <c r="DP34" s="111"/>
    </row>
    <row r="35" spans="1:120">
      <c r="A35" s="111"/>
      <c r="B35" s="114">
        <f>SUM(C27:DP27)</f>
        <v>287.94502345882557</v>
      </c>
      <c r="C35" s="119">
        <f>B35*0.7</f>
        <v>201.56151642117788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1"/>
      <c r="CD35" s="111"/>
      <c r="CE35" s="111"/>
      <c r="CF35" s="111"/>
      <c r="CG35" s="111"/>
      <c r="CH35" s="111"/>
      <c r="CI35" s="111"/>
      <c r="CJ35" s="111"/>
      <c r="CK35" s="111"/>
      <c r="CL35" s="111"/>
      <c r="CM35" s="111"/>
      <c r="CN35" s="111"/>
      <c r="CO35" s="111"/>
      <c r="CP35" s="111"/>
      <c r="CQ35" s="111"/>
      <c r="CR35" s="111"/>
      <c r="CS35" s="111"/>
      <c r="CT35" s="111"/>
      <c r="CU35" s="111"/>
      <c r="CV35" s="111"/>
      <c r="CW35" s="111"/>
      <c r="CX35" s="111"/>
      <c r="CY35" s="111"/>
      <c r="CZ35" s="111"/>
      <c r="DA35" s="111"/>
      <c r="DB35" s="111"/>
      <c r="DC35" s="111"/>
      <c r="DD35" s="111"/>
      <c r="DE35" s="111"/>
      <c r="DF35" s="111"/>
      <c r="DG35" s="111"/>
      <c r="DH35" s="111"/>
      <c r="DI35" s="111"/>
      <c r="DJ35" s="111"/>
      <c r="DK35" s="111"/>
      <c r="DL35" s="111"/>
      <c r="DM35" s="111"/>
      <c r="DN35" s="111"/>
      <c r="DO35" s="111"/>
      <c r="DP35" s="111"/>
    </row>
    <row r="36" spans="1:120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1"/>
      <c r="CD36" s="111"/>
      <c r="CE36" s="111"/>
      <c r="CF36" s="111"/>
      <c r="CG36" s="111"/>
      <c r="CH36" s="111"/>
      <c r="CI36" s="111"/>
      <c r="CJ36" s="111"/>
      <c r="CK36" s="111"/>
      <c r="CL36" s="111"/>
      <c r="CM36" s="111"/>
      <c r="CN36" s="111"/>
      <c r="CO36" s="111"/>
      <c r="CP36" s="111"/>
      <c r="CQ36" s="111"/>
      <c r="CR36" s="111"/>
      <c r="CS36" s="111"/>
      <c r="CT36" s="111"/>
      <c r="CU36" s="111"/>
      <c r="CV36" s="111"/>
      <c r="CW36" s="111"/>
      <c r="CX36" s="111"/>
      <c r="CY36" s="111"/>
      <c r="CZ36" s="111"/>
      <c r="DA36" s="111"/>
      <c r="DB36" s="111"/>
      <c r="DC36" s="111"/>
      <c r="DD36" s="111"/>
      <c r="DE36" s="111"/>
      <c r="DF36" s="111"/>
      <c r="DG36" s="111"/>
      <c r="DH36" s="111"/>
      <c r="DI36" s="111"/>
      <c r="DJ36" s="111"/>
      <c r="DK36" s="111"/>
      <c r="DL36" s="111"/>
      <c r="DM36" s="111"/>
      <c r="DN36" s="111"/>
      <c r="DO36" s="111"/>
      <c r="DP36" s="111"/>
    </row>
    <row r="37" spans="1:120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  <c r="CF37" s="111"/>
      <c r="CG37" s="111"/>
      <c r="CH37" s="111"/>
      <c r="CI37" s="111"/>
      <c r="CJ37" s="111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1"/>
      <c r="CX37" s="111"/>
      <c r="CY37" s="111"/>
      <c r="CZ37" s="111"/>
      <c r="DA37" s="111"/>
      <c r="DB37" s="111"/>
      <c r="DC37" s="111"/>
      <c r="DD37" s="111"/>
      <c r="DE37" s="111"/>
      <c r="DF37" s="111"/>
      <c r="DG37" s="111"/>
      <c r="DH37" s="111"/>
      <c r="DI37" s="111"/>
      <c r="DJ37" s="111"/>
      <c r="DK37" s="111"/>
      <c r="DL37" s="111"/>
      <c r="DM37" s="111"/>
      <c r="DN37" s="111"/>
      <c r="DO37" s="111"/>
      <c r="DP37" s="111"/>
    </row>
    <row r="38" spans="1:120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1"/>
      <c r="BR38" s="111"/>
      <c r="BS38" s="111"/>
      <c r="BT38" s="111"/>
      <c r="BU38" s="111"/>
      <c r="BV38" s="111"/>
      <c r="BW38" s="111"/>
      <c r="BX38" s="111"/>
      <c r="BY38" s="111"/>
      <c r="BZ38" s="111"/>
      <c r="CA38" s="111"/>
      <c r="CB38" s="111"/>
      <c r="CC38" s="111"/>
      <c r="CD38" s="111"/>
      <c r="CE38" s="111"/>
      <c r="CF38" s="111"/>
      <c r="CG38" s="111"/>
      <c r="CH38" s="111"/>
      <c r="CI38" s="111"/>
      <c r="CJ38" s="111"/>
      <c r="CK38" s="111"/>
      <c r="CL38" s="111"/>
      <c r="CM38" s="111"/>
      <c r="CN38" s="111"/>
      <c r="CO38" s="111"/>
      <c r="CP38" s="111"/>
      <c r="CQ38" s="111"/>
      <c r="CR38" s="111"/>
      <c r="CS38" s="111"/>
      <c r="CT38" s="111"/>
      <c r="CU38" s="111"/>
      <c r="CV38" s="111"/>
      <c r="CW38" s="111"/>
      <c r="CX38" s="111"/>
      <c r="CY38" s="111"/>
      <c r="CZ38" s="111"/>
      <c r="DA38" s="111"/>
      <c r="DB38" s="111"/>
      <c r="DC38" s="111"/>
      <c r="DD38" s="111"/>
      <c r="DE38" s="111"/>
      <c r="DF38" s="111"/>
      <c r="DG38" s="111"/>
      <c r="DH38" s="111"/>
      <c r="DI38" s="111"/>
      <c r="DJ38" s="111"/>
      <c r="DK38" s="111"/>
      <c r="DL38" s="111"/>
      <c r="DM38" s="111"/>
      <c r="DN38" s="111"/>
      <c r="DO38" s="111"/>
      <c r="DP38" s="111"/>
    </row>
    <row r="39" spans="1:120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1"/>
      <c r="BT39" s="111"/>
      <c r="BU39" s="111"/>
      <c r="BV39" s="111"/>
      <c r="BW39" s="111"/>
      <c r="BX39" s="111"/>
      <c r="BY39" s="111"/>
      <c r="BZ39" s="111"/>
      <c r="CA39" s="111"/>
      <c r="CB39" s="111"/>
      <c r="CC39" s="111"/>
      <c r="CD39" s="111"/>
      <c r="CE39" s="111"/>
      <c r="CF39" s="111"/>
      <c r="CG39" s="111"/>
      <c r="CH39" s="111"/>
      <c r="CI39" s="111"/>
      <c r="CJ39" s="111"/>
      <c r="CK39" s="111"/>
      <c r="CL39" s="111"/>
      <c r="CM39" s="111"/>
      <c r="CN39" s="111"/>
      <c r="CO39" s="111"/>
      <c r="CP39" s="111"/>
      <c r="CQ39" s="111"/>
      <c r="CR39" s="111"/>
      <c r="CS39" s="111"/>
      <c r="CT39" s="111"/>
      <c r="CU39" s="111"/>
      <c r="CV39" s="111"/>
      <c r="CW39" s="111"/>
      <c r="CX39" s="111"/>
      <c r="CY39" s="111"/>
      <c r="CZ39" s="111"/>
      <c r="DA39" s="111"/>
      <c r="DB39" s="111"/>
      <c r="DC39" s="111"/>
      <c r="DD39" s="111"/>
      <c r="DE39" s="111"/>
      <c r="DF39" s="111"/>
      <c r="DG39" s="111"/>
      <c r="DH39" s="111"/>
      <c r="DI39" s="111"/>
      <c r="DJ39" s="111"/>
      <c r="DK39" s="111"/>
      <c r="DL39" s="111"/>
      <c r="DM39" s="111"/>
      <c r="DN39" s="111"/>
      <c r="DO39" s="111"/>
      <c r="DP39" s="111"/>
    </row>
    <row r="41" spans="1:120">
      <c r="C41" s="128">
        <f>C14+C22</f>
        <v>0.12819689915107244</v>
      </c>
      <c r="D41" s="128">
        <f t="shared" ref="D41:BO41" si="26">D14+D22</f>
        <v>0.13718956916196487</v>
      </c>
      <c r="E41" s="128">
        <f t="shared" si="26"/>
        <v>0.13727901656199168</v>
      </c>
      <c r="F41" s="128">
        <f t="shared" si="26"/>
        <v>0.13729621798507374</v>
      </c>
      <c r="G41" s="128">
        <f t="shared" si="26"/>
        <v>0.13729621798507374</v>
      </c>
      <c r="H41" s="128">
        <f t="shared" si="26"/>
        <v>0.13729621798507374</v>
      </c>
      <c r="I41" s="128">
        <f t="shared" si="26"/>
        <v>0.13729621798507374</v>
      </c>
      <c r="J41" s="128">
        <f t="shared" si="26"/>
        <v>0.13729621798507374</v>
      </c>
      <c r="K41" s="128">
        <f t="shared" si="26"/>
        <v>0.13729621798507374</v>
      </c>
      <c r="L41" s="128">
        <f t="shared" si="26"/>
        <v>0.13729621798507374</v>
      </c>
      <c r="M41" s="128">
        <f t="shared" si="26"/>
        <v>0.13729621798507374</v>
      </c>
      <c r="N41" s="128">
        <f t="shared" si="26"/>
        <v>0.13970756483706318</v>
      </c>
      <c r="O41" s="128">
        <f t="shared" si="26"/>
        <v>0.14122609181702192</v>
      </c>
      <c r="P41" s="128">
        <f t="shared" si="26"/>
        <v>0.14122609181702192</v>
      </c>
      <c r="Q41" s="128">
        <f t="shared" si="26"/>
        <v>0.14131911711304979</v>
      </c>
      <c r="R41" s="128">
        <f t="shared" si="26"/>
        <v>0.14133700659305515</v>
      </c>
      <c r="S41" s="128">
        <f t="shared" si="26"/>
        <v>0.14133700659305515</v>
      </c>
      <c r="T41" s="128">
        <f t="shared" si="26"/>
        <v>0.14133700659305515</v>
      </c>
      <c r="U41" s="128">
        <f t="shared" si="26"/>
        <v>0.14133700659305515</v>
      </c>
      <c r="V41" s="128">
        <f t="shared" si="26"/>
        <v>0.14133700659305515</v>
      </c>
      <c r="W41" s="128">
        <f t="shared" si="26"/>
        <v>0.14133700659305515</v>
      </c>
      <c r="X41" s="128">
        <f t="shared" si="26"/>
        <v>0.14133700659305515</v>
      </c>
      <c r="Y41" s="128">
        <f t="shared" si="26"/>
        <v>0.14133700659305515</v>
      </c>
      <c r="Z41" s="128">
        <f t="shared" si="26"/>
        <v>0.14385048153145885</v>
      </c>
      <c r="AA41" s="128">
        <f t="shared" si="26"/>
        <v>0.14542974959061589</v>
      </c>
      <c r="AB41" s="128">
        <f t="shared" si="26"/>
        <v>0.14542974959061589</v>
      </c>
      <c r="AC41" s="128">
        <f t="shared" si="26"/>
        <v>0.14552649589848488</v>
      </c>
      <c r="AD41" s="128">
        <f t="shared" si="26"/>
        <v>0.14554510095769047</v>
      </c>
      <c r="AE41" s="128">
        <f t="shared" si="26"/>
        <v>0.14554510095769047</v>
      </c>
      <c r="AF41" s="128">
        <f t="shared" si="26"/>
        <v>0.14554510095769047</v>
      </c>
      <c r="AG41" s="128">
        <f t="shared" si="26"/>
        <v>0.14554510095769047</v>
      </c>
      <c r="AH41" s="128">
        <f t="shared" si="26"/>
        <v>0.14554510095769047</v>
      </c>
      <c r="AI41" s="128">
        <f t="shared" si="26"/>
        <v>0.14554510095769047</v>
      </c>
      <c r="AJ41" s="128">
        <f t="shared" si="26"/>
        <v>0.14554510095769047</v>
      </c>
      <c r="AK41" s="128">
        <f t="shared" si="26"/>
        <v>0.14554510095769047</v>
      </c>
      <c r="AL41" s="128">
        <f t="shared" si="26"/>
        <v>0.1481650728165817</v>
      </c>
      <c r="AM41" s="128">
        <f t="shared" si="26"/>
        <v>0.14980751159810507</v>
      </c>
      <c r="AN41" s="128">
        <f t="shared" si="26"/>
        <v>0.14980751159810507</v>
      </c>
      <c r="AO41" s="128">
        <f t="shared" si="26"/>
        <v>0.14990812775828879</v>
      </c>
      <c r="AP41" s="128">
        <f t="shared" si="26"/>
        <v>0.14992747701986261</v>
      </c>
      <c r="AQ41" s="128">
        <f t="shared" si="26"/>
        <v>0.14992747701986261</v>
      </c>
      <c r="AR41" s="128">
        <f t="shared" si="26"/>
        <v>0.14992747701986261</v>
      </c>
      <c r="AS41" s="128">
        <f t="shared" si="26"/>
        <v>0.14992747701986261</v>
      </c>
      <c r="AT41" s="128">
        <f t="shared" si="26"/>
        <v>0.14992747701986261</v>
      </c>
      <c r="AU41" s="128">
        <f t="shared" si="26"/>
        <v>0.14992747701986261</v>
      </c>
      <c r="AV41" s="128">
        <f t="shared" si="26"/>
        <v>0.14992747701986261</v>
      </c>
      <c r="AW41" s="128">
        <f t="shared" si="26"/>
        <v>0.14992747701986261</v>
      </c>
      <c r="AX41" s="128">
        <f t="shared" si="26"/>
        <v>0.15265850357220848</v>
      </c>
      <c r="AY41" s="128">
        <f t="shared" si="26"/>
        <v>0.15436663990499278</v>
      </c>
      <c r="AZ41" s="128">
        <f t="shared" si="26"/>
        <v>0.15436663990499278</v>
      </c>
      <c r="BA41" s="128">
        <f t="shared" si="26"/>
        <v>0.15447128071158386</v>
      </c>
      <c r="BB41" s="128">
        <f t="shared" si="26"/>
        <v>0.15449140394362063</v>
      </c>
      <c r="BC41" s="128">
        <f t="shared" si="26"/>
        <v>0.15449140394362063</v>
      </c>
      <c r="BD41" s="128">
        <f t="shared" si="26"/>
        <v>0.15449140394362063</v>
      </c>
      <c r="BE41" s="128">
        <f t="shared" si="26"/>
        <v>0.15449140394362063</v>
      </c>
      <c r="BF41" s="128">
        <f t="shared" si="26"/>
        <v>0.15449140394362063</v>
      </c>
      <c r="BG41" s="128">
        <f t="shared" si="26"/>
        <v>0.15449140394362063</v>
      </c>
      <c r="BH41" s="128">
        <f t="shared" si="26"/>
        <v>0.15449140394362063</v>
      </c>
      <c r="BI41" s="128">
        <f t="shared" si="26"/>
        <v>0.15449140394362063</v>
      </c>
      <c r="BJ41" s="128">
        <f t="shared" si="26"/>
        <v>0.15733824016811429</v>
      </c>
      <c r="BK41" s="128">
        <f t="shared" si="26"/>
        <v>0.15911470195420996</v>
      </c>
      <c r="BL41" s="128">
        <f t="shared" si="26"/>
        <v>0.15911470195420996</v>
      </c>
      <c r="BM41" s="128">
        <f t="shared" si="26"/>
        <v>0.15922352839306469</v>
      </c>
      <c r="BN41" s="128">
        <f t="shared" si="26"/>
        <v>0.15924445655438291</v>
      </c>
      <c r="BO41" s="128">
        <f t="shared" si="26"/>
        <v>0.15924445655438291</v>
      </c>
      <c r="BP41" s="128">
        <f t="shared" ref="BP41:DP41" si="27">BP14+BP22</f>
        <v>0.15924445655438291</v>
      </c>
      <c r="BQ41" s="128">
        <f t="shared" si="27"/>
        <v>0.15924445655438291</v>
      </c>
      <c r="BR41" s="128">
        <f t="shared" si="27"/>
        <v>0.15924445655438291</v>
      </c>
      <c r="BS41" s="128">
        <f t="shared" si="27"/>
        <v>0.15924445655438291</v>
      </c>
      <c r="BT41" s="128">
        <f t="shared" si="27"/>
        <v>0.15924445655438291</v>
      </c>
      <c r="BU41" s="128">
        <f t="shared" si="27"/>
        <v>0.15924445655438291</v>
      </c>
      <c r="BV41" s="128">
        <f t="shared" si="27"/>
        <v>0.16221206326841292</v>
      </c>
      <c r="BW41" s="128">
        <f t="shared" si="27"/>
        <v>0.1640595835259524</v>
      </c>
      <c r="BX41" s="128">
        <f t="shared" si="27"/>
        <v>0.1640595835259524</v>
      </c>
      <c r="BY41" s="128">
        <f t="shared" si="27"/>
        <v>0.16417276302236133</v>
      </c>
      <c r="BZ41" s="128">
        <f t="shared" si="27"/>
        <v>0.16419452831013229</v>
      </c>
      <c r="CA41" s="128">
        <f t="shared" si="27"/>
        <v>0.16419452831013229</v>
      </c>
      <c r="CB41" s="128">
        <f t="shared" si="27"/>
        <v>0.16419452831013229</v>
      </c>
      <c r="CC41" s="128">
        <f t="shared" si="27"/>
        <v>0.16419452831013229</v>
      </c>
      <c r="CD41" s="128">
        <f t="shared" si="27"/>
        <v>0.16419452831013229</v>
      </c>
      <c r="CE41" s="128">
        <f t="shared" si="27"/>
        <v>0.16419452831013229</v>
      </c>
      <c r="CF41" s="128">
        <f t="shared" si="27"/>
        <v>0.16419452831013229</v>
      </c>
      <c r="CG41" s="128">
        <f t="shared" si="27"/>
        <v>0.16419452831013229</v>
      </c>
      <c r="CH41" s="128">
        <f t="shared" si="27"/>
        <v>0.167288081185308</v>
      </c>
      <c r="CI41" s="128">
        <f t="shared" si="27"/>
        <v>0.16920950225314907</v>
      </c>
      <c r="CJ41" s="128">
        <f t="shared" si="27"/>
        <v>0.16920950225314907</v>
      </c>
      <c r="CK41" s="128">
        <f t="shared" si="27"/>
        <v>0.16932720892941436</v>
      </c>
      <c r="CL41" s="128">
        <f t="shared" si="27"/>
        <v>0.16934984482869617</v>
      </c>
      <c r="CM41" s="128">
        <f t="shared" si="27"/>
        <v>0.16934984482869617</v>
      </c>
      <c r="CN41" s="128">
        <f t="shared" si="27"/>
        <v>0.16934984482869617</v>
      </c>
      <c r="CO41" s="128">
        <f t="shared" si="27"/>
        <v>0.16934984482869617</v>
      </c>
      <c r="CP41" s="128">
        <f t="shared" si="27"/>
        <v>0.16934984482869617</v>
      </c>
      <c r="CQ41" s="128">
        <f t="shared" si="27"/>
        <v>0.16934984482869617</v>
      </c>
      <c r="CR41" s="128">
        <f t="shared" si="27"/>
        <v>0.16934984482869617</v>
      </c>
      <c r="CS41" s="128">
        <f t="shared" si="27"/>
        <v>0.16934984482869617</v>
      </c>
      <c r="CT41" s="128">
        <f t="shared" si="27"/>
        <v>0.17257474380609256</v>
      </c>
      <c r="CU41" s="128">
        <f t="shared" si="27"/>
        <v>0.17457302171664726</v>
      </c>
      <c r="CV41" s="128">
        <f t="shared" si="27"/>
        <v>0.17457302171664726</v>
      </c>
      <c r="CW41" s="128">
        <f t="shared" si="27"/>
        <v>0.17469543665996318</v>
      </c>
      <c r="CX41" s="128">
        <f t="shared" si="27"/>
        <v>0.17471897799521624</v>
      </c>
      <c r="CY41" s="128">
        <f t="shared" si="27"/>
        <v>0.17471897799521624</v>
      </c>
      <c r="CZ41" s="128">
        <f t="shared" si="27"/>
        <v>0.17471897799521624</v>
      </c>
      <c r="DA41" s="128">
        <f t="shared" si="27"/>
        <v>0.17471897799521624</v>
      </c>
      <c r="DB41" s="128">
        <f t="shared" si="27"/>
        <v>0.17471897799521624</v>
      </c>
      <c r="DC41" s="128">
        <f t="shared" si="27"/>
        <v>0.17471897799521624</v>
      </c>
      <c r="DD41" s="128">
        <f t="shared" si="27"/>
        <v>0.17471897799521624</v>
      </c>
      <c r="DE41" s="128">
        <f t="shared" si="27"/>
        <v>0.17471897799521624</v>
      </c>
      <c r="DF41" s="128">
        <f t="shared" si="27"/>
        <v>0.17808085711828284</v>
      </c>
      <c r="DG41" s="128">
        <f t="shared" si="27"/>
        <v>0.18015906614525973</v>
      </c>
      <c r="DH41" s="128">
        <f t="shared" si="27"/>
        <v>0.18015906614525973</v>
      </c>
      <c r="DI41" s="128">
        <f t="shared" si="27"/>
        <v>0.18028637768630826</v>
      </c>
      <c r="DJ41" s="128">
        <f t="shared" si="27"/>
        <v>0.18031086067497146</v>
      </c>
      <c r="DK41" s="128">
        <f t="shared" si="27"/>
        <v>0.18031086067497146</v>
      </c>
      <c r="DL41" s="128">
        <f t="shared" si="27"/>
        <v>0.18031086067497146</v>
      </c>
      <c r="DM41" s="128">
        <f t="shared" si="27"/>
        <v>0.18031086067497146</v>
      </c>
      <c r="DN41" s="128">
        <f t="shared" si="27"/>
        <v>0.18031086067497146</v>
      </c>
      <c r="DO41" s="128">
        <f t="shared" si="27"/>
        <v>0.18031086067497146</v>
      </c>
      <c r="DP41" s="128">
        <f t="shared" si="27"/>
        <v>0.18031086067497146</v>
      </c>
    </row>
    <row r="44" spans="1:120">
      <c r="B44" s="138">
        <v>2022</v>
      </c>
      <c r="C44" s="138">
        <f>B44+1</f>
        <v>2023</v>
      </c>
      <c r="D44" s="138">
        <f t="shared" ref="D44:K44" si="28">C44+1</f>
        <v>2024</v>
      </c>
      <c r="E44" s="138">
        <f t="shared" si="28"/>
        <v>2025</v>
      </c>
      <c r="F44" s="138">
        <f t="shared" si="28"/>
        <v>2026</v>
      </c>
      <c r="G44" s="138">
        <f t="shared" si="28"/>
        <v>2027</v>
      </c>
      <c r="H44" s="138">
        <f t="shared" si="28"/>
        <v>2028</v>
      </c>
      <c r="I44" s="138">
        <f t="shared" si="28"/>
        <v>2029</v>
      </c>
      <c r="J44" s="138">
        <f t="shared" si="28"/>
        <v>2030</v>
      </c>
      <c r="K44" s="138">
        <f t="shared" si="28"/>
        <v>2031</v>
      </c>
      <c r="L44" s="138"/>
    </row>
    <row r="46" spans="1:120">
      <c r="A46" s="126" t="s">
        <v>94</v>
      </c>
      <c r="B46" s="128">
        <f>SUM(C27:L27)</f>
        <v>20.376431567845572</v>
      </c>
      <c r="C46" s="128">
        <f>SUM(M27:X27)</f>
        <v>25.312355611587698</v>
      </c>
      <c r="D46" s="128">
        <f>SUM(Y27:AJ27)</f>
        <v>26.318018999868713</v>
      </c>
      <c r="E46" s="128">
        <f>SUM(AK27:AV27)</f>
        <v>27.363528324045241</v>
      </c>
      <c r="F46" s="128">
        <f>SUM(AW27:BH27)</f>
        <v>28.450458391571289</v>
      </c>
      <c r="G46" s="128">
        <f>SUM(BI27:BT27)</f>
        <v>29.580446050699965</v>
      </c>
      <c r="H46" s="128">
        <f>SUM(BU27:CF27)</f>
        <v>30.755192624540484</v>
      </c>
      <c r="I46" s="128">
        <f>SUM(CG27:CR27)</f>
        <v>31.976466440098609</v>
      </c>
      <c r="J46" s="128">
        <f>SUM(CS27:DD27)</f>
        <v>33.246105455981279</v>
      </c>
      <c r="K46" s="128">
        <f>SUM(DE27:DP27)</f>
        <v>34.566019992586561</v>
      </c>
      <c r="L46" s="128"/>
      <c r="N46" s="126">
        <v>66</v>
      </c>
    </row>
    <row r="50" spans="1:14">
      <c r="A50" s="126" t="s">
        <v>91</v>
      </c>
      <c r="B50" s="136">
        <v>0.14000000000000001</v>
      </c>
    </row>
    <row r="52" spans="1:14">
      <c r="A52" s="126" t="s">
        <v>92</v>
      </c>
      <c r="B52" s="136">
        <v>0.06</v>
      </c>
    </row>
    <row r="53" spans="1:14">
      <c r="A53" s="137">
        <v>0.109</v>
      </c>
      <c r="B53" s="126" t="s">
        <v>93</v>
      </c>
    </row>
    <row r="55" spans="1:14">
      <c r="A55" s="126" t="s">
        <v>95</v>
      </c>
      <c r="B55" s="139">
        <f>10/12</f>
        <v>0.83333333333333337</v>
      </c>
      <c r="C55" s="140">
        <f>B55+1</f>
        <v>1.8333333333333335</v>
      </c>
      <c r="D55" s="140">
        <f t="shared" ref="D55:K55" si="29">C55+1</f>
        <v>2.8333333333333335</v>
      </c>
      <c r="E55" s="140">
        <f t="shared" si="29"/>
        <v>3.8333333333333335</v>
      </c>
      <c r="F55" s="140">
        <f t="shared" si="29"/>
        <v>4.8333333333333339</v>
      </c>
      <c r="G55" s="140">
        <f t="shared" si="29"/>
        <v>5.8333333333333339</v>
      </c>
      <c r="H55" s="140">
        <f t="shared" si="29"/>
        <v>6.8333333333333339</v>
      </c>
      <c r="I55" s="140">
        <f t="shared" si="29"/>
        <v>7.8333333333333339</v>
      </c>
      <c r="J55" s="140">
        <f t="shared" si="29"/>
        <v>8.8333333333333339</v>
      </c>
      <c r="K55" s="140">
        <f t="shared" si="29"/>
        <v>9.8333333333333339</v>
      </c>
    </row>
    <row r="57" spans="1:14">
      <c r="A57" s="126" t="s">
        <v>96</v>
      </c>
      <c r="B57" s="140">
        <f>1/(1+$B$50)^B55</f>
        <v>0.89655985885130762</v>
      </c>
      <c r="C57" s="140">
        <f t="shared" ref="C57:K57" si="30">1/(1+$B$50)^C55</f>
        <v>0.78645601653623476</v>
      </c>
      <c r="D57" s="140">
        <f t="shared" si="30"/>
        <v>0.68987369871599535</v>
      </c>
      <c r="E57" s="140">
        <f t="shared" si="30"/>
        <v>0.60515236729473265</v>
      </c>
      <c r="F57" s="140">
        <f t="shared" si="30"/>
        <v>0.53083540990766009</v>
      </c>
      <c r="G57" s="140">
        <f t="shared" si="30"/>
        <v>0.46564509641022817</v>
      </c>
      <c r="H57" s="140">
        <f t="shared" si="30"/>
        <v>0.40846061088616503</v>
      </c>
      <c r="I57" s="140">
        <f t="shared" si="30"/>
        <v>0.35829878147909211</v>
      </c>
      <c r="J57" s="140">
        <f t="shared" si="30"/>
        <v>0.31429717673604568</v>
      </c>
      <c r="K57" s="140">
        <f t="shared" si="30"/>
        <v>0.27569927783863651</v>
      </c>
    </row>
    <row r="59" spans="1:14">
      <c r="A59" s="126" t="s">
        <v>97</v>
      </c>
      <c r="B59" s="141">
        <f>B46*B57</f>
        <v>18.268690610360956</v>
      </c>
      <c r="C59" s="141">
        <f t="shared" ref="C59:K59" si="31">C46*C57</f>
        <v>19.907054363437869</v>
      </c>
      <c r="D59" s="141">
        <f t="shared" si="31"/>
        <v>18.156109110317271</v>
      </c>
      <c r="E59" s="141">
        <f t="shared" si="31"/>
        <v>16.559103942832447</v>
      </c>
      <c r="F59" s="141">
        <f t="shared" si="31"/>
        <v>15.102510742350573</v>
      </c>
      <c r="G59" s="141">
        <f t="shared" si="31"/>
        <v>13.773989653135738</v>
      </c>
      <c r="H59" s="141">
        <f t="shared" si="31"/>
        <v>12.562284767341483</v>
      </c>
      <c r="I59" s="141">
        <f t="shared" si="31"/>
        <v>11.457128961494414</v>
      </c>
      <c r="J59" s="141">
        <f t="shared" si="31"/>
        <v>10.449157082283762</v>
      </c>
      <c r="K59" s="141">
        <f t="shared" si="31"/>
        <v>9.5298267497119866</v>
      </c>
      <c r="L59" s="141">
        <f>SUM(B59:K59)</f>
        <v>145.7658559832665</v>
      </c>
    </row>
    <row r="61" spans="1:14">
      <c r="A61" s="126" t="s">
        <v>98</v>
      </c>
      <c r="K61" s="139">
        <f>K46*(1+$B$52)/($B$50-$B$52)</f>
        <v>457.99976490177181</v>
      </c>
      <c r="N61" s="139">
        <f>N46*(1+6%)/($B$50-6%)</f>
        <v>874.49999999999989</v>
      </c>
    </row>
    <row r="63" spans="1:14">
      <c r="A63" s="126" t="s">
        <v>99</v>
      </c>
      <c r="K63" s="139">
        <f>K61*K57</f>
        <v>126.27020443368379</v>
      </c>
      <c r="L63" s="142">
        <f>K63/K61</f>
        <v>0.27569927783863651</v>
      </c>
      <c r="N63" s="139">
        <f>K57*N61</f>
        <v>241.0990184698876</v>
      </c>
    </row>
    <row r="64" spans="1:14">
      <c r="N64" s="139"/>
    </row>
    <row r="65" spans="1:11">
      <c r="A65" s="126" t="s">
        <v>100</v>
      </c>
      <c r="B65" s="141">
        <f>SUM(B59+B63)</f>
        <v>18.268690610360956</v>
      </c>
      <c r="C65" s="141">
        <f t="shared" ref="C65:K65" si="32">SUM(C59+C63)</f>
        <v>19.907054363437869</v>
      </c>
      <c r="D65" s="141">
        <f t="shared" si="32"/>
        <v>18.156109110317271</v>
      </c>
      <c r="E65" s="141">
        <f t="shared" si="32"/>
        <v>16.559103942832447</v>
      </c>
      <c r="F65" s="141">
        <f t="shared" si="32"/>
        <v>15.102510742350573</v>
      </c>
      <c r="G65" s="141">
        <f t="shared" si="32"/>
        <v>13.773989653135738</v>
      </c>
      <c r="H65" s="141">
        <f t="shared" si="32"/>
        <v>12.562284767341483</v>
      </c>
      <c r="I65" s="141">
        <f t="shared" si="32"/>
        <v>11.457128961494414</v>
      </c>
      <c r="J65" s="141">
        <f t="shared" si="32"/>
        <v>10.449157082283762</v>
      </c>
      <c r="K65" s="141">
        <f t="shared" si="32"/>
        <v>135.80003118339579</v>
      </c>
    </row>
    <row r="68" spans="1:11">
      <c r="A68" s="126" t="s">
        <v>101</v>
      </c>
      <c r="B68" s="141">
        <f>SUM(B65:K65)</f>
        <v>272.03606041695031</v>
      </c>
    </row>
    <row r="69" spans="1:11">
      <c r="B69" s="143">
        <f>B68-B31</f>
        <v>88.040289120823644</v>
      </c>
    </row>
    <row r="71" spans="1:11">
      <c r="B71" s="140">
        <f>SUM(B59:K59+N63)</f>
        <v>259.36770908024857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Market Value</vt:lpstr>
      <vt:lpstr>Land Val.</vt:lpstr>
      <vt:lpstr>calculation</vt:lpstr>
      <vt:lpstr>Description of Instances (2)</vt:lpstr>
      <vt:lpstr>Sheet1</vt:lpstr>
      <vt:lpstr>Sheet2</vt:lpstr>
      <vt:lpstr>Sheet3</vt:lpstr>
      <vt:lpstr>Sheet4</vt:lpstr>
      <vt:lpstr>Monthly Revenue Schedule</vt:lpstr>
      <vt:lpstr>Rent Roll</vt:lpstr>
      <vt:lpstr>CAM Estimates</vt:lpstr>
      <vt:lpstr>Monthly Revenue Schedule (2)</vt:lpstr>
      <vt:lpstr>Author2_Font_Color_Toggle</vt:lpstr>
      <vt:lpstr>'Rent Roll'!Print_Area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Vyas</dc:creator>
  <cp:lastModifiedBy>Rajani Gupta</cp:lastModifiedBy>
  <cp:lastPrinted>2022-05-23T06:25:50Z</cp:lastPrinted>
  <dcterms:created xsi:type="dcterms:W3CDTF">2019-01-16T04:17:57Z</dcterms:created>
  <dcterms:modified xsi:type="dcterms:W3CDTF">2022-08-26T07:22:04Z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2021-08-15T06:28:32Z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0a5c7556-e139-455f-a856-09d7556f3db0</vt:lpwstr>
  </property>
  <property fmtid="{D5CDD505-2E9C-101B-9397-08002B2CF9AE}" pid="8" name="MSIP_Label_07f119e6-c6cd-44b0-a5ee-ac1aff68c56e_ContentBits">
    <vt:lpwstr>0</vt:lpwstr>
  </property>
</Properties>
</file>