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In Progress Files\Tejash Bharadwaj\Nagarujna Fertilisers and Chemical Limited (NFCL)\Kakinada, Andhra Pradesh\Final Working\"/>
    </mc:Choice>
  </mc:AlternateContent>
  <xr:revisionPtr revIDLastSave="0" documentId="8_{DA6695EF-89E8-4315-A1CF-6428F3FB59FC}" xr6:coauthVersionLast="47" xr6:coauthVersionMax="47" xr10:uidLastSave="{00000000-0000-0000-0000-000000000000}"/>
  <bookViews>
    <workbookView xWindow="-120" yWindow="-120" windowWidth="24240" windowHeight="13140" xr2:uid="{09782572-50B7-47BD-947C-7EFF5A2648D2}"/>
  </bookViews>
  <sheets>
    <sheet name="Kakinada Building" sheetId="1" r:id="rId1"/>
    <sheet name="KakinadaBuilding as per FAR" sheetId="2" r:id="rId2"/>
    <sheet name="Road, Bridges as per FAR" sheetId="3" r:id="rId3"/>
  </sheets>
  <definedNames>
    <definedName name="_xlnm._FilterDatabase" localSheetId="0" hidden="1">'Kakinada Building'!$B$10:$Z$56</definedName>
    <definedName name="_xlnm._FilterDatabase" localSheetId="2" hidden="1">'Road, Bridges as per FAR'!$B$9:$Z$66</definedName>
    <definedName name="_xlnm.Print_Area" localSheetId="0">'Kakinada Building'!$B$10:$Z$56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66" i="3" l="1"/>
  <c r="U65" i="3"/>
  <c r="Q65" i="3"/>
  <c r="W65" i="3" s="1"/>
  <c r="X65" i="3" s="1"/>
  <c r="Z65" i="3" s="1"/>
  <c r="U64" i="3"/>
  <c r="W64" i="3" s="1"/>
  <c r="X64" i="3" s="1"/>
  <c r="Z64" i="3" s="1"/>
  <c r="Q64" i="3"/>
  <c r="W63" i="3"/>
  <c r="X63" i="3" s="1"/>
  <c r="Z63" i="3" s="1"/>
  <c r="U63" i="3"/>
  <c r="Q63" i="3"/>
  <c r="X62" i="3"/>
  <c r="Z62" i="3" s="1"/>
  <c r="W62" i="3"/>
  <c r="U62" i="3"/>
  <c r="Q62" i="3"/>
  <c r="U61" i="3"/>
  <c r="Q61" i="3"/>
  <c r="W61" i="3" s="1"/>
  <c r="X61" i="3" s="1"/>
  <c r="Z61" i="3" s="1"/>
  <c r="U60" i="3"/>
  <c r="W60" i="3" s="1"/>
  <c r="X60" i="3" s="1"/>
  <c r="Z60" i="3" s="1"/>
  <c r="Q60" i="3"/>
  <c r="W59" i="3"/>
  <c r="X59" i="3" s="1"/>
  <c r="Z59" i="3" s="1"/>
  <c r="U59" i="3"/>
  <c r="Q59" i="3"/>
  <c r="X58" i="3"/>
  <c r="Z58" i="3" s="1"/>
  <c r="W58" i="3"/>
  <c r="U58" i="3"/>
  <c r="Q58" i="3"/>
  <c r="U57" i="3"/>
  <c r="Q57" i="3"/>
  <c r="W57" i="3" s="1"/>
  <c r="X57" i="3" s="1"/>
  <c r="Z57" i="3" s="1"/>
  <c r="U56" i="3"/>
  <c r="W56" i="3" s="1"/>
  <c r="X56" i="3" s="1"/>
  <c r="Z56" i="3" s="1"/>
  <c r="Q56" i="3"/>
  <c r="W55" i="3"/>
  <c r="X55" i="3" s="1"/>
  <c r="Z55" i="3" s="1"/>
  <c r="U55" i="3"/>
  <c r="Q55" i="3"/>
  <c r="X54" i="3"/>
  <c r="Z54" i="3" s="1"/>
  <c r="W54" i="3"/>
  <c r="U54" i="3"/>
  <c r="Q54" i="3"/>
  <c r="U53" i="3"/>
  <c r="Q53" i="3"/>
  <c r="W53" i="3" s="1"/>
  <c r="X53" i="3" s="1"/>
  <c r="Z53" i="3" s="1"/>
  <c r="U52" i="3"/>
  <c r="W52" i="3" s="1"/>
  <c r="X52" i="3" s="1"/>
  <c r="Z52" i="3" s="1"/>
  <c r="Q52" i="3"/>
  <c r="W51" i="3"/>
  <c r="X51" i="3" s="1"/>
  <c r="Z51" i="3" s="1"/>
  <c r="U51" i="3"/>
  <c r="Q51" i="3"/>
  <c r="X50" i="3"/>
  <c r="Z50" i="3" s="1"/>
  <c r="W50" i="3"/>
  <c r="U50" i="3"/>
  <c r="Q50" i="3"/>
  <c r="U49" i="3"/>
  <c r="Q49" i="3"/>
  <c r="W49" i="3" s="1"/>
  <c r="X49" i="3" s="1"/>
  <c r="Z49" i="3" s="1"/>
  <c r="U48" i="3"/>
  <c r="W48" i="3" s="1"/>
  <c r="X48" i="3" s="1"/>
  <c r="Z48" i="3" s="1"/>
  <c r="Q48" i="3"/>
  <c r="W47" i="3"/>
  <c r="X47" i="3" s="1"/>
  <c r="Z47" i="3" s="1"/>
  <c r="U47" i="3"/>
  <c r="Q47" i="3"/>
  <c r="X46" i="3"/>
  <c r="Z46" i="3" s="1"/>
  <c r="W46" i="3"/>
  <c r="U46" i="3"/>
  <c r="Q46" i="3"/>
  <c r="U45" i="3"/>
  <c r="Q45" i="3"/>
  <c r="W45" i="3" s="1"/>
  <c r="X45" i="3" s="1"/>
  <c r="Z45" i="3" s="1"/>
  <c r="U44" i="3"/>
  <c r="W44" i="3" s="1"/>
  <c r="X44" i="3" s="1"/>
  <c r="Z44" i="3" s="1"/>
  <c r="Q44" i="3"/>
  <c r="W43" i="3"/>
  <c r="X43" i="3" s="1"/>
  <c r="Z43" i="3" s="1"/>
  <c r="U43" i="3"/>
  <c r="Q43" i="3"/>
  <c r="E43" i="3"/>
  <c r="D43" i="3"/>
  <c r="U42" i="3"/>
  <c r="W42" i="3" s="1"/>
  <c r="X42" i="3" s="1"/>
  <c r="Z42" i="3" s="1"/>
  <c r="Q42" i="3"/>
  <c r="W41" i="3"/>
  <c r="X41" i="3" s="1"/>
  <c r="Z41" i="3" s="1"/>
  <c r="U41" i="3"/>
  <c r="Q41" i="3"/>
  <c r="X40" i="3"/>
  <c r="Z40" i="3" s="1"/>
  <c r="W40" i="3"/>
  <c r="U40" i="3"/>
  <c r="Q40" i="3"/>
  <c r="U39" i="3"/>
  <c r="Q39" i="3"/>
  <c r="W39" i="3" s="1"/>
  <c r="X39" i="3" s="1"/>
  <c r="Z39" i="3" s="1"/>
  <c r="U38" i="3"/>
  <c r="W38" i="3" s="1"/>
  <c r="X38" i="3" s="1"/>
  <c r="Z38" i="3" s="1"/>
  <c r="Q38" i="3"/>
  <c r="U37" i="3"/>
  <c r="W37" i="3" s="1"/>
  <c r="X37" i="3" s="1"/>
  <c r="Z37" i="3" s="1"/>
  <c r="Q37" i="3"/>
  <c r="X36" i="3"/>
  <c r="Z36" i="3" s="1"/>
  <c r="W36" i="3"/>
  <c r="U36" i="3"/>
  <c r="Q36" i="3"/>
  <c r="U35" i="3"/>
  <c r="Q35" i="3"/>
  <c r="W35" i="3" s="1"/>
  <c r="X35" i="3" s="1"/>
  <c r="Z35" i="3" s="1"/>
  <c r="U34" i="3"/>
  <c r="Q34" i="3"/>
  <c r="U33" i="3"/>
  <c r="W33" i="3" s="1"/>
  <c r="X33" i="3" s="1"/>
  <c r="Z33" i="3" s="1"/>
  <c r="Q33" i="3"/>
  <c r="X32" i="3"/>
  <c r="Z32" i="3" s="1"/>
  <c r="W32" i="3"/>
  <c r="U32" i="3"/>
  <c r="Q32" i="3"/>
  <c r="Z31" i="3"/>
  <c r="X31" i="3"/>
  <c r="U31" i="3"/>
  <c r="Q31" i="3"/>
  <c r="W31" i="3" s="1"/>
  <c r="Z30" i="3"/>
  <c r="U30" i="3"/>
  <c r="W30" i="3" s="1"/>
  <c r="X30" i="3" s="1"/>
  <c r="Q30" i="3"/>
  <c r="U29" i="3"/>
  <c r="W29" i="3" s="1"/>
  <c r="X29" i="3" s="1"/>
  <c r="Z29" i="3" s="1"/>
  <c r="Q29" i="3"/>
  <c r="X28" i="3"/>
  <c r="Z28" i="3" s="1"/>
  <c r="W28" i="3"/>
  <c r="U28" i="3"/>
  <c r="Q28" i="3"/>
  <c r="U27" i="3"/>
  <c r="Q27" i="3"/>
  <c r="W27" i="3" s="1"/>
  <c r="X27" i="3" s="1"/>
  <c r="Z27" i="3" s="1"/>
  <c r="U26" i="3"/>
  <c r="Q26" i="3"/>
  <c r="W25" i="3"/>
  <c r="X25" i="3" s="1"/>
  <c r="Z25" i="3" s="1"/>
  <c r="U25" i="3"/>
  <c r="Q25" i="3"/>
  <c r="X24" i="3"/>
  <c r="Z24" i="3" s="1"/>
  <c r="W24" i="3"/>
  <c r="U24" i="3"/>
  <c r="Q24" i="3"/>
  <c r="Z23" i="3"/>
  <c r="X23" i="3"/>
  <c r="U23" i="3"/>
  <c r="Q23" i="3"/>
  <c r="W23" i="3" s="1"/>
  <c r="Z22" i="3"/>
  <c r="U22" i="3"/>
  <c r="W22" i="3" s="1"/>
  <c r="X22" i="3" s="1"/>
  <c r="Q22" i="3"/>
  <c r="U21" i="3"/>
  <c r="W21" i="3" s="1"/>
  <c r="X21" i="3" s="1"/>
  <c r="Z21" i="3" s="1"/>
  <c r="Q21" i="3"/>
  <c r="X20" i="3"/>
  <c r="Z20" i="3" s="1"/>
  <c r="W20" i="3"/>
  <c r="U20" i="3"/>
  <c r="Q20" i="3"/>
  <c r="U19" i="3"/>
  <c r="Q19" i="3"/>
  <c r="W19" i="3" s="1"/>
  <c r="X19" i="3" s="1"/>
  <c r="Z19" i="3" s="1"/>
  <c r="U18" i="3"/>
  <c r="Q18" i="3"/>
  <c r="W17" i="3"/>
  <c r="X17" i="3" s="1"/>
  <c r="Z17" i="3" s="1"/>
  <c r="U17" i="3"/>
  <c r="Q17" i="3"/>
  <c r="X16" i="3"/>
  <c r="Z16" i="3" s="1"/>
  <c r="W16" i="3"/>
  <c r="U16" i="3"/>
  <c r="Q16" i="3"/>
  <c r="Z15" i="3"/>
  <c r="X15" i="3"/>
  <c r="U15" i="3"/>
  <c r="Q15" i="3"/>
  <c r="W15" i="3" s="1"/>
  <c r="Z14" i="3"/>
  <c r="U14" i="3"/>
  <c r="W14" i="3" s="1"/>
  <c r="X14" i="3" s="1"/>
  <c r="Q14" i="3"/>
  <c r="U13" i="3"/>
  <c r="W13" i="3" s="1"/>
  <c r="X13" i="3" s="1"/>
  <c r="Z13" i="3" s="1"/>
  <c r="Q13" i="3"/>
  <c r="X12" i="3"/>
  <c r="Z12" i="3" s="1"/>
  <c r="W12" i="3"/>
  <c r="U12" i="3"/>
  <c r="Q12" i="3"/>
  <c r="U11" i="3"/>
  <c r="Q11" i="3"/>
  <c r="W11" i="3" s="1"/>
  <c r="X11" i="3" s="1"/>
  <c r="Z11" i="3" s="1"/>
  <c r="U10" i="3"/>
  <c r="Q10" i="3"/>
  <c r="V25" i="2"/>
  <c r="E25" i="2"/>
  <c r="D25" i="2"/>
  <c r="U24" i="2"/>
  <c r="Q24" i="2"/>
  <c r="W23" i="2"/>
  <c r="X23" i="2" s="1"/>
  <c r="Z23" i="2" s="1"/>
  <c r="U23" i="2"/>
  <c r="Q23" i="2"/>
  <c r="X22" i="2"/>
  <c r="Z22" i="2" s="1"/>
  <c r="W22" i="2"/>
  <c r="U22" i="2"/>
  <c r="Q22" i="2"/>
  <c r="Z21" i="2"/>
  <c r="X21" i="2"/>
  <c r="U21" i="2"/>
  <c r="Q21" i="2"/>
  <c r="W21" i="2" s="1"/>
  <c r="Z20" i="2"/>
  <c r="U20" i="2"/>
  <c r="W20" i="2" s="1"/>
  <c r="X20" i="2" s="1"/>
  <c r="Q20" i="2"/>
  <c r="U19" i="2"/>
  <c r="W19" i="2" s="1"/>
  <c r="X19" i="2" s="1"/>
  <c r="Z19" i="2" s="1"/>
  <c r="Q19" i="2"/>
  <c r="X18" i="2"/>
  <c r="Z18" i="2" s="1"/>
  <c r="W18" i="2"/>
  <c r="U18" i="2"/>
  <c r="Q18" i="2"/>
  <c r="U17" i="2"/>
  <c r="Q17" i="2"/>
  <c r="W17" i="2" s="1"/>
  <c r="X17" i="2" s="1"/>
  <c r="Z17" i="2" s="1"/>
  <c r="U16" i="2"/>
  <c r="Q16" i="2"/>
  <c r="U15" i="2"/>
  <c r="Q15" i="2"/>
  <c r="U14" i="2"/>
  <c r="W14" i="2" s="1"/>
  <c r="X14" i="2" s="1"/>
  <c r="Z14" i="2" s="1"/>
  <c r="Q14" i="2"/>
  <c r="W13" i="2"/>
  <c r="X13" i="2" s="1"/>
  <c r="Z13" i="2" s="1"/>
  <c r="U13" i="2"/>
  <c r="Q13" i="2"/>
  <c r="X12" i="2"/>
  <c r="Z12" i="2" s="1"/>
  <c r="W12" i="2"/>
  <c r="U12" i="2"/>
  <c r="Q12" i="2"/>
  <c r="S56" i="1"/>
  <c r="U55" i="1"/>
  <c r="Q55" i="1"/>
  <c r="L55" i="1"/>
  <c r="E55" i="1"/>
  <c r="V55" i="1" s="1"/>
  <c r="W55" i="1" s="1"/>
  <c r="X55" i="1" s="1"/>
  <c r="Z55" i="1" s="1"/>
  <c r="AA55" i="1" s="1"/>
  <c r="U54" i="1"/>
  <c r="Q54" i="1"/>
  <c r="L54" i="1"/>
  <c r="E54" i="1"/>
  <c r="V54" i="1" s="1"/>
  <c r="U53" i="1"/>
  <c r="Q53" i="1"/>
  <c r="L53" i="1"/>
  <c r="E53" i="1"/>
  <c r="V53" i="1" s="1"/>
  <c r="U52" i="1"/>
  <c r="Q52" i="1"/>
  <c r="L52" i="1"/>
  <c r="E52" i="1"/>
  <c r="V52" i="1" s="1"/>
  <c r="U51" i="1"/>
  <c r="Q51" i="1"/>
  <c r="L51" i="1"/>
  <c r="E51" i="1"/>
  <c r="V51" i="1" s="1"/>
  <c r="W51" i="1" s="1"/>
  <c r="X51" i="1" s="1"/>
  <c r="Z51" i="1" s="1"/>
  <c r="AA51" i="1" s="1"/>
  <c r="D51" i="1"/>
  <c r="U50" i="1"/>
  <c r="Q50" i="1"/>
  <c r="L50" i="1"/>
  <c r="E50" i="1"/>
  <c r="V50" i="1" s="1"/>
  <c r="U49" i="1"/>
  <c r="Q49" i="1"/>
  <c r="L49" i="1"/>
  <c r="E49" i="1"/>
  <c r="V49" i="1" s="1"/>
  <c r="U48" i="1"/>
  <c r="Q48" i="1"/>
  <c r="L48" i="1"/>
  <c r="E48" i="1"/>
  <c r="V48" i="1" s="1"/>
  <c r="U47" i="1"/>
  <c r="Q47" i="1"/>
  <c r="L47" i="1"/>
  <c r="E47" i="1"/>
  <c r="V47" i="1" s="1"/>
  <c r="U46" i="1"/>
  <c r="Q46" i="1"/>
  <c r="L46" i="1"/>
  <c r="E46" i="1"/>
  <c r="V46" i="1" s="1"/>
  <c r="U45" i="1"/>
  <c r="Q45" i="1"/>
  <c r="L45" i="1"/>
  <c r="E45" i="1"/>
  <c r="V45" i="1" s="1"/>
  <c r="U44" i="1"/>
  <c r="Q44" i="1"/>
  <c r="L44" i="1"/>
  <c r="E44" i="1"/>
  <c r="V44" i="1" s="1"/>
  <c r="U43" i="1"/>
  <c r="Q43" i="1"/>
  <c r="L43" i="1"/>
  <c r="E43" i="1"/>
  <c r="V43" i="1" s="1"/>
  <c r="U42" i="1"/>
  <c r="Q42" i="1"/>
  <c r="L42" i="1"/>
  <c r="E42" i="1"/>
  <c r="V42" i="1" s="1"/>
  <c r="U41" i="1"/>
  <c r="Q41" i="1"/>
  <c r="L41" i="1"/>
  <c r="E41" i="1"/>
  <c r="V41" i="1" s="1"/>
  <c r="W41" i="1" s="1"/>
  <c r="X41" i="1" s="1"/>
  <c r="Z41" i="1" s="1"/>
  <c r="AA41" i="1" s="1"/>
  <c r="U40" i="1"/>
  <c r="Q40" i="1"/>
  <c r="L40" i="1"/>
  <c r="E40" i="1"/>
  <c r="V40" i="1" s="1"/>
  <c r="W40" i="1" s="1"/>
  <c r="U39" i="1"/>
  <c r="Q39" i="1"/>
  <c r="L39" i="1"/>
  <c r="E39" i="1"/>
  <c r="V39" i="1" s="1"/>
  <c r="U38" i="1"/>
  <c r="Q38" i="1"/>
  <c r="L38" i="1"/>
  <c r="E38" i="1"/>
  <c r="V38" i="1" s="1"/>
  <c r="U37" i="1"/>
  <c r="Q37" i="1"/>
  <c r="L37" i="1"/>
  <c r="E37" i="1"/>
  <c r="V37" i="1" s="1"/>
  <c r="W37" i="1" s="1"/>
  <c r="X37" i="1" s="1"/>
  <c r="Z37" i="1" s="1"/>
  <c r="AA37" i="1" s="1"/>
  <c r="U36" i="1"/>
  <c r="Q36" i="1"/>
  <c r="L36" i="1"/>
  <c r="E36" i="1"/>
  <c r="V36" i="1" s="1"/>
  <c r="U35" i="1"/>
  <c r="Q35" i="1"/>
  <c r="L35" i="1"/>
  <c r="E35" i="1"/>
  <c r="V35" i="1" s="1"/>
  <c r="U34" i="1"/>
  <c r="Q34" i="1"/>
  <c r="L34" i="1"/>
  <c r="E34" i="1"/>
  <c r="V34" i="1" s="1"/>
  <c r="U33" i="1"/>
  <c r="Q33" i="1"/>
  <c r="L33" i="1"/>
  <c r="E33" i="1"/>
  <c r="V33" i="1" s="1"/>
  <c r="U32" i="1"/>
  <c r="Q32" i="1"/>
  <c r="L32" i="1"/>
  <c r="E32" i="1"/>
  <c r="V32" i="1" s="1"/>
  <c r="U31" i="1"/>
  <c r="Q31" i="1"/>
  <c r="L31" i="1"/>
  <c r="E31" i="1"/>
  <c r="V31" i="1" s="1"/>
  <c r="U30" i="1"/>
  <c r="Q30" i="1"/>
  <c r="L30" i="1"/>
  <c r="E30" i="1"/>
  <c r="V30" i="1" s="1"/>
  <c r="U29" i="1"/>
  <c r="Q29" i="1"/>
  <c r="L29" i="1"/>
  <c r="E29" i="1"/>
  <c r="V29" i="1" s="1"/>
  <c r="U28" i="1"/>
  <c r="Q28" i="1"/>
  <c r="L28" i="1"/>
  <c r="E28" i="1"/>
  <c r="V28" i="1" s="1"/>
  <c r="U27" i="1"/>
  <c r="Q27" i="1"/>
  <c r="L27" i="1"/>
  <c r="E27" i="1"/>
  <c r="V27" i="1" s="1"/>
  <c r="U26" i="1"/>
  <c r="Q26" i="1"/>
  <c r="L26" i="1"/>
  <c r="E26" i="1"/>
  <c r="V26" i="1" s="1"/>
  <c r="U25" i="1"/>
  <c r="Q25" i="1"/>
  <c r="L25" i="1"/>
  <c r="E25" i="1"/>
  <c r="V25" i="1" s="1"/>
  <c r="U24" i="1"/>
  <c r="Q24" i="1"/>
  <c r="E24" i="1"/>
  <c r="V24" i="1" s="1"/>
  <c r="D24" i="1"/>
  <c r="U23" i="1"/>
  <c r="Q23" i="1"/>
  <c r="D23" i="1"/>
  <c r="U22" i="1"/>
  <c r="Q22" i="1"/>
  <c r="L22" i="1"/>
  <c r="E22" i="1"/>
  <c r="V22" i="1" s="1"/>
  <c r="U21" i="1"/>
  <c r="Q21" i="1"/>
  <c r="L21" i="1"/>
  <c r="E21" i="1"/>
  <c r="V21" i="1" s="1"/>
  <c r="U20" i="1"/>
  <c r="Q20" i="1"/>
  <c r="L20" i="1"/>
  <c r="E20" i="1"/>
  <c r="V20" i="1" s="1"/>
  <c r="U19" i="1"/>
  <c r="Q19" i="1"/>
  <c r="L19" i="1"/>
  <c r="E19" i="1"/>
  <c r="V19" i="1" s="1"/>
  <c r="U18" i="1"/>
  <c r="Q18" i="1"/>
  <c r="L18" i="1"/>
  <c r="E18" i="1"/>
  <c r="V18" i="1" s="1"/>
  <c r="U17" i="1"/>
  <c r="Q17" i="1"/>
  <c r="L17" i="1"/>
  <c r="E17" i="1"/>
  <c r="V17" i="1" s="1"/>
  <c r="W17" i="1" s="1"/>
  <c r="U16" i="1"/>
  <c r="Q16" i="1"/>
  <c r="L16" i="1"/>
  <c r="E16" i="1"/>
  <c r="V16" i="1" s="1"/>
  <c r="U15" i="1"/>
  <c r="Q15" i="1"/>
  <c r="L15" i="1"/>
  <c r="E15" i="1"/>
  <c r="V15" i="1" s="1"/>
  <c r="U14" i="1"/>
  <c r="Q14" i="1"/>
  <c r="L14" i="1"/>
  <c r="E14" i="1"/>
  <c r="V14" i="1" s="1"/>
  <c r="U13" i="1"/>
  <c r="Q13" i="1"/>
  <c r="L13" i="1"/>
  <c r="E13" i="1"/>
  <c r="V13" i="1" s="1"/>
  <c r="U12" i="1"/>
  <c r="Q12" i="1"/>
  <c r="L12" i="1"/>
  <c r="E12" i="1"/>
  <c r="V12" i="1" s="1"/>
  <c r="U11" i="1"/>
  <c r="Q11" i="1"/>
  <c r="L11" i="1"/>
  <c r="E11" i="1"/>
  <c r="W15" i="1" l="1"/>
  <c r="X15" i="1"/>
  <c r="Z15" i="1" s="1"/>
  <c r="AA15" i="1" s="1"/>
  <c r="W18" i="1"/>
  <c r="X18" i="1"/>
  <c r="W20" i="1"/>
  <c r="X20" i="1"/>
  <c r="Z20" i="1" s="1"/>
  <c r="AA20" i="1" s="1"/>
  <c r="X14" i="1"/>
  <c r="Z14" i="1" s="1"/>
  <c r="AA14" i="1" s="1"/>
  <c r="W14" i="1"/>
  <c r="X17" i="1"/>
  <c r="W25" i="1"/>
  <c r="X25" i="1"/>
  <c r="Z25" i="1" s="1"/>
  <c r="AA25" i="1" s="1"/>
  <c r="W29" i="1"/>
  <c r="X29" i="1" s="1"/>
  <c r="Z29" i="1" s="1"/>
  <c r="AA29" i="1" s="1"/>
  <c r="W39" i="1"/>
  <c r="X39" i="1" s="1"/>
  <c r="Z39" i="1" s="1"/>
  <c r="AA39" i="1" s="1"/>
  <c r="W42" i="1"/>
  <c r="X42" i="1" s="1"/>
  <c r="Z42" i="1" s="1"/>
  <c r="AA42" i="1" s="1"/>
  <c r="X50" i="1"/>
  <c r="Z50" i="1" s="1"/>
  <c r="AA50" i="1" s="1"/>
  <c r="W50" i="1"/>
  <c r="W24" i="1"/>
  <c r="X24" i="1"/>
  <c r="X52" i="1"/>
  <c r="Z52" i="1" s="1"/>
  <c r="AA52" i="1" s="1"/>
  <c r="W52" i="1"/>
  <c r="W53" i="1"/>
  <c r="X53" i="1" s="1"/>
  <c r="Z53" i="1" s="1"/>
  <c r="AA53" i="1" s="1"/>
  <c r="V11" i="1"/>
  <c r="W27" i="1"/>
  <c r="X27" i="1" s="1"/>
  <c r="Z27" i="1" s="1"/>
  <c r="AA27" i="1" s="1"/>
  <c r="W30" i="1"/>
  <c r="X30" i="1"/>
  <c r="Z30" i="1" s="1"/>
  <c r="AA30" i="1" s="1"/>
  <c r="W33" i="1"/>
  <c r="X33" i="1" s="1"/>
  <c r="Z33" i="1" s="1"/>
  <c r="AA33" i="1" s="1"/>
  <c r="W25" i="2"/>
  <c r="C9" i="2"/>
  <c r="W12" i="1"/>
  <c r="X12" i="1" s="1"/>
  <c r="Z12" i="1" s="1"/>
  <c r="X21" i="1"/>
  <c r="Z21" i="1" s="1"/>
  <c r="AA21" i="1" s="1"/>
  <c r="W21" i="1"/>
  <c r="D56" i="1"/>
  <c r="E23" i="1"/>
  <c r="V23" i="1" s="1"/>
  <c r="X26" i="1"/>
  <c r="Z26" i="1" s="1"/>
  <c r="AA26" i="1" s="1"/>
  <c r="W26" i="1"/>
  <c r="W28" i="1"/>
  <c r="X28" i="1" s="1"/>
  <c r="X31" i="1"/>
  <c r="Z31" i="1" s="1"/>
  <c r="AA31" i="1" s="1"/>
  <c r="W31" i="1"/>
  <c r="W32" i="1"/>
  <c r="X32" i="1"/>
  <c r="Z32" i="1" s="1"/>
  <c r="AA32" i="1" s="1"/>
  <c r="X34" i="1"/>
  <c r="Z34" i="1" s="1"/>
  <c r="AA34" i="1" s="1"/>
  <c r="W34" i="1"/>
  <c r="W35" i="1"/>
  <c r="X35" i="1" s="1"/>
  <c r="Z35" i="1" s="1"/>
  <c r="AA35" i="1" s="1"/>
  <c r="W36" i="1"/>
  <c r="X36" i="1" s="1"/>
  <c r="Z36" i="1" s="1"/>
  <c r="AA36" i="1" s="1"/>
  <c r="W38" i="1"/>
  <c r="X38" i="1" s="1"/>
  <c r="Z38" i="1" s="1"/>
  <c r="AA38" i="1" s="1"/>
  <c r="X43" i="1"/>
  <c r="Z43" i="1" s="1"/>
  <c r="AA43" i="1" s="1"/>
  <c r="W43" i="1"/>
  <c r="W46" i="1"/>
  <c r="X46" i="1" s="1"/>
  <c r="Z46" i="1" s="1"/>
  <c r="AA46" i="1" s="1"/>
  <c r="X49" i="1"/>
  <c r="Z49" i="1" s="1"/>
  <c r="AA49" i="1" s="1"/>
  <c r="W49" i="1"/>
  <c r="W13" i="1"/>
  <c r="X13" i="1"/>
  <c r="Z13" i="1" s="1"/>
  <c r="AA13" i="1" s="1"/>
  <c r="X16" i="1"/>
  <c r="Z16" i="1" s="1"/>
  <c r="AA16" i="1" s="1"/>
  <c r="W16" i="1"/>
  <c r="W19" i="1"/>
  <c r="X19" i="1"/>
  <c r="W22" i="1"/>
  <c r="X22" i="1" s="1"/>
  <c r="W45" i="1"/>
  <c r="X45" i="1" s="1"/>
  <c r="W44" i="1"/>
  <c r="X44" i="1"/>
  <c r="Z44" i="1" s="1"/>
  <c r="AA44" i="1" s="1"/>
  <c r="W47" i="1"/>
  <c r="X47" i="1"/>
  <c r="Z47" i="1" s="1"/>
  <c r="AA47" i="1" s="1"/>
  <c r="X25" i="2"/>
  <c r="X40" i="1"/>
  <c r="Z40" i="1" s="1"/>
  <c r="AA40" i="1" s="1"/>
  <c r="W48" i="1"/>
  <c r="X48" i="1" s="1"/>
  <c r="Z48" i="1" s="1"/>
  <c r="AA48" i="1" s="1"/>
  <c r="W54" i="1"/>
  <c r="X54" i="1"/>
  <c r="Z54" i="1" s="1"/>
  <c r="AA54" i="1" s="1"/>
  <c r="W16" i="2"/>
  <c r="X16" i="2" s="1"/>
  <c r="Z16" i="2" s="1"/>
  <c r="W24" i="2"/>
  <c r="X24" i="2" s="1"/>
  <c r="Z24" i="2" s="1"/>
  <c r="W10" i="3"/>
  <c r="W18" i="3"/>
  <c r="X18" i="3" s="1"/>
  <c r="Z18" i="3" s="1"/>
  <c r="W26" i="3"/>
  <c r="X26" i="3" s="1"/>
  <c r="Z26" i="3" s="1"/>
  <c r="W34" i="3"/>
  <c r="X34" i="3" s="1"/>
  <c r="Z34" i="3" s="1"/>
  <c r="AC28" i="1" l="1"/>
  <c r="Z28" i="1"/>
  <c r="AA28" i="1" s="1"/>
  <c r="Z22" i="1"/>
  <c r="AA22" i="1" s="1"/>
  <c r="AC22" i="1"/>
  <c r="AA12" i="1"/>
  <c r="Z45" i="1"/>
  <c r="AA45" i="1" s="1"/>
  <c r="AC45" i="1"/>
  <c r="AC18" i="1"/>
  <c r="Z18" i="1"/>
  <c r="AA18" i="1" s="1"/>
  <c r="W66" i="3"/>
  <c r="X10" i="3"/>
  <c r="Z19" i="1"/>
  <c r="AA19" i="1" s="1"/>
  <c r="W23" i="1"/>
  <c r="X23" i="1"/>
  <c r="Z24" i="1"/>
  <c r="AA24" i="1" s="1"/>
  <c r="E56" i="1"/>
  <c r="V56" i="1"/>
  <c r="W11" i="1"/>
  <c r="X11" i="1"/>
  <c r="Z17" i="1"/>
  <c r="AA17" i="1" s="1"/>
  <c r="AC17" i="1"/>
  <c r="AC23" i="1" l="1"/>
  <c r="Z23" i="1"/>
  <c r="AA23" i="1" s="1"/>
  <c r="X66" i="3"/>
  <c r="Z10" i="3"/>
  <c r="Z66" i="3" s="1"/>
  <c r="X56" i="1"/>
  <c r="Z11" i="1"/>
  <c r="C8" i="1"/>
  <c r="C8" i="2"/>
  <c r="W56" i="1"/>
  <c r="AC24" i="1"/>
  <c r="AC19" i="1"/>
  <c r="Z15" i="2"/>
  <c r="Z25" i="2" s="1"/>
  <c r="Z26" i="2" s="1"/>
  <c r="Z56" i="1" l="1"/>
  <c r="Z57" i="1" s="1"/>
  <c r="AA11" i="1"/>
</calcChain>
</file>

<file path=xl/sharedStrings.xml><?xml version="1.0" encoding="utf-8"?>
<sst xmlns="http://schemas.openxmlformats.org/spreadsheetml/2006/main" count="552" uniqueCount="180">
  <si>
    <t>BUILDING VALUATION</t>
  </si>
  <si>
    <t>Location</t>
  </si>
  <si>
    <t>Kakinada</t>
  </si>
  <si>
    <t>State</t>
  </si>
  <si>
    <t>Andhra Pradesh</t>
  </si>
  <si>
    <t>Land Area (Acre)</t>
  </si>
  <si>
    <t>1040 Acre</t>
  </si>
  <si>
    <t>Built Up Area (Sq. Ft.) as per Deed</t>
  </si>
  <si>
    <t>NA</t>
  </si>
  <si>
    <t>Built Up Area (Sq. Ft.) as per Site Measurement</t>
  </si>
  <si>
    <t>Sr. No.</t>
  </si>
  <si>
    <t>Description</t>
  </si>
  <si>
    <t>Area
(Sq. mt.)</t>
  </si>
  <si>
    <t>Area
(Sq. Ft.)</t>
  </si>
  <si>
    <t>Type of Structure</t>
  </si>
  <si>
    <t>Roofing</t>
  </si>
  <si>
    <t>Flooring</t>
  </si>
  <si>
    <t>Length in meter</t>
  </si>
  <si>
    <t>Width in meter</t>
  </si>
  <si>
    <t>Height in meter</t>
  </si>
  <si>
    <t>Height
(Ft)</t>
  </si>
  <si>
    <t>No. of floors</t>
  </si>
  <si>
    <t>Year of Construction</t>
  </si>
  <si>
    <t>Renovation Year</t>
  </si>
  <si>
    <t>Year of Valuation</t>
  </si>
  <si>
    <t>Total Life Consumed
(in years)</t>
  </si>
  <si>
    <t>Total Economic Life
(in years)</t>
  </si>
  <si>
    <t>Plinth Rate
(per sq.ft.)</t>
  </si>
  <si>
    <t>Salvage Value</t>
  </si>
  <si>
    <t>Depriciation
Rate</t>
  </si>
  <si>
    <t>Gross Replacement 
Value
(INR)</t>
  </si>
  <si>
    <t>Depriciation Amount</t>
  </si>
  <si>
    <t>Depreciated Value
(INR)</t>
  </si>
  <si>
    <t>Deterioration Factor</t>
  </si>
  <si>
    <t>Depriciated Replacement
Market Value</t>
  </si>
  <si>
    <t>Tech Building and Lab Building</t>
  </si>
  <si>
    <t>RCC framed structure rested on Pile fdn.</t>
  </si>
  <si>
    <t>Aluminium Profile Sheet</t>
  </si>
  <si>
    <t xml:space="preserve">R.C.C </t>
  </si>
  <si>
    <t>-</t>
  </si>
  <si>
    <t>Plant-1 control room</t>
  </si>
  <si>
    <t>Color coated sheet</t>
  </si>
  <si>
    <t>Operator cabins</t>
  </si>
  <si>
    <t>RCC framed structure rested isolated footings with RCC roof.</t>
  </si>
  <si>
    <t>Substation 2</t>
  </si>
  <si>
    <t>R.C.C</t>
  </si>
  <si>
    <t>Substation 3</t>
  </si>
  <si>
    <t>Plant-2 control room</t>
  </si>
  <si>
    <t>A.C.C  sheets</t>
  </si>
  <si>
    <t>Ammonia substation</t>
  </si>
  <si>
    <t>Urea substation</t>
  </si>
  <si>
    <t>Steam and power generation plant Including Sub station 1</t>
  </si>
  <si>
    <t>GT-C &amp; Substation-21</t>
  </si>
  <si>
    <t>Urea Storage silo</t>
  </si>
  <si>
    <t>RCC framed structure rested on Pile fdn with RCC precast truss and with Prestressed tie beams.(Roof covered with RCC precast elements)</t>
  </si>
  <si>
    <t>Bagging Plant including loco shed</t>
  </si>
  <si>
    <t xml:space="preserve">RCC framed structure rested on Pile fdn.         </t>
  </si>
  <si>
    <t>Platform at Bagging Plant Area Shed 1</t>
  </si>
  <si>
    <t>RCC</t>
  </si>
  <si>
    <t>A.C.C sheets</t>
  </si>
  <si>
    <t>Platform at Bagging Plant Area Shed 2</t>
  </si>
  <si>
    <t>A.C.C. Sheets</t>
  </si>
  <si>
    <t>AMF2</t>
  </si>
  <si>
    <t>DM Plant</t>
  </si>
  <si>
    <t>Height Range</t>
  </si>
  <si>
    <t>Plint Rate per Sqft.</t>
  </si>
  <si>
    <t>DM MCC</t>
  </si>
  <si>
    <t>100 to 116.44</t>
  </si>
  <si>
    <t>Cooling tower Control room and MCC</t>
  </si>
  <si>
    <t>80 to 99</t>
  </si>
  <si>
    <t>Clarifier water lift cum fire water pump house</t>
  </si>
  <si>
    <t>60 to 79</t>
  </si>
  <si>
    <t>Sludge sump and pump house</t>
  </si>
  <si>
    <t>20 to 59</t>
  </si>
  <si>
    <t>Filter water pump house</t>
  </si>
  <si>
    <t>0 to 19</t>
  </si>
  <si>
    <t>ETP</t>
  </si>
  <si>
    <t>IG PLANT</t>
  </si>
  <si>
    <t>MRSS</t>
  </si>
  <si>
    <t>SS4</t>
  </si>
  <si>
    <t>SS5</t>
  </si>
  <si>
    <t>Chemical house WTP</t>
  </si>
  <si>
    <t>TILE FLOORING</t>
  </si>
  <si>
    <t>Canteen bldg.</t>
  </si>
  <si>
    <t>Devi canteen</t>
  </si>
  <si>
    <t xml:space="preserve">H- Building  </t>
  </si>
  <si>
    <t xml:space="preserve">RCC framed structure rested on Raft fdn. </t>
  </si>
  <si>
    <t>Project office(Snam building)</t>
  </si>
  <si>
    <t>RCC framed structure rested on Raft fdn. With steel trusss and steel sheet roof</t>
  </si>
  <si>
    <t>Fire &amp; Safety building and fire tender garage</t>
  </si>
  <si>
    <t>Dispensary and first aid centre</t>
  </si>
  <si>
    <t>Workshop</t>
  </si>
  <si>
    <t>RCC framed structure rested on Pile fdn.  And roof  with precast Rcc elements</t>
  </si>
  <si>
    <t>A.C.C  sheets/FALL CEILING</t>
  </si>
  <si>
    <t>Main store</t>
  </si>
  <si>
    <t>Gate house</t>
  </si>
  <si>
    <t>Weight Bridge</t>
  </si>
  <si>
    <t>Yard toilet(near ws,mrss,igp,sp house and bagging)</t>
  </si>
  <si>
    <t>Akshara school</t>
  </si>
  <si>
    <t>Club house</t>
  </si>
  <si>
    <t>RCC framed structure rested on slab beam raft FDN. with RCC roof.</t>
  </si>
  <si>
    <t>Compound Wall</t>
  </si>
  <si>
    <t>CT makeup pump house</t>
  </si>
  <si>
    <t>Sub Stn. 6</t>
  </si>
  <si>
    <t>Director transit house</t>
  </si>
  <si>
    <t>RCC framed with Continuous raft and Tiled roof with wooden rafters</t>
  </si>
  <si>
    <t>CF non plant Bldgs.-MCC,Admn &amp;Toilet.</t>
  </si>
  <si>
    <t>RCC framed structure with Isolated footings</t>
  </si>
  <si>
    <t>Grand Total</t>
  </si>
  <si>
    <t>Reproduction cost from Building sheet to be reduced</t>
  </si>
  <si>
    <t>Depriciated Value
(INR)</t>
  </si>
  <si>
    <t>CAPITALISATION OF PLANT - 2 PLANT BUILDINGS</t>
  </si>
  <si>
    <t>CAP OF PLANT-1 FACTORY BUILDINGS</t>
  </si>
  <si>
    <t>CF - KKD- PLANT BUILDINGS</t>
  </si>
  <si>
    <t>Less (Reproduction cost from Building Sheet)</t>
  </si>
  <si>
    <t>Security Post at Main Gate</t>
  </si>
  <si>
    <t>Security Post at Contract work men entry gate</t>
  </si>
  <si>
    <t>Security Post between Tower III &amp; IV</t>
  </si>
  <si>
    <t>Security Post at green belt, PC I Area</t>
  </si>
  <si>
    <t>Security Post at green belt,  Mada Area</t>
  </si>
  <si>
    <t>Security Post at green belt ,water body IV Area</t>
  </si>
  <si>
    <t>CAPITALISATION OF PLANT - 2 NON PLANT BUILDINGS</t>
  </si>
  <si>
    <t>CAP OF PLANT-1 NON-FACTORY BUILDINGS</t>
  </si>
  <si>
    <t>CF - KKD- NON-PLANT BUILDINGS</t>
  </si>
  <si>
    <t>CONSTRUCTION OF ROADS AND PAVEMENTS-PDU</t>
  </si>
  <si>
    <t>BLACK TOPPING OF ROADS - PLANT 2</t>
  </si>
  <si>
    <t>CAPITALISATION OF PLANT - 2 ROADS, DRAINS&amp;CULVERTS</t>
  </si>
  <si>
    <t>Roads at Plant 2 both side beams</t>
  </si>
  <si>
    <t>COMPOUND WALL AT SOUTH SIDE OF KVK VANAM</t>
  </si>
  <si>
    <t>GREEN BELT ROADS</t>
  </si>
  <si>
    <t>Road at backside of CT1</t>
  </si>
  <si>
    <t>Pavements around Plant 2</t>
  </si>
  <si>
    <t>Approach Road to SPCT &amp; STCT Tank in DM Plant</t>
  </si>
  <si>
    <t>ROAD AT SCHOOL, APPROACH ROAD-TOWNSHIP AREA</t>
  </si>
  <si>
    <t>CONST OF BOX CULVERTS IN GREEN BELT AREA</t>
  </si>
  <si>
    <t>PAVEMENT EXTN ON WEST SIDE OF WORKSHOP</t>
  </si>
  <si>
    <t>ROADS &amp; CULVERTS MI PLANT</t>
  </si>
  <si>
    <t>CONST. BOX CULVERTS IN GREEN BELT AREA</t>
  </si>
  <si>
    <t>FOUNDATION STONE AT H BLOCK</t>
  </si>
  <si>
    <t>Road to Cement Godown, Main Stores</t>
  </si>
  <si>
    <t>PRECAST PCC SLABS AT PTP AREA</t>
  </si>
  <si>
    <t>WEST SIDE APPROACH ROADS</t>
  </si>
  <si>
    <t>R.R.MASONARY DRAIN ALONG STEEL YARD FENCING</t>
  </si>
  <si>
    <t>APPROACH ROAD TO WATER BODIES-GREEN BELT AREA/KALP</t>
  </si>
  <si>
    <t>BT ROADS AT EAST GATE-PLANT</t>
  </si>
  <si>
    <t>Ramp at Eastern side of CT-2</t>
  </si>
  <si>
    <t>Precast slabs at north side of Bagging Plant</t>
  </si>
  <si>
    <t>PAVEMENTS-PRECAST TILES-ROADSIDE BERMS-PLANT AREA</t>
  </si>
  <si>
    <t>Concrete approaches for Fire hydrant points</t>
  </si>
  <si>
    <t>PROVIDING KERB STONES FOR APPROACH ROADS TO CLUB H</t>
  </si>
  <si>
    <t>Road at South side of Plant-2 Reformer</t>
  </si>
  <si>
    <t>APPROACH ROAD TO AIR MONITORING STATION (2&amp;3)</t>
  </si>
  <si>
    <t>CONSTRUCTION OF CULVERT AT GREEN BELT</t>
  </si>
  <si>
    <t>Road at east side of Bag Plant</t>
  </si>
  <si>
    <t>MASONRY DRAINS - PLANT 1</t>
  </si>
  <si>
    <t>EXTN. OF DRAINS AT CLUB HOUSE</t>
  </si>
  <si>
    <t>PATH WAY AROUND CLUB HOUSE</t>
  </si>
  <si>
    <t>PRECAST RCC SLABS,PAVING,PLANT 1 ROADSIDE BERMS</t>
  </si>
  <si>
    <t>APPROACH ROAD TO AP,UP,SP,GP,CT &amp; BT"</t>
  </si>
  <si>
    <t>STONE PITCHING OF DRAINS - GREEN BELT</t>
  </si>
  <si>
    <t>Roads at Amm-1 &amp; Steel yard</t>
  </si>
  <si>
    <t>PLINTH PROTECTION &amp; DRAINS AROUND CLUB HOUSE</t>
  </si>
  <si>
    <t>PROVIDING PATHWAYS FOR ROADS NEAR CLUB HOUSE</t>
  </si>
  <si>
    <t>Outlet drain behind IG Plant</t>
  </si>
  <si>
    <t>PAVING ROAD SIDE BERMS IN PLANT AREA</t>
  </si>
  <si>
    <t>Extension of Fishermen Corridor</t>
  </si>
  <si>
    <t>APPROACH ROAD TO CLUB HOUSE-TOWN SHIP</t>
  </si>
  <si>
    <t>ROADS &amp; DRAINS AT CLUB BUILDING</t>
  </si>
  <si>
    <t>ROADS,DRAINS &amp; CULVERTS - PLANT 1</t>
  </si>
  <si>
    <t>ROAD WORK-STEELYARD OPEN STORAGE YARD-PLANT 2 AREA</t>
  </si>
  <si>
    <t>Road at Truck parking &amp; Weighbridge</t>
  </si>
  <si>
    <t>PAVING ON ROAD SIDE BERMS IN PLANT 2 AREA</t>
  </si>
  <si>
    <t>PATH WAY WITH PCC NEAR CLUB HOUSE</t>
  </si>
  <si>
    <t>Road at back side of IG Plant</t>
  </si>
  <si>
    <t>Gates at Storm water pit for outlet drainage</t>
  </si>
  <si>
    <t>ROADS,DRAINS &amp; CULVERTS  TOWNSHIP</t>
  </si>
  <si>
    <t>CAP OF PLANT-1 ROADS,DRAINS&amp;CULVERTS</t>
  </si>
  <si>
    <t>LYING ODF DRAINAGE PIPE LINE -MI PLANT</t>
  </si>
  <si>
    <t>WBM Roads NEAR CFG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</si>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</sst>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[$₹-460]\ #,##0.00;\-[$₹-460]\ #,##0.00"/>
    <numFmt numFmtId="165" formatCode="0.000"/>
    <numFmt numFmtId="166" formatCode="_ [$₹-448]\ * #,##0.00_ ;_ [$₹-448]\ * \-#,##0.00_ ;_ [$₹-448]\ * &quot;-&quot;??_ ;_ @_ "/>
    <numFmt numFmtId="167" formatCode="&quot;₹&quot;\ #,##0.00"/>
    <numFmt numFmtId="168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8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sz val="11"/>
      <color theme="1"/>
      <name val="Calibri Light"/>
      <family val="2"/>
      <scheme val="major"/>
    </font>
    <font>
      <sz val="11"/>
      <name val="Calibri Light"/>
      <family val="2"/>
      <scheme val="major"/>
    </font>
    <font>
      <sz val="11"/>
      <name val="Calibri Light"/>
      <family val="2"/>
    </font>
    <font>
      <b/>
      <sz val="11"/>
      <color theme="1"/>
      <name val="Arial"/>
      <family val="2"/>
    </font>
    <font>
      <sz val="11"/>
      <color theme="1"/>
      <name val="Calibri Light"/>
      <family val="2"/>
    </font>
    <font>
      <sz val="11"/>
      <color rgb="FFFF0000"/>
      <name val="Calibri Light"/>
      <family val="2"/>
      <scheme val="major"/>
    </font>
    <font>
      <sz val="11"/>
      <color rgb="FFFF0000"/>
      <name val="Calibri Light"/>
      <family val="2"/>
    </font>
    <font>
      <sz val="11"/>
      <color rgb="FFFF0000"/>
      <name val="Arial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double">
        <color theme="4" tint="0.79998168889431442"/>
      </left>
      <right style="double">
        <color theme="4" tint="0.79998168889431442"/>
      </right>
      <top style="double">
        <color theme="4" tint="0.79998168889431442"/>
      </top>
      <bottom style="double">
        <color theme="4" tint="0.79998168889431442"/>
      </bottom>
      <diagonal/>
    </border>
    <border>
      <left/>
      <right/>
      <top style="thick">
        <color theme="8" tint="-0.24994659260841701"/>
      </top>
      <bottom style="thick">
        <color theme="8" tint="-0.24994659260841701"/>
      </bottom>
      <diagonal/>
    </border>
    <border>
      <left style="double">
        <color theme="4" tint="0.79998168889431442"/>
      </left>
      <right style="double">
        <color theme="4" tint="0.79998168889431442"/>
      </right>
      <top style="double">
        <color theme="4" tint="0.79998168889431442"/>
      </top>
      <bottom/>
      <diagonal/>
    </border>
    <border>
      <left style="double">
        <color theme="4" tint="0.79998168889431442"/>
      </left>
      <right style="double">
        <color theme="4" tint="0.79995117038483843"/>
      </right>
      <top style="double">
        <color theme="4" tint="0.79995117038483843"/>
      </top>
      <bottom style="double">
        <color theme="4" tint="0.79995117038483843"/>
      </bottom>
      <diagonal/>
    </border>
    <border>
      <left style="double">
        <color theme="4" tint="0.79995117038483843"/>
      </left>
      <right style="double">
        <color theme="4" tint="0.79995117038483843"/>
      </right>
      <top style="double">
        <color theme="4" tint="0.79995117038483843"/>
      </top>
      <bottom style="double">
        <color theme="4" tint="0.79995117038483843"/>
      </bottom>
      <diagonal/>
    </border>
    <border>
      <left style="double">
        <color theme="4" tint="0.79998168889431442"/>
      </left>
      <right style="double">
        <color theme="4" tint="0.79995117038483843"/>
      </right>
      <top style="double">
        <color theme="4" tint="0.79995117038483843"/>
      </top>
      <bottom/>
      <diagonal/>
    </border>
    <border>
      <left style="double">
        <color theme="4" tint="0.79995117038483843"/>
      </left>
      <right style="double">
        <color theme="4" tint="0.79995117038483843"/>
      </right>
      <top style="double">
        <color theme="4" tint="0.79995117038483843"/>
      </top>
      <bottom/>
      <diagonal/>
    </border>
    <border>
      <left/>
      <right/>
      <top style="medium">
        <color theme="8" tint="-0.499984740745262"/>
      </top>
      <bottom style="medium">
        <color theme="8" tint="-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1">
    <xf numFmtId="0" fontId="0" fillId="0" borderId="0" xfId="0"/>
    <xf numFmtId="0" fontId="4" fillId="2" borderId="0" xfId="0" applyFont="1" applyFill="1" applyAlignment="1">
      <alignment horizontal="left"/>
    </xf>
    <xf numFmtId="0" fontId="5" fillId="2" borderId="0" xfId="0" applyFont="1" applyFill="1"/>
    <xf numFmtId="0" fontId="5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/>
    </xf>
    <xf numFmtId="0" fontId="6" fillId="3" borderId="1" xfId="0" applyFont="1" applyFill="1" applyBorder="1" applyAlignment="1">
      <alignment horizontal="left" vertical="center"/>
    </xf>
    <xf numFmtId="0" fontId="3" fillId="4" borderId="1" xfId="0" applyFont="1" applyFill="1" applyBorder="1"/>
    <xf numFmtId="0" fontId="6" fillId="3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/>
    </xf>
    <xf numFmtId="4" fontId="3" fillId="4" borderId="1" xfId="0" applyNumberFormat="1" applyFont="1" applyFill="1" applyBorder="1" applyAlignment="1">
      <alignment horizontal="left" vertical="center"/>
    </xf>
    <xf numFmtId="0" fontId="5" fillId="2" borderId="0" xfId="0" applyFont="1" applyFill="1" applyAlignment="1">
      <alignment horizontal="left"/>
    </xf>
    <xf numFmtId="0" fontId="7" fillId="5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left" vertical="center" wrapText="1"/>
    </xf>
    <xf numFmtId="0" fontId="8" fillId="5" borderId="2" xfId="0" applyFont="1" applyFill="1" applyBorder="1" applyAlignment="1">
      <alignment horizontal="left" vertical="center" wrapText="1"/>
    </xf>
    <xf numFmtId="44" fontId="7" fillId="5" borderId="2" xfId="2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left" vertical="center" wrapText="1"/>
    </xf>
    <xf numFmtId="43" fontId="10" fillId="2" borderId="2" xfId="1" applyFont="1" applyFill="1" applyBorder="1" applyAlignment="1">
      <alignment horizontal="right" vertical="center" wrapText="1"/>
    </xf>
    <xf numFmtId="43" fontId="9" fillId="2" borderId="2" xfId="0" applyNumberFormat="1" applyFont="1" applyFill="1" applyBorder="1" applyAlignment="1">
      <alignment horizontal="right" vertical="center"/>
    </xf>
    <xf numFmtId="0" fontId="11" fillId="2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center"/>
    </xf>
    <xf numFmtId="2" fontId="10" fillId="2" borderId="2" xfId="0" applyNumberFormat="1" applyFont="1" applyFill="1" applyBorder="1" applyAlignment="1">
      <alignment horizontal="right" vertical="center" wrapText="1"/>
    </xf>
    <xf numFmtId="2" fontId="9" fillId="2" borderId="2" xfId="0" applyNumberFormat="1" applyFont="1" applyFill="1" applyBorder="1" applyAlignment="1">
      <alignment horizontal="right" vertical="center"/>
    </xf>
    <xf numFmtId="0" fontId="9" fillId="2" borderId="2" xfId="0" applyFont="1" applyFill="1" applyBorder="1" applyAlignment="1">
      <alignment horizontal="right" vertical="center"/>
    </xf>
    <xf numFmtId="164" fontId="9" fillId="2" borderId="2" xfId="0" applyNumberFormat="1" applyFont="1" applyFill="1" applyBorder="1" applyAlignment="1">
      <alignment horizontal="right" vertical="center"/>
    </xf>
    <xf numFmtId="9" fontId="9" fillId="2" borderId="2" xfId="0" applyNumberFormat="1" applyFont="1" applyFill="1" applyBorder="1" applyAlignment="1">
      <alignment horizontal="right" vertical="center"/>
    </xf>
    <xf numFmtId="165" fontId="9" fillId="2" borderId="2" xfId="0" applyNumberFormat="1" applyFont="1" applyFill="1" applyBorder="1" applyAlignment="1">
      <alignment horizontal="right" vertical="center"/>
    </xf>
    <xf numFmtId="166" fontId="9" fillId="2" borderId="2" xfId="0" applyNumberFormat="1" applyFont="1" applyFill="1" applyBorder="1" applyAlignment="1">
      <alignment horizontal="right" vertical="center"/>
    </xf>
    <xf numFmtId="1" fontId="5" fillId="2" borderId="0" xfId="0" applyNumberFormat="1" applyFont="1" applyFill="1"/>
    <xf numFmtId="0" fontId="10" fillId="6" borderId="2" xfId="0" applyFont="1" applyFill="1" applyBorder="1" applyAlignment="1">
      <alignment horizontal="left" vertical="center" wrapText="1"/>
    </xf>
    <xf numFmtId="166" fontId="5" fillId="2" borderId="0" xfId="0" applyNumberFormat="1" applyFont="1" applyFill="1"/>
    <xf numFmtId="0" fontId="12" fillId="7" borderId="0" xfId="0" applyFont="1" applyFill="1"/>
    <xf numFmtId="167" fontId="5" fillId="2" borderId="0" xfId="0" applyNumberFormat="1" applyFont="1" applyFill="1"/>
    <xf numFmtId="0" fontId="10" fillId="0" borderId="2" xfId="0" applyFont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left"/>
    </xf>
    <xf numFmtId="43" fontId="3" fillId="2" borderId="2" xfId="0" applyNumberFormat="1" applyFont="1" applyFill="1" applyBorder="1" applyAlignment="1">
      <alignment horizontal="right" vertical="center"/>
    </xf>
    <xf numFmtId="43" fontId="3" fillId="2" borderId="2" xfId="1" applyFont="1" applyFill="1" applyBorder="1" applyAlignment="1">
      <alignment horizontal="right" vertical="center"/>
    </xf>
    <xf numFmtId="0" fontId="0" fillId="2" borderId="2" xfId="0" applyFill="1" applyBorder="1" applyAlignment="1">
      <alignment horizontal="center" wrapText="1"/>
    </xf>
    <xf numFmtId="2" fontId="3" fillId="2" borderId="2" xfId="0" applyNumberFormat="1" applyFont="1" applyFill="1" applyBorder="1" applyAlignment="1">
      <alignment horizontal="center"/>
    </xf>
    <xf numFmtId="0" fontId="3" fillId="2" borderId="2" xfId="0" applyFont="1" applyFill="1" applyBorder="1"/>
    <xf numFmtId="164" fontId="3" fillId="2" borderId="2" xfId="0" applyNumberFormat="1" applyFont="1" applyFill="1" applyBorder="1"/>
    <xf numFmtId="166" fontId="3" fillId="2" borderId="2" xfId="0" applyNumberFormat="1" applyFont="1" applyFill="1" applyBorder="1"/>
    <xf numFmtId="0" fontId="12" fillId="2" borderId="0" xfId="0" applyFont="1" applyFill="1"/>
    <xf numFmtId="0" fontId="6" fillId="3" borderId="0" xfId="0" applyFont="1" applyFill="1" applyAlignment="1">
      <alignment horizontal="left" vertical="center" wrapText="1"/>
    </xf>
    <xf numFmtId="4" fontId="3" fillId="4" borderId="0" xfId="0" applyNumberFormat="1" applyFont="1" applyFill="1" applyAlignment="1">
      <alignment horizontal="left" vertical="center"/>
    </xf>
    <xf numFmtId="0" fontId="7" fillId="5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44" fontId="7" fillId="5" borderId="0" xfId="2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wrapText="1"/>
    </xf>
    <xf numFmtId="0" fontId="9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43" fontId="10" fillId="2" borderId="0" xfId="1" applyFont="1" applyFill="1" applyBorder="1" applyAlignment="1">
      <alignment horizontal="right" vertical="center" wrapText="1"/>
    </xf>
    <xf numFmtId="43" fontId="9" fillId="2" borderId="0" xfId="0" applyNumberFormat="1" applyFont="1" applyFill="1" applyAlignment="1">
      <alignment horizontal="right" vertical="center"/>
    </xf>
    <xf numFmtId="0" fontId="11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/>
    </xf>
    <xf numFmtId="2" fontId="10" fillId="2" borderId="0" xfId="0" applyNumberFormat="1" applyFont="1" applyFill="1" applyAlignment="1">
      <alignment horizontal="right" vertical="center" wrapText="1"/>
    </xf>
    <xf numFmtId="2" fontId="9" fillId="2" borderId="0" xfId="0" applyNumberFormat="1" applyFont="1" applyFill="1" applyAlignment="1">
      <alignment horizontal="right" vertical="center"/>
    </xf>
    <xf numFmtId="0" fontId="9" fillId="2" borderId="0" xfId="0" applyFont="1" applyFill="1" applyAlignment="1">
      <alignment horizontal="right" vertical="center"/>
    </xf>
    <xf numFmtId="164" fontId="9" fillId="2" borderId="0" xfId="0" applyNumberFormat="1" applyFont="1" applyFill="1" applyAlignment="1">
      <alignment horizontal="right" vertical="center"/>
    </xf>
    <xf numFmtId="9" fontId="9" fillId="2" borderId="0" xfId="0" applyNumberFormat="1" applyFont="1" applyFill="1" applyAlignment="1">
      <alignment horizontal="right" vertical="center"/>
    </xf>
    <xf numFmtId="165" fontId="9" fillId="2" borderId="0" xfId="0" applyNumberFormat="1" applyFont="1" applyFill="1" applyAlignment="1">
      <alignment horizontal="right" vertical="center"/>
    </xf>
    <xf numFmtId="168" fontId="0" fillId="2" borderId="0" xfId="1" applyNumberFormat="1" applyFont="1" applyFill="1" applyBorder="1" applyAlignment="1">
      <alignment horizontal="right" vertical="center"/>
    </xf>
    <xf numFmtId="166" fontId="9" fillId="2" borderId="0" xfId="0" applyNumberFormat="1" applyFont="1" applyFill="1" applyAlignment="1">
      <alignment horizontal="right" vertical="center"/>
    </xf>
    <xf numFmtId="0" fontId="1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43" fontId="14" fillId="2" borderId="0" xfId="1" applyFont="1" applyFill="1" applyBorder="1" applyAlignment="1">
      <alignment horizontal="right" vertical="center" wrapText="1"/>
    </xf>
    <xf numFmtId="43" fontId="14" fillId="2" borderId="0" xfId="0" applyNumberFormat="1" applyFont="1" applyFill="1" applyAlignment="1">
      <alignment horizontal="right" vertical="center"/>
    </xf>
    <xf numFmtId="0" fontId="15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center"/>
    </xf>
    <xf numFmtId="2" fontId="14" fillId="2" borderId="0" xfId="0" applyNumberFormat="1" applyFont="1" applyFill="1" applyAlignment="1">
      <alignment horizontal="right" vertical="center" wrapText="1"/>
    </xf>
    <xf numFmtId="2" fontId="14" fillId="2" borderId="0" xfId="0" applyNumberFormat="1" applyFont="1" applyFill="1" applyAlignment="1">
      <alignment horizontal="right" vertical="center"/>
    </xf>
    <xf numFmtId="0" fontId="14" fillId="2" borderId="0" xfId="0" applyFont="1" applyFill="1" applyAlignment="1">
      <alignment horizontal="right" vertical="center"/>
    </xf>
    <xf numFmtId="164" fontId="14" fillId="2" borderId="0" xfId="0" applyNumberFormat="1" applyFont="1" applyFill="1" applyAlignment="1">
      <alignment horizontal="right" vertical="center"/>
    </xf>
    <xf numFmtId="9" fontId="14" fillId="2" borderId="0" xfId="0" applyNumberFormat="1" applyFont="1" applyFill="1" applyAlignment="1">
      <alignment horizontal="right" vertical="center"/>
    </xf>
    <xf numFmtId="165" fontId="14" fillId="2" borderId="0" xfId="0" applyNumberFormat="1" applyFont="1" applyFill="1" applyAlignment="1">
      <alignment horizontal="right" vertical="center"/>
    </xf>
    <xf numFmtId="168" fontId="2" fillId="2" borderId="0" xfId="1" applyNumberFormat="1" applyFont="1" applyFill="1" applyBorder="1" applyAlignment="1">
      <alignment horizontal="right" vertical="center"/>
    </xf>
    <xf numFmtId="166" fontId="14" fillId="2" borderId="0" xfId="0" applyNumberFormat="1" applyFont="1" applyFill="1" applyAlignment="1">
      <alignment horizontal="right" vertical="center"/>
    </xf>
    <xf numFmtId="0" fontId="16" fillId="2" borderId="0" xfId="0" applyFont="1" applyFill="1"/>
    <xf numFmtId="0" fontId="3" fillId="2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left"/>
    </xf>
    <xf numFmtId="43" fontId="3" fillId="2" borderId="3" xfId="0" applyNumberFormat="1" applyFont="1" applyFill="1" applyBorder="1" applyAlignment="1">
      <alignment horizontal="right" vertical="center"/>
    </xf>
    <xf numFmtId="43" fontId="3" fillId="2" borderId="3" xfId="1" applyFont="1" applyFill="1" applyBorder="1" applyAlignment="1">
      <alignment horizontal="right" vertical="center"/>
    </xf>
    <xf numFmtId="0" fontId="0" fillId="2" borderId="3" xfId="0" applyFill="1" applyBorder="1" applyAlignment="1">
      <alignment horizontal="center" wrapText="1"/>
    </xf>
    <xf numFmtId="2" fontId="3" fillId="2" borderId="3" xfId="0" applyNumberFormat="1" applyFont="1" applyFill="1" applyBorder="1" applyAlignment="1">
      <alignment horizontal="center"/>
    </xf>
    <xf numFmtId="0" fontId="3" fillId="2" borderId="3" xfId="0" applyFont="1" applyFill="1" applyBorder="1"/>
    <xf numFmtId="164" fontId="3" fillId="2" borderId="3" xfId="0" applyNumberFormat="1" applyFont="1" applyFill="1" applyBorder="1"/>
    <xf numFmtId="166" fontId="3" fillId="2" borderId="3" xfId="0" applyNumberFormat="1" applyFont="1" applyFill="1" applyBorder="1"/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43" fontId="17" fillId="2" borderId="2" xfId="1" applyFont="1" applyFill="1" applyBorder="1" applyAlignment="1">
      <alignment horizontal="right" vertical="center" wrapText="1"/>
    </xf>
    <xf numFmtId="43" fontId="0" fillId="2" borderId="2" xfId="0" applyNumberFormat="1" applyFill="1" applyBorder="1" applyAlignment="1">
      <alignment horizontal="right" vertical="center"/>
    </xf>
    <xf numFmtId="0" fontId="17" fillId="2" borderId="2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center"/>
    </xf>
    <xf numFmtId="2" fontId="17" fillId="2" borderId="2" xfId="0" applyNumberFormat="1" applyFont="1" applyFill="1" applyBorder="1" applyAlignment="1">
      <alignment horizontal="right" vertical="center" wrapText="1"/>
    </xf>
    <xf numFmtId="2" fontId="0" fillId="2" borderId="2" xfId="0" applyNumberFormat="1" applyFill="1" applyBorder="1" applyAlignment="1">
      <alignment horizontal="right" vertical="center"/>
    </xf>
    <xf numFmtId="0" fontId="0" fillId="2" borderId="2" xfId="0" applyFill="1" applyBorder="1" applyAlignment="1">
      <alignment horizontal="right" vertical="center"/>
    </xf>
    <xf numFmtId="164" fontId="0" fillId="2" borderId="2" xfId="0" applyNumberFormat="1" applyFill="1" applyBorder="1" applyAlignment="1">
      <alignment horizontal="right" vertical="center"/>
    </xf>
    <xf numFmtId="9" fontId="0" fillId="2" borderId="2" xfId="0" applyNumberFormat="1" applyFill="1" applyBorder="1" applyAlignment="1">
      <alignment horizontal="right" vertical="center"/>
    </xf>
    <xf numFmtId="165" fontId="0" fillId="2" borderId="2" xfId="0" applyNumberFormat="1" applyFill="1" applyBorder="1" applyAlignment="1">
      <alignment horizontal="right" vertical="center"/>
    </xf>
    <xf numFmtId="168" fontId="0" fillId="2" borderId="2" xfId="1" applyNumberFormat="1" applyFont="1" applyFill="1" applyBorder="1" applyAlignment="1">
      <alignment horizontal="right" vertical="center"/>
    </xf>
    <xf numFmtId="166" fontId="0" fillId="2" borderId="2" xfId="0" applyNumberForma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right" vertical="center" wrapText="1"/>
    </xf>
    <xf numFmtId="43" fontId="2" fillId="2" borderId="2" xfId="0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/>
    </xf>
    <xf numFmtId="2" fontId="2" fillId="2" borderId="2" xfId="0" applyNumberFormat="1" applyFont="1" applyFill="1" applyBorder="1" applyAlignment="1">
      <alignment horizontal="right" vertical="center" wrapText="1"/>
    </xf>
    <xf numFmtId="2" fontId="2" fillId="2" borderId="2" xfId="0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/>
    </xf>
    <xf numFmtId="164" fontId="2" fillId="2" borderId="2" xfId="0" applyNumberFormat="1" applyFont="1" applyFill="1" applyBorder="1" applyAlignment="1">
      <alignment horizontal="right" vertical="center"/>
    </xf>
    <xf numFmtId="9" fontId="2" fillId="2" borderId="2" xfId="0" applyNumberFormat="1" applyFont="1" applyFill="1" applyBorder="1" applyAlignment="1">
      <alignment horizontal="right" vertical="center"/>
    </xf>
    <xf numFmtId="165" fontId="2" fillId="2" borderId="2" xfId="0" applyNumberFormat="1" applyFont="1" applyFill="1" applyBorder="1" applyAlignment="1">
      <alignment horizontal="right" vertical="center"/>
    </xf>
    <xf numFmtId="168" fontId="2" fillId="2" borderId="2" xfId="1" applyNumberFormat="1" applyFont="1" applyFill="1" applyBorder="1" applyAlignment="1">
      <alignment horizontal="right" vertical="center"/>
    </xf>
    <xf numFmtId="166" fontId="2" fillId="2" borderId="2" xfId="0" applyNumberFormat="1" applyFont="1" applyFill="1" applyBorder="1" applyAlignment="1">
      <alignment horizontal="right" vertical="center"/>
    </xf>
    <xf numFmtId="168" fontId="17" fillId="2" borderId="2" xfId="1" applyNumberFormat="1" applyFont="1" applyFill="1" applyBorder="1" applyAlignment="1">
      <alignment horizontal="right" vertical="center"/>
    </xf>
    <xf numFmtId="0" fontId="0" fillId="2" borderId="4" xfId="0" applyFill="1" applyBorder="1" applyAlignment="1">
      <alignment horizontal="left"/>
    </xf>
    <xf numFmtId="43" fontId="3" fillId="2" borderId="4" xfId="0" applyNumberFormat="1" applyFont="1" applyFill="1" applyBorder="1" applyAlignment="1">
      <alignment horizontal="right" vertical="center"/>
    </xf>
    <xf numFmtId="43" fontId="3" fillId="2" borderId="4" xfId="1" applyFont="1" applyFill="1" applyBorder="1" applyAlignment="1">
      <alignment horizontal="right" vertical="center"/>
    </xf>
    <xf numFmtId="0" fontId="0" fillId="2" borderId="4" xfId="0" applyFill="1" applyBorder="1" applyAlignment="1">
      <alignment horizontal="center" wrapText="1"/>
    </xf>
    <xf numFmtId="0" fontId="3" fillId="2" borderId="4" xfId="0" applyFont="1" applyFill="1" applyBorder="1" applyAlignment="1">
      <alignment horizontal="center"/>
    </xf>
    <xf numFmtId="2" fontId="3" fillId="2" borderId="4" xfId="0" applyNumberFormat="1" applyFont="1" applyFill="1" applyBorder="1" applyAlignment="1">
      <alignment horizontal="center"/>
    </xf>
    <xf numFmtId="0" fontId="0" fillId="2" borderId="4" xfId="0" applyFill="1" applyBorder="1" applyAlignment="1">
      <alignment horizontal="right" vertical="center"/>
    </xf>
    <xf numFmtId="0" fontId="0" fillId="2" borderId="5" xfId="0" applyFill="1" applyBorder="1" applyAlignment="1">
      <alignment horizontal="left"/>
    </xf>
    <xf numFmtId="0" fontId="0" fillId="2" borderId="6" xfId="0" applyFill="1" applyBorder="1"/>
    <xf numFmtId="0" fontId="0" fillId="2" borderId="6" xfId="0" applyFill="1" applyBorder="1" applyAlignment="1">
      <alignment horizontal="center" wrapText="1"/>
    </xf>
    <xf numFmtId="0" fontId="2" fillId="2" borderId="6" xfId="0" applyFont="1" applyFill="1" applyBorder="1" applyAlignment="1">
      <alignment horizontal="right" vertical="center"/>
    </xf>
    <xf numFmtId="0" fontId="0" fillId="2" borderId="4" xfId="0" applyFill="1" applyBorder="1" applyAlignment="1">
      <alignment horizontal="center" vertical="center"/>
    </xf>
    <xf numFmtId="0" fontId="0" fillId="2" borderId="7" xfId="0" applyFill="1" applyBorder="1" applyAlignment="1">
      <alignment horizontal="left"/>
    </xf>
    <xf numFmtId="0" fontId="0" fillId="2" borderId="8" xfId="0" applyFill="1" applyBorder="1"/>
    <xf numFmtId="0" fontId="0" fillId="2" borderId="8" xfId="0" applyFill="1" applyBorder="1" applyAlignment="1">
      <alignment horizontal="center" wrapText="1"/>
    </xf>
    <xf numFmtId="164" fontId="0" fillId="2" borderId="4" xfId="0" applyNumberFormat="1" applyFill="1" applyBorder="1" applyAlignment="1">
      <alignment horizontal="right" vertical="center"/>
    </xf>
    <xf numFmtId="9" fontId="0" fillId="2" borderId="4" xfId="0" applyNumberFormat="1" applyFill="1" applyBorder="1" applyAlignment="1">
      <alignment horizontal="right" vertical="center"/>
    </xf>
    <xf numFmtId="165" fontId="0" fillId="2" borderId="4" xfId="0" applyNumberFormat="1" applyFill="1" applyBorder="1" applyAlignment="1">
      <alignment horizontal="right" vertical="center"/>
    </xf>
    <xf numFmtId="168" fontId="17" fillId="2" borderId="4" xfId="1" applyNumberFormat="1" applyFont="1" applyFill="1" applyBorder="1" applyAlignment="1">
      <alignment horizontal="right" vertical="center"/>
    </xf>
    <xf numFmtId="166" fontId="0" fillId="2" borderId="4" xfId="0" applyNumberFormat="1" applyFill="1" applyBorder="1" applyAlignment="1">
      <alignment horizontal="right" vertical="center"/>
    </xf>
    <xf numFmtId="0" fontId="12" fillId="2" borderId="9" xfId="0" applyFont="1" applyFill="1" applyBorder="1" applyAlignment="1">
      <alignment horizontal="center"/>
    </xf>
    <xf numFmtId="0" fontId="12" fillId="2" borderId="9" xfId="0" applyFont="1" applyFill="1" applyBorder="1"/>
    <xf numFmtId="168" fontId="12" fillId="2" borderId="9" xfId="0" applyNumberFormat="1" applyFont="1" applyFill="1" applyBorder="1"/>
    <xf numFmtId="166" fontId="12" fillId="2" borderId="9" xfId="0" applyNumberFormat="1" applyFont="1" applyFill="1" applyBorder="1"/>
    <xf numFmtId="168" fontId="5" fillId="2" borderId="0" xfId="0" applyNumberFormat="1" applyFont="1" applyFill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F9614-80BD-43DA-A767-86DCF3CDF441}">
  <sheetPr>
    <tabColor theme="9" tint="-0.249977111117893"/>
  </sheetPr>
  <dimension ref="B2:AC61"/>
  <sheetViews>
    <sheetView tabSelected="1" topLeftCell="A40" zoomScale="80" zoomScaleNormal="80" workbookViewId="0">
      <pane xSplit="3" topLeftCell="U1" activePane="topRight" state="frozen"/>
      <selection activeCell="AA54" sqref="AA54"/>
      <selection pane="topRight" activeCell="AA54" sqref="AA54"/>
    </sheetView>
  </sheetViews>
  <sheetFormatPr defaultColWidth="21" defaultRowHeight="14.25" x14ac:dyDescent="0.2"/>
  <cols>
    <col min="1" max="1" width="2" style="2" customWidth="1"/>
    <col min="2" max="2" width="16" style="2" customWidth="1"/>
    <col min="3" max="3" width="49.7109375" style="10" bestFit="1" customWidth="1"/>
    <col min="4" max="4" width="21" style="2" customWidth="1"/>
    <col min="5" max="5" width="17.7109375" style="2" customWidth="1"/>
    <col min="6" max="6" width="39.28515625" style="3" customWidth="1"/>
    <col min="7" max="7" width="28.5703125" style="2" customWidth="1"/>
    <col min="8" max="8" width="21" style="2" customWidth="1"/>
    <col min="9" max="9" width="11.140625" style="2" customWidth="1"/>
    <col min="10" max="10" width="10.5703125" style="2" customWidth="1"/>
    <col min="11" max="11" width="13.5703125" style="2" customWidth="1"/>
    <col min="12" max="12" width="21" style="2" customWidth="1"/>
    <col min="13" max="13" width="19.7109375" style="2" customWidth="1"/>
    <col min="14" max="17" width="21" style="2" customWidth="1"/>
    <col min="18" max="18" width="24.7109375" style="2" customWidth="1"/>
    <col min="19" max="21" width="21" style="2" customWidth="1"/>
    <col min="22" max="22" width="26" style="2" customWidth="1"/>
    <col min="23" max="23" width="23.5703125" style="2" customWidth="1"/>
    <col min="24" max="24" width="27.85546875" style="2" customWidth="1"/>
    <col min="25" max="25" width="21" style="4" customWidth="1"/>
    <col min="26" max="26" width="23" style="2" bestFit="1" customWidth="1"/>
    <col min="27" max="28" width="21" style="2"/>
    <col min="29" max="29" width="20.42578125" style="2" bestFit="1" customWidth="1"/>
    <col min="30" max="16384" width="21" style="2"/>
  </cols>
  <sheetData>
    <row r="2" spans="2:27" ht="23.25" x14ac:dyDescent="0.35">
      <c r="B2" s="1" t="s">
        <v>0</v>
      </c>
      <c r="C2" s="1"/>
    </row>
    <row r="4" spans="2:27" ht="15" x14ac:dyDescent="0.25">
      <c r="B4" s="5" t="s">
        <v>1</v>
      </c>
      <c r="C4" s="6" t="s">
        <v>2</v>
      </c>
    </row>
    <row r="5" spans="2:27" ht="15" x14ac:dyDescent="0.25">
      <c r="B5" s="5" t="s">
        <v>3</v>
      </c>
      <c r="C5" s="6" t="s">
        <v>4</v>
      </c>
    </row>
    <row r="6" spans="2:27" ht="18" customHeight="1" x14ac:dyDescent="0.2">
      <c r="B6" s="7" t="s">
        <v>5</v>
      </c>
      <c r="C6" s="8" t="s">
        <v>6</v>
      </c>
    </row>
    <row r="7" spans="2:27" ht="45" x14ac:dyDescent="0.2">
      <c r="B7" s="7" t="s">
        <v>7</v>
      </c>
      <c r="C7" s="9" t="s">
        <v>8</v>
      </c>
    </row>
    <row r="8" spans="2:27" ht="60" x14ac:dyDescent="0.2">
      <c r="B8" s="7" t="s">
        <v>9</v>
      </c>
      <c r="C8" s="9">
        <f>'Kakinada Building'!E56</f>
        <v>1360818.5227699999</v>
      </c>
    </row>
    <row r="9" spans="2:27" ht="15" thickBot="1" x14ac:dyDescent="0.25"/>
    <row r="10" spans="2:27" ht="60" customHeight="1" thickTop="1" thickBot="1" x14ac:dyDescent="0.3">
      <c r="B10" s="11" t="s">
        <v>10</v>
      </c>
      <c r="C10" s="12" t="s">
        <v>11</v>
      </c>
      <c r="D10" s="11" t="s">
        <v>12</v>
      </c>
      <c r="E10" s="11" t="s">
        <v>13</v>
      </c>
      <c r="F10" s="13" t="s">
        <v>14</v>
      </c>
      <c r="G10" s="11" t="s">
        <v>15</v>
      </c>
      <c r="H10" s="11" t="s">
        <v>16</v>
      </c>
      <c r="I10" s="11" t="s">
        <v>17</v>
      </c>
      <c r="J10" s="11" t="s">
        <v>18</v>
      </c>
      <c r="K10" s="11" t="s">
        <v>19</v>
      </c>
      <c r="L10" s="11" t="s">
        <v>20</v>
      </c>
      <c r="M10" s="11" t="s">
        <v>21</v>
      </c>
      <c r="N10" s="11" t="s">
        <v>22</v>
      </c>
      <c r="O10" s="11" t="s">
        <v>23</v>
      </c>
      <c r="P10" s="11" t="s">
        <v>24</v>
      </c>
      <c r="Q10" s="11" t="s">
        <v>25</v>
      </c>
      <c r="R10" s="11" t="s">
        <v>26</v>
      </c>
      <c r="S10" s="14" t="s">
        <v>27</v>
      </c>
      <c r="T10" s="15" t="s">
        <v>28</v>
      </c>
      <c r="U10" s="11" t="s">
        <v>29</v>
      </c>
      <c r="V10" s="16" t="s">
        <v>30</v>
      </c>
      <c r="W10" s="11" t="s">
        <v>31</v>
      </c>
      <c r="X10" s="11" t="s">
        <v>32</v>
      </c>
      <c r="Y10" s="11" t="s">
        <v>33</v>
      </c>
      <c r="Z10" s="14" t="s">
        <v>34</v>
      </c>
    </row>
    <row r="11" spans="2:27" ht="16.5" thickTop="1" thickBot="1" x14ac:dyDescent="0.3">
      <c r="B11" s="17">
        <v>1</v>
      </c>
      <c r="C11" s="18" t="s">
        <v>35</v>
      </c>
      <c r="D11" s="19">
        <v>4636</v>
      </c>
      <c r="E11" s="20">
        <f>D11*10.7639</f>
        <v>49901.440399999999</v>
      </c>
      <c r="F11" s="21" t="s">
        <v>36</v>
      </c>
      <c r="G11" s="22" t="s">
        <v>37</v>
      </c>
      <c r="H11" s="17" t="s">
        <v>38</v>
      </c>
      <c r="I11" s="23"/>
      <c r="J11" s="23"/>
      <c r="K11" s="24">
        <v>8.5</v>
      </c>
      <c r="L11" s="25">
        <f>K11*3.28</f>
        <v>27.88</v>
      </c>
      <c r="M11" s="26" t="s">
        <v>39</v>
      </c>
      <c r="N11" s="26">
        <v>1992</v>
      </c>
      <c r="O11" s="26" t="s">
        <v>39</v>
      </c>
      <c r="P11" s="26">
        <v>2022</v>
      </c>
      <c r="Q11" s="26">
        <f t="shared" ref="Q11:Q50" si="0">P11-N11</f>
        <v>30</v>
      </c>
      <c r="R11" s="26">
        <v>60</v>
      </c>
      <c r="S11" s="27">
        <v>1500</v>
      </c>
      <c r="T11" s="28">
        <v>0.05</v>
      </c>
      <c r="U11" s="29">
        <f t="shared" ref="U11:U50" si="1">(1-T11)/R11</f>
        <v>1.5833333333333331E-2</v>
      </c>
      <c r="V11" s="30">
        <f>S11*E11</f>
        <v>74852160.599999994</v>
      </c>
      <c r="W11" s="30">
        <f t="shared" ref="W11:W50" si="2">V11*U11*Q11</f>
        <v>35554776.284999989</v>
      </c>
      <c r="X11" s="30">
        <f>V11-W11</f>
        <v>39297384.315000005</v>
      </c>
      <c r="Y11" s="28">
        <v>0.15</v>
      </c>
      <c r="Z11" s="30">
        <f t="shared" ref="Z11:Z50" si="3">X11-(Y11*X11)</f>
        <v>33402776.667750005</v>
      </c>
      <c r="AA11" s="31">
        <f>Z11/E11</f>
        <v>669.37500000000011</v>
      </c>
    </row>
    <row r="12" spans="2:27" ht="16.5" thickTop="1" thickBot="1" x14ac:dyDescent="0.3">
      <c r="B12" s="17">
        <v>2</v>
      </c>
      <c r="C12" s="18" t="s">
        <v>40</v>
      </c>
      <c r="D12" s="19">
        <v>1293</v>
      </c>
      <c r="E12" s="20">
        <f t="shared" ref="E12:E50" si="4">D12*10.7639</f>
        <v>13917.7227</v>
      </c>
      <c r="F12" s="21" t="s">
        <v>36</v>
      </c>
      <c r="G12" s="22" t="s">
        <v>41</v>
      </c>
      <c r="H12" s="17" t="s">
        <v>38</v>
      </c>
      <c r="I12" s="23"/>
      <c r="J12" s="23"/>
      <c r="K12" s="24">
        <v>6.1</v>
      </c>
      <c r="L12" s="25">
        <f t="shared" ref="L12:L50" si="5">K12*3.28</f>
        <v>20.007999999999999</v>
      </c>
      <c r="M12" s="26" t="s">
        <v>39</v>
      </c>
      <c r="N12" s="26">
        <v>1992</v>
      </c>
      <c r="O12" s="26" t="s">
        <v>39</v>
      </c>
      <c r="P12" s="26">
        <v>2022</v>
      </c>
      <c r="Q12" s="26">
        <f t="shared" si="0"/>
        <v>30</v>
      </c>
      <c r="R12" s="26">
        <v>60</v>
      </c>
      <c r="S12" s="27">
        <v>1500</v>
      </c>
      <c r="T12" s="28">
        <v>0.05</v>
      </c>
      <c r="U12" s="29">
        <f t="shared" si="1"/>
        <v>1.5833333333333331E-2</v>
      </c>
      <c r="V12" s="30">
        <f t="shared" ref="V12:V50" si="6">S12*E12</f>
        <v>20876584.050000001</v>
      </c>
      <c r="W12" s="30">
        <f t="shared" si="2"/>
        <v>9916377.4237499982</v>
      </c>
      <c r="X12" s="30">
        <f t="shared" ref="X12:X50" si="7">V12-W12</f>
        <v>10960206.626250003</v>
      </c>
      <c r="Y12" s="28">
        <v>0.15</v>
      </c>
      <c r="Z12" s="30">
        <f t="shared" si="3"/>
        <v>9316175.6323125027</v>
      </c>
      <c r="AA12" s="31">
        <f t="shared" ref="AA12:AA55" si="8">Z12/E12</f>
        <v>669.37500000000023</v>
      </c>
    </row>
    <row r="13" spans="2:27" ht="31.5" thickTop="1" thickBot="1" x14ac:dyDescent="0.3">
      <c r="B13" s="17">
        <v>3</v>
      </c>
      <c r="C13" s="18" t="s">
        <v>42</v>
      </c>
      <c r="D13" s="19">
        <v>175</v>
      </c>
      <c r="E13" s="20">
        <f t="shared" si="4"/>
        <v>1883.6824999999999</v>
      </c>
      <c r="F13" s="21" t="s">
        <v>43</v>
      </c>
      <c r="G13" s="22" t="s">
        <v>37</v>
      </c>
      <c r="H13" s="17" t="s">
        <v>38</v>
      </c>
      <c r="I13" s="23"/>
      <c r="J13" s="23"/>
      <c r="K13" s="24">
        <v>3.5</v>
      </c>
      <c r="L13" s="25">
        <f t="shared" si="5"/>
        <v>11.479999999999999</v>
      </c>
      <c r="M13" s="26" t="s">
        <v>39</v>
      </c>
      <c r="N13" s="26">
        <v>1992</v>
      </c>
      <c r="O13" s="26" t="s">
        <v>39</v>
      </c>
      <c r="P13" s="26">
        <v>2022</v>
      </c>
      <c r="Q13" s="26">
        <f t="shared" si="0"/>
        <v>30</v>
      </c>
      <c r="R13" s="26">
        <v>60</v>
      </c>
      <c r="S13" s="27">
        <v>1300</v>
      </c>
      <c r="T13" s="28">
        <v>0.05</v>
      </c>
      <c r="U13" s="29">
        <f t="shared" si="1"/>
        <v>1.5833333333333331E-2</v>
      </c>
      <c r="V13" s="30">
        <f t="shared" si="6"/>
        <v>2448787.25</v>
      </c>
      <c r="W13" s="30">
        <f t="shared" si="2"/>
        <v>1163173.9437499996</v>
      </c>
      <c r="X13" s="30">
        <f t="shared" si="7"/>
        <v>1285613.3062500004</v>
      </c>
      <c r="Y13" s="28">
        <v>0.15</v>
      </c>
      <c r="Z13" s="30">
        <f t="shared" si="3"/>
        <v>1092771.3103125002</v>
      </c>
      <c r="AA13" s="31">
        <f t="shared" si="8"/>
        <v>580.12500000000011</v>
      </c>
    </row>
    <row r="14" spans="2:27" ht="16.5" thickTop="1" thickBot="1" x14ac:dyDescent="0.3">
      <c r="B14" s="17">
        <v>4</v>
      </c>
      <c r="C14" s="18" t="s">
        <v>44</v>
      </c>
      <c r="D14" s="19">
        <v>1618</v>
      </c>
      <c r="E14" s="20">
        <f t="shared" si="4"/>
        <v>17415.9902</v>
      </c>
      <c r="F14" s="21" t="s">
        <v>36</v>
      </c>
      <c r="G14" s="22" t="s">
        <v>45</v>
      </c>
      <c r="H14" s="17" t="s">
        <v>38</v>
      </c>
      <c r="I14" s="23"/>
      <c r="J14" s="23"/>
      <c r="K14" s="24">
        <v>9</v>
      </c>
      <c r="L14" s="25">
        <f t="shared" si="5"/>
        <v>29.52</v>
      </c>
      <c r="M14" s="26" t="s">
        <v>39</v>
      </c>
      <c r="N14" s="26">
        <v>1992</v>
      </c>
      <c r="O14" s="26" t="s">
        <v>39</v>
      </c>
      <c r="P14" s="26">
        <v>2022</v>
      </c>
      <c r="Q14" s="26">
        <f t="shared" si="0"/>
        <v>30</v>
      </c>
      <c r="R14" s="26">
        <v>60</v>
      </c>
      <c r="S14" s="27">
        <v>1400</v>
      </c>
      <c r="T14" s="28">
        <v>0.05</v>
      </c>
      <c r="U14" s="29">
        <f t="shared" si="1"/>
        <v>1.5833333333333331E-2</v>
      </c>
      <c r="V14" s="30">
        <f t="shared" si="6"/>
        <v>24382386.280000001</v>
      </c>
      <c r="W14" s="30">
        <f t="shared" si="2"/>
        <v>11581633.482999999</v>
      </c>
      <c r="X14" s="30">
        <f t="shared" si="7"/>
        <v>12800752.797000002</v>
      </c>
      <c r="Y14" s="28">
        <v>0.2</v>
      </c>
      <c r="Z14" s="30">
        <f t="shared" si="3"/>
        <v>10240602.237600002</v>
      </c>
      <c r="AA14" s="31">
        <f t="shared" si="8"/>
        <v>588.00000000000011</v>
      </c>
    </row>
    <row r="15" spans="2:27" ht="16.5" thickTop="1" thickBot="1" x14ac:dyDescent="0.3">
      <c r="B15" s="17">
        <v>5</v>
      </c>
      <c r="C15" s="18" t="s">
        <v>46</v>
      </c>
      <c r="D15" s="19">
        <v>1618</v>
      </c>
      <c r="E15" s="20">
        <f t="shared" si="4"/>
        <v>17415.9902</v>
      </c>
      <c r="F15" s="21" t="s">
        <v>36</v>
      </c>
      <c r="G15" s="22" t="s">
        <v>45</v>
      </c>
      <c r="H15" s="17" t="s">
        <v>38</v>
      </c>
      <c r="I15" s="23"/>
      <c r="J15" s="23"/>
      <c r="K15" s="24">
        <v>9</v>
      </c>
      <c r="L15" s="25">
        <f t="shared" si="5"/>
        <v>29.52</v>
      </c>
      <c r="M15" s="26" t="s">
        <v>39</v>
      </c>
      <c r="N15" s="26">
        <v>1992</v>
      </c>
      <c r="O15" s="26" t="s">
        <v>39</v>
      </c>
      <c r="P15" s="26">
        <v>2022</v>
      </c>
      <c r="Q15" s="26">
        <f t="shared" si="0"/>
        <v>30</v>
      </c>
      <c r="R15" s="26">
        <v>60</v>
      </c>
      <c r="S15" s="27">
        <v>1400</v>
      </c>
      <c r="T15" s="28">
        <v>0.05</v>
      </c>
      <c r="U15" s="29">
        <f t="shared" si="1"/>
        <v>1.5833333333333331E-2</v>
      </c>
      <c r="V15" s="30">
        <f t="shared" si="6"/>
        <v>24382386.280000001</v>
      </c>
      <c r="W15" s="30">
        <f t="shared" si="2"/>
        <v>11581633.482999999</v>
      </c>
      <c r="X15" s="30">
        <f t="shared" si="7"/>
        <v>12800752.797000002</v>
      </c>
      <c r="Y15" s="28">
        <v>0.2</v>
      </c>
      <c r="Z15" s="30">
        <f t="shared" si="3"/>
        <v>10240602.237600002</v>
      </c>
      <c r="AA15" s="31">
        <f t="shared" si="8"/>
        <v>588.00000000000011</v>
      </c>
    </row>
    <row r="16" spans="2:27" ht="31.5" thickTop="1" thickBot="1" x14ac:dyDescent="0.3">
      <c r="B16" s="17">
        <v>6</v>
      </c>
      <c r="C16" s="18" t="s">
        <v>47</v>
      </c>
      <c r="D16" s="19">
        <v>1543</v>
      </c>
      <c r="E16" s="20">
        <f t="shared" si="4"/>
        <v>16608.697700000001</v>
      </c>
      <c r="F16" s="21" t="s">
        <v>43</v>
      </c>
      <c r="G16" s="22" t="s">
        <v>48</v>
      </c>
      <c r="H16" s="17" t="s">
        <v>38</v>
      </c>
      <c r="I16" s="23"/>
      <c r="J16" s="23"/>
      <c r="K16" s="24">
        <v>11.1</v>
      </c>
      <c r="L16" s="25">
        <f t="shared" si="5"/>
        <v>36.407999999999994</v>
      </c>
      <c r="M16" s="26" t="s">
        <v>39</v>
      </c>
      <c r="N16" s="26">
        <v>1998</v>
      </c>
      <c r="O16" s="26" t="s">
        <v>39</v>
      </c>
      <c r="P16" s="26">
        <v>2022</v>
      </c>
      <c r="Q16" s="26">
        <f t="shared" si="0"/>
        <v>24</v>
      </c>
      <c r="R16" s="26">
        <v>60</v>
      </c>
      <c r="S16" s="27">
        <v>1600</v>
      </c>
      <c r="T16" s="28">
        <v>0.05</v>
      </c>
      <c r="U16" s="29">
        <f t="shared" si="1"/>
        <v>1.5833333333333331E-2</v>
      </c>
      <c r="V16" s="30">
        <f t="shared" si="6"/>
        <v>26573916.32</v>
      </c>
      <c r="W16" s="30">
        <f t="shared" si="2"/>
        <v>10098088.201599998</v>
      </c>
      <c r="X16" s="30">
        <f t="shared" si="7"/>
        <v>16475828.118400002</v>
      </c>
      <c r="Y16" s="28">
        <v>0.15</v>
      </c>
      <c r="Z16" s="30">
        <f t="shared" si="3"/>
        <v>14004453.900640002</v>
      </c>
      <c r="AA16" s="31">
        <f t="shared" si="8"/>
        <v>843.2</v>
      </c>
    </row>
    <row r="17" spans="2:29" ht="16.5" thickTop="1" thickBot="1" x14ac:dyDescent="0.3">
      <c r="B17" s="17">
        <v>7</v>
      </c>
      <c r="C17" s="32" t="s">
        <v>49</v>
      </c>
      <c r="D17" s="19">
        <v>1644</v>
      </c>
      <c r="E17" s="20">
        <f t="shared" si="4"/>
        <v>17695.851599999998</v>
      </c>
      <c r="F17" s="21" t="s">
        <v>36</v>
      </c>
      <c r="G17" s="22" t="s">
        <v>45</v>
      </c>
      <c r="H17" s="17" t="s">
        <v>38</v>
      </c>
      <c r="I17" s="23"/>
      <c r="J17" s="23"/>
      <c r="K17" s="24">
        <v>9</v>
      </c>
      <c r="L17" s="25">
        <f t="shared" si="5"/>
        <v>29.52</v>
      </c>
      <c r="M17" s="26" t="s">
        <v>39</v>
      </c>
      <c r="N17" s="26">
        <v>1998</v>
      </c>
      <c r="O17" s="26" t="s">
        <v>39</v>
      </c>
      <c r="P17" s="26">
        <v>2022</v>
      </c>
      <c r="Q17" s="26">
        <f t="shared" si="0"/>
        <v>24</v>
      </c>
      <c r="R17" s="26">
        <v>60</v>
      </c>
      <c r="S17" s="27">
        <v>1400</v>
      </c>
      <c r="T17" s="28">
        <v>0.05</v>
      </c>
      <c r="U17" s="29">
        <f t="shared" si="1"/>
        <v>1.5833333333333331E-2</v>
      </c>
      <c r="V17" s="30">
        <f t="shared" si="6"/>
        <v>24774192.239999998</v>
      </c>
      <c r="W17" s="30">
        <f t="shared" si="2"/>
        <v>9414193.0511999987</v>
      </c>
      <c r="X17" s="30">
        <f t="shared" si="7"/>
        <v>15359999.1888</v>
      </c>
      <c r="Y17" s="28">
        <v>0.35</v>
      </c>
      <c r="Z17" s="30">
        <f t="shared" si="3"/>
        <v>9983999.4727200009</v>
      </c>
      <c r="AA17" s="31">
        <f t="shared" si="8"/>
        <v>564.20000000000016</v>
      </c>
      <c r="AC17" s="33">
        <f>X17-Z17</f>
        <v>5375999.7160799988</v>
      </c>
    </row>
    <row r="18" spans="2:29" ht="16.5" thickTop="1" thickBot="1" x14ac:dyDescent="0.3">
      <c r="B18" s="17">
        <v>8</v>
      </c>
      <c r="C18" s="32" t="s">
        <v>50</v>
      </c>
      <c r="D18" s="19">
        <v>1644</v>
      </c>
      <c r="E18" s="20">
        <f t="shared" si="4"/>
        <v>17695.851599999998</v>
      </c>
      <c r="F18" s="21" t="s">
        <v>36</v>
      </c>
      <c r="G18" s="22" t="s">
        <v>48</v>
      </c>
      <c r="H18" s="17" t="s">
        <v>38</v>
      </c>
      <c r="I18" s="23"/>
      <c r="J18" s="23"/>
      <c r="K18" s="24">
        <v>9</v>
      </c>
      <c r="L18" s="25">
        <f t="shared" si="5"/>
        <v>29.52</v>
      </c>
      <c r="M18" s="26" t="s">
        <v>39</v>
      </c>
      <c r="N18" s="26">
        <v>1998</v>
      </c>
      <c r="O18" s="26" t="s">
        <v>39</v>
      </c>
      <c r="P18" s="26">
        <v>2022</v>
      </c>
      <c r="Q18" s="26">
        <f t="shared" si="0"/>
        <v>24</v>
      </c>
      <c r="R18" s="26">
        <v>60</v>
      </c>
      <c r="S18" s="27">
        <v>1400</v>
      </c>
      <c r="T18" s="28">
        <v>0.05</v>
      </c>
      <c r="U18" s="29">
        <f t="shared" si="1"/>
        <v>1.5833333333333331E-2</v>
      </c>
      <c r="V18" s="30">
        <f t="shared" si="6"/>
        <v>24774192.239999998</v>
      </c>
      <c r="W18" s="30">
        <f t="shared" si="2"/>
        <v>9414193.0511999987</v>
      </c>
      <c r="X18" s="30">
        <f t="shared" si="7"/>
        <v>15359999.1888</v>
      </c>
      <c r="Y18" s="28">
        <v>0.35</v>
      </c>
      <c r="Z18" s="30">
        <f t="shared" si="3"/>
        <v>9983999.4727200009</v>
      </c>
      <c r="AA18" s="31">
        <f t="shared" si="8"/>
        <v>564.20000000000016</v>
      </c>
      <c r="AC18" s="33">
        <f t="shared" ref="AC18:AC19" si="9">X18-Z18</f>
        <v>5375999.7160799988</v>
      </c>
    </row>
    <row r="19" spans="2:29" ht="31.5" thickTop="1" thickBot="1" x14ac:dyDescent="0.3">
      <c r="B19" s="17">
        <v>9</v>
      </c>
      <c r="C19" s="32" t="s">
        <v>51</v>
      </c>
      <c r="D19" s="19">
        <v>3940</v>
      </c>
      <c r="E19" s="20">
        <f t="shared" si="4"/>
        <v>42409.765999999996</v>
      </c>
      <c r="F19" s="21" t="s">
        <v>36</v>
      </c>
      <c r="G19" s="22" t="s">
        <v>41</v>
      </c>
      <c r="H19" s="17" t="s">
        <v>38</v>
      </c>
      <c r="I19" s="23"/>
      <c r="J19" s="23"/>
      <c r="K19" s="24">
        <v>13.3</v>
      </c>
      <c r="L19" s="25">
        <f t="shared" si="5"/>
        <v>43.624000000000002</v>
      </c>
      <c r="M19" s="26" t="s">
        <v>39</v>
      </c>
      <c r="N19" s="26">
        <v>1992</v>
      </c>
      <c r="O19" s="26" t="s">
        <v>39</v>
      </c>
      <c r="P19" s="26">
        <v>2022</v>
      </c>
      <c r="Q19" s="26">
        <f t="shared" si="0"/>
        <v>30</v>
      </c>
      <c r="R19" s="26">
        <v>60</v>
      </c>
      <c r="S19" s="27">
        <v>1500</v>
      </c>
      <c r="T19" s="28">
        <v>0.05</v>
      </c>
      <c r="U19" s="29">
        <f t="shared" si="1"/>
        <v>1.5833333333333331E-2</v>
      </c>
      <c r="V19" s="30">
        <f t="shared" si="6"/>
        <v>63614648.999999993</v>
      </c>
      <c r="W19" s="30">
        <f t="shared" si="2"/>
        <v>30216958.274999995</v>
      </c>
      <c r="X19" s="30">
        <f t="shared" si="7"/>
        <v>33397690.724999998</v>
      </c>
      <c r="Y19" s="28">
        <v>0.35</v>
      </c>
      <c r="Z19" s="30">
        <f t="shared" si="3"/>
        <v>21708498.971249998</v>
      </c>
      <c r="AA19" s="31">
        <f t="shared" si="8"/>
        <v>511.875</v>
      </c>
      <c r="AC19" s="33">
        <f t="shared" si="9"/>
        <v>11689191.75375</v>
      </c>
    </row>
    <row r="20" spans="2:29" ht="16.5" thickTop="1" thickBot="1" x14ac:dyDescent="0.3">
      <c r="B20" s="17">
        <v>10</v>
      </c>
      <c r="C20" s="18" t="s">
        <v>52</v>
      </c>
      <c r="D20" s="19">
        <v>1820</v>
      </c>
      <c r="E20" s="20">
        <f t="shared" si="4"/>
        <v>19590.297999999999</v>
      </c>
      <c r="F20" s="21" t="s">
        <v>36</v>
      </c>
      <c r="G20" s="22" t="s">
        <v>41</v>
      </c>
      <c r="H20" s="17" t="s">
        <v>38</v>
      </c>
      <c r="I20" s="23"/>
      <c r="J20" s="23"/>
      <c r="K20" s="24">
        <v>16.25</v>
      </c>
      <c r="L20" s="25">
        <f t="shared" si="5"/>
        <v>53.3</v>
      </c>
      <c r="M20" s="26" t="s">
        <v>39</v>
      </c>
      <c r="N20" s="26">
        <v>1998</v>
      </c>
      <c r="O20" s="26" t="s">
        <v>39</v>
      </c>
      <c r="P20" s="26">
        <v>2022</v>
      </c>
      <c r="Q20" s="26">
        <f t="shared" si="0"/>
        <v>24</v>
      </c>
      <c r="R20" s="26">
        <v>60</v>
      </c>
      <c r="S20" s="27">
        <v>1500</v>
      </c>
      <c r="T20" s="28">
        <v>0.05</v>
      </c>
      <c r="U20" s="29">
        <f t="shared" si="1"/>
        <v>1.5833333333333331E-2</v>
      </c>
      <c r="V20" s="30">
        <f t="shared" si="6"/>
        <v>29385447</v>
      </c>
      <c r="W20" s="30">
        <f t="shared" si="2"/>
        <v>11166469.859999999</v>
      </c>
      <c r="X20" s="30">
        <f t="shared" si="7"/>
        <v>18218977.140000001</v>
      </c>
      <c r="Y20" s="28">
        <v>0.2</v>
      </c>
      <c r="Z20" s="30">
        <f t="shared" si="3"/>
        <v>14575181.712000001</v>
      </c>
      <c r="AA20" s="31">
        <f t="shared" si="8"/>
        <v>744.00000000000011</v>
      </c>
    </row>
    <row r="21" spans="2:29" ht="61.5" thickTop="1" thickBot="1" x14ac:dyDescent="0.3">
      <c r="B21" s="17">
        <v>11</v>
      </c>
      <c r="C21" s="18" t="s">
        <v>53</v>
      </c>
      <c r="D21" s="19">
        <v>10525</v>
      </c>
      <c r="E21" s="20">
        <f t="shared" si="4"/>
        <v>113290.0475</v>
      </c>
      <c r="F21" s="21" t="s">
        <v>54</v>
      </c>
      <c r="G21" s="22" t="s">
        <v>48</v>
      </c>
      <c r="H21" s="17" t="s">
        <v>38</v>
      </c>
      <c r="I21" s="23"/>
      <c r="J21" s="23"/>
      <c r="K21" s="24">
        <v>23</v>
      </c>
      <c r="L21" s="25">
        <f t="shared" si="5"/>
        <v>75.44</v>
      </c>
      <c r="M21" s="26" t="s">
        <v>39</v>
      </c>
      <c r="N21" s="26">
        <v>1992</v>
      </c>
      <c r="O21" s="26" t="s">
        <v>39</v>
      </c>
      <c r="P21" s="26">
        <v>2022</v>
      </c>
      <c r="Q21" s="26">
        <f t="shared" si="0"/>
        <v>30</v>
      </c>
      <c r="R21" s="26">
        <v>60</v>
      </c>
      <c r="S21" s="27">
        <v>1900</v>
      </c>
      <c r="T21" s="28">
        <v>0.05</v>
      </c>
      <c r="U21" s="29">
        <f t="shared" si="1"/>
        <v>1.5833333333333331E-2</v>
      </c>
      <c r="V21" s="30">
        <f t="shared" si="6"/>
        <v>215251090.25</v>
      </c>
      <c r="W21" s="30">
        <f t="shared" si="2"/>
        <v>102244267.86874998</v>
      </c>
      <c r="X21" s="30">
        <f t="shared" si="7"/>
        <v>113006822.38125002</v>
      </c>
      <c r="Y21" s="28">
        <v>0.2</v>
      </c>
      <c r="Z21" s="30">
        <f t="shared" si="3"/>
        <v>90405457.905000016</v>
      </c>
      <c r="AA21" s="31">
        <f t="shared" si="8"/>
        <v>798.00000000000011</v>
      </c>
    </row>
    <row r="22" spans="2:29" ht="16.5" thickTop="1" thickBot="1" x14ac:dyDescent="0.3">
      <c r="B22" s="17">
        <v>12</v>
      </c>
      <c r="C22" s="32" t="s">
        <v>55</v>
      </c>
      <c r="D22" s="19">
        <v>32631</v>
      </c>
      <c r="E22" s="20">
        <f t="shared" si="4"/>
        <v>351236.82089999999</v>
      </c>
      <c r="F22" s="21" t="s">
        <v>56</v>
      </c>
      <c r="G22" s="22" t="s">
        <v>48</v>
      </c>
      <c r="H22" s="17" t="s">
        <v>38</v>
      </c>
      <c r="I22" s="23"/>
      <c r="J22" s="23"/>
      <c r="K22" s="24">
        <v>35.5</v>
      </c>
      <c r="L22" s="25">
        <f t="shared" si="5"/>
        <v>116.44</v>
      </c>
      <c r="M22" s="26" t="s">
        <v>39</v>
      </c>
      <c r="N22" s="26">
        <v>1992</v>
      </c>
      <c r="O22" s="26" t="s">
        <v>39</v>
      </c>
      <c r="P22" s="26">
        <v>2022</v>
      </c>
      <c r="Q22" s="26">
        <f t="shared" si="0"/>
        <v>30</v>
      </c>
      <c r="R22" s="26">
        <v>60</v>
      </c>
      <c r="S22" s="27">
        <v>1900</v>
      </c>
      <c r="T22" s="28">
        <v>0.05</v>
      </c>
      <c r="U22" s="29">
        <f t="shared" si="1"/>
        <v>1.5833333333333331E-2</v>
      </c>
      <c r="V22" s="30">
        <f t="shared" si="6"/>
        <v>667349959.71000004</v>
      </c>
      <c r="W22" s="30">
        <f t="shared" si="2"/>
        <v>316991230.86224997</v>
      </c>
      <c r="X22" s="30">
        <f t="shared" si="7"/>
        <v>350358728.84775007</v>
      </c>
      <c r="Y22" s="28">
        <v>0.6</v>
      </c>
      <c r="Z22" s="30">
        <f t="shared" si="3"/>
        <v>140143491.53910002</v>
      </c>
      <c r="AA22" s="31">
        <f t="shared" si="8"/>
        <v>399.00000000000006</v>
      </c>
      <c r="AC22" s="33">
        <f t="shared" ref="AC22:AC24" si="10">X22-Z22</f>
        <v>210215237.30865005</v>
      </c>
    </row>
    <row r="23" spans="2:29" ht="16.5" thickTop="1" thickBot="1" x14ac:dyDescent="0.3">
      <c r="B23" s="17">
        <v>13</v>
      </c>
      <c r="C23" s="32" t="s">
        <v>57</v>
      </c>
      <c r="D23" s="19">
        <f>282*19.15</f>
        <v>5400.2999999999993</v>
      </c>
      <c r="E23" s="20">
        <f t="shared" si="4"/>
        <v>58128.289169999989</v>
      </c>
      <c r="F23" s="21" t="s">
        <v>58</v>
      </c>
      <c r="G23" s="22" t="s">
        <v>59</v>
      </c>
      <c r="H23" s="17" t="s">
        <v>38</v>
      </c>
      <c r="I23" s="23"/>
      <c r="J23" s="23"/>
      <c r="K23" s="24" t="s">
        <v>39</v>
      </c>
      <c r="L23" s="25">
        <v>3.5</v>
      </c>
      <c r="M23" s="26" t="s">
        <v>39</v>
      </c>
      <c r="N23" s="26">
        <v>1999</v>
      </c>
      <c r="O23" s="26" t="s">
        <v>39</v>
      </c>
      <c r="P23" s="26">
        <v>2022</v>
      </c>
      <c r="Q23" s="26">
        <f t="shared" si="0"/>
        <v>23</v>
      </c>
      <c r="R23" s="26">
        <v>60</v>
      </c>
      <c r="S23" s="27">
        <v>1300</v>
      </c>
      <c r="T23" s="28">
        <v>0.05</v>
      </c>
      <c r="U23" s="29">
        <f t="shared" si="1"/>
        <v>1.5833333333333331E-2</v>
      </c>
      <c r="V23" s="30">
        <f t="shared" si="6"/>
        <v>75566775.920999989</v>
      </c>
      <c r="W23" s="30">
        <f t="shared" si="2"/>
        <v>27518900.897897493</v>
      </c>
      <c r="X23" s="30">
        <f t="shared" si="7"/>
        <v>48047875.023102492</v>
      </c>
      <c r="Y23" s="28">
        <v>0.55000000000000004</v>
      </c>
      <c r="Z23" s="30">
        <f t="shared" si="3"/>
        <v>21621543.760396119</v>
      </c>
      <c r="AA23" s="31">
        <f t="shared" si="8"/>
        <v>371.96249999999998</v>
      </c>
      <c r="AC23" s="33">
        <f t="shared" si="10"/>
        <v>26426331.262706373</v>
      </c>
    </row>
    <row r="24" spans="2:29" ht="16.5" thickTop="1" thickBot="1" x14ac:dyDescent="0.3">
      <c r="B24" s="17">
        <v>14</v>
      </c>
      <c r="C24" s="32" t="s">
        <v>60</v>
      </c>
      <c r="D24" s="19">
        <f>81*29</f>
        <v>2349</v>
      </c>
      <c r="E24" s="20">
        <f t="shared" si="4"/>
        <v>25284.401099999999</v>
      </c>
      <c r="F24" s="21" t="s">
        <v>58</v>
      </c>
      <c r="G24" s="22" t="s">
        <v>61</v>
      </c>
      <c r="H24" s="17" t="s">
        <v>38</v>
      </c>
      <c r="I24" s="23"/>
      <c r="J24" s="23"/>
      <c r="K24" s="24" t="s">
        <v>39</v>
      </c>
      <c r="L24" s="25">
        <v>3.5</v>
      </c>
      <c r="M24" s="26" t="s">
        <v>39</v>
      </c>
      <c r="N24" s="26">
        <v>1999</v>
      </c>
      <c r="O24" s="26" t="s">
        <v>39</v>
      </c>
      <c r="P24" s="26">
        <v>2022</v>
      </c>
      <c r="Q24" s="26">
        <f t="shared" si="0"/>
        <v>23</v>
      </c>
      <c r="R24" s="26">
        <v>60</v>
      </c>
      <c r="S24" s="27">
        <v>1300</v>
      </c>
      <c r="T24" s="28">
        <v>0.05</v>
      </c>
      <c r="U24" s="29">
        <f t="shared" si="1"/>
        <v>1.5833333333333331E-2</v>
      </c>
      <c r="V24" s="30">
        <f t="shared" si="6"/>
        <v>32869721.43</v>
      </c>
      <c r="W24" s="30">
        <f t="shared" si="2"/>
        <v>11970056.887424998</v>
      </c>
      <c r="X24" s="30">
        <f t="shared" si="7"/>
        <v>20899664.542575002</v>
      </c>
      <c r="Y24" s="28">
        <v>0.55000000000000004</v>
      </c>
      <c r="Z24" s="30">
        <f t="shared" si="3"/>
        <v>9404849.0441587493</v>
      </c>
      <c r="AA24" s="31">
        <f t="shared" si="8"/>
        <v>371.96249999999998</v>
      </c>
      <c r="AC24" s="33">
        <f t="shared" si="10"/>
        <v>11494815.498416252</v>
      </c>
    </row>
    <row r="25" spans="2:29" ht="31.5" thickTop="1" thickBot="1" x14ac:dyDescent="0.3">
      <c r="B25" s="17">
        <v>15</v>
      </c>
      <c r="C25" s="18" t="s">
        <v>62</v>
      </c>
      <c r="D25" s="19">
        <v>246</v>
      </c>
      <c r="E25" s="20">
        <f t="shared" si="4"/>
        <v>2647.9193999999998</v>
      </c>
      <c r="F25" s="21" t="s">
        <v>43</v>
      </c>
      <c r="G25" s="22" t="s">
        <v>45</v>
      </c>
      <c r="H25" s="17" t="s">
        <v>38</v>
      </c>
      <c r="I25" s="23"/>
      <c r="J25" s="23"/>
      <c r="K25" s="24">
        <v>7.3</v>
      </c>
      <c r="L25" s="25">
        <f t="shared" si="5"/>
        <v>23.943999999999999</v>
      </c>
      <c r="M25" s="26" t="s">
        <v>39</v>
      </c>
      <c r="N25" s="26">
        <v>1998</v>
      </c>
      <c r="O25" s="26" t="s">
        <v>39</v>
      </c>
      <c r="P25" s="26">
        <v>2022</v>
      </c>
      <c r="Q25" s="26">
        <f t="shared" si="0"/>
        <v>24</v>
      </c>
      <c r="R25" s="26">
        <v>60</v>
      </c>
      <c r="S25" s="27">
        <v>1500</v>
      </c>
      <c r="T25" s="28">
        <v>0.05</v>
      </c>
      <c r="U25" s="29">
        <f t="shared" si="1"/>
        <v>1.5833333333333331E-2</v>
      </c>
      <c r="V25" s="30">
        <f t="shared" si="6"/>
        <v>3971879.0999999996</v>
      </c>
      <c r="W25" s="30">
        <f t="shared" si="2"/>
        <v>1509314.0579999997</v>
      </c>
      <c r="X25" s="30">
        <f t="shared" si="7"/>
        <v>2462565.0419999999</v>
      </c>
      <c r="Y25" s="28">
        <v>0.15</v>
      </c>
      <c r="Z25" s="30">
        <f t="shared" si="3"/>
        <v>2093180.2856999999</v>
      </c>
      <c r="AA25" s="31">
        <f t="shared" si="8"/>
        <v>790.5</v>
      </c>
    </row>
    <row r="26" spans="2:29" ht="16.5" thickTop="1" thickBot="1" x14ac:dyDescent="0.3">
      <c r="B26" s="17">
        <v>16</v>
      </c>
      <c r="C26" s="18" t="s">
        <v>63</v>
      </c>
      <c r="D26" s="19">
        <v>4134</v>
      </c>
      <c r="E26" s="20">
        <f t="shared" si="4"/>
        <v>44497.962599999999</v>
      </c>
      <c r="F26" s="21" t="s">
        <v>36</v>
      </c>
      <c r="G26" s="22" t="s">
        <v>48</v>
      </c>
      <c r="H26" s="17" t="s">
        <v>38</v>
      </c>
      <c r="I26" s="23"/>
      <c r="J26" s="23"/>
      <c r="K26" s="24">
        <v>13.5</v>
      </c>
      <c r="L26" s="25">
        <f t="shared" si="5"/>
        <v>44.279999999999994</v>
      </c>
      <c r="M26" s="26" t="s">
        <v>39</v>
      </c>
      <c r="N26" s="26">
        <v>1992</v>
      </c>
      <c r="O26" s="26" t="s">
        <v>39</v>
      </c>
      <c r="P26" s="26">
        <v>2022</v>
      </c>
      <c r="Q26" s="26">
        <f t="shared" si="0"/>
        <v>30</v>
      </c>
      <c r="R26" s="26">
        <v>60</v>
      </c>
      <c r="S26" s="27">
        <v>1900</v>
      </c>
      <c r="T26" s="28">
        <v>0.05</v>
      </c>
      <c r="U26" s="29">
        <f t="shared" si="1"/>
        <v>1.5833333333333331E-2</v>
      </c>
      <c r="V26" s="30">
        <f t="shared" si="6"/>
        <v>84546128.939999998</v>
      </c>
      <c r="W26" s="30">
        <f t="shared" si="2"/>
        <v>40159411.246499993</v>
      </c>
      <c r="X26" s="30">
        <f t="shared" si="7"/>
        <v>44386717.693500005</v>
      </c>
      <c r="Y26" s="28">
        <v>0.15</v>
      </c>
      <c r="Z26" s="30">
        <f t="shared" si="3"/>
        <v>37728710.039475001</v>
      </c>
      <c r="AA26" s="31">
        <f t="shared" si="8"/>
        <v>847.875</v>
      </c>
      <c r="AB26" s="34" t="s">
        <v>64</v>
      </c>
      <c r="AC26" s="34" t="s">
        <v>65</v>
      </c>
    </row>
    <row r="27" spans="2:29" ht="31.5" thickTop="1" thickBot="1" x14ac:dyDescent="0.3">
      <c r="B27" s="17">
        <v>17</v>
      </c>
      <c r="C27" s="18" t="s">
        <v>66</v>
      </c>
      <c r="D27" s="19">
        <v>96</v>
      </c>
      <c r="E27" s="20">
        <f t="shared" si="4"/>
        <v>1033.3344</v>
      </c>
      <c r="F27" s="21" t="s">
        <v>43</v>
      </c>
      <c r="G27" s="22" t="s">
        <v>41</v>
      </c>
      <c r="H27" s="17" t="s">
        <v>38</v>
      </c>
      <c r="I27" s="23"/>
      <c r="J27" s="23"/>
      <c r="K27" s="24">
        <v>4.5</v>
      </c>
      <c r="L27" s="25">
        <f t="shared" si="5"/>
        <v>14.76</v>
      </c>
      <c r="M27" s="26" t="s">
        <v>39</v>
      </c>
      <c r="N27" s="26">
        <v>1998</v>
      </c>
      <c r="O27" s="26" t="s">
        <v>39</v>
      </c>
      <c r="P27" s="26">
        <v>2022</v>
      </c>
      <c r="Q27" s="26">
        <f t="shared" si="0"/>
        <v>24</v>
      </c>
      <c r="R27" s="26">
        <v>60</v>
      </c>
      <c r="S27" s="27">
        <v>1300</v>
      </c>
      <c r="T27" s="28">
        <v>0.05</v>
      </c>
      <c r="U27" s="29">
        <f t="shared" si="1"/>
        <v>1.5833333333333331E-2</v>
      </c>
      <c r="V27" s="30">
        <f t="shared" si="6"/>
        <v>1343334.72</v>
      </c>
      <c r="W27" s="30">
        <f t="shared" si="2"/>
        <v>510467.19359999994</v>
      </c>
      <c r="X27" s="30">
        <f t="shared" si="7"/>
        <v>832867.52640000009</v>
      </c>
      <c r="Y27" s="28">
        <v>0.15</v>
      </c>
      <c r="Z27" s="30">
        <f t="shared" si="3"/>
        <v>707937.39744000009</v>
      </c>
      <c r="AA27" s="31">
        <f t="shared" si="8"/>
        <v>685.10000000000014</v>
      </c>
      <c r="AB27" s="2" t="s">
        <v>67</v>
      </c>
      <c r="AC27" s="35">
        <v>1800</v>
      </c>
    </row>
    <row r="28" spans="2:29" ht="16.5" thickTop="1" thickBot="1" x14ac:dyDescent="0.3">
      <c r="B28" s="17">
        <v>18</v>
      </c>
      <c r="C28" s="32" t="s">
        <v>68</v>
      </c>
      <c r="D28" s="19">
        <v>280</v>
      </c>
      <c r="E28" s="20">
        <f t="shared" si="4"/>
        <v>3013.8919999999998</v>
      </c>
      <c r="F28" s="21" t="s">
        <v>36</v>
      </c>
      <c r="G28" s="22" t="s">
        <v>45</v>
      </c>
      <c r="H28" s="17" t="s">
        <v>38</v>
      </c>
      <c r="I28" s="23"/>
      <c r="J28" s="23"/>
      <c r="K28" s="24">
        <v>4.5</v>
      </c>
      <c r="L28" s="25">
        <f t="shared" si="5"/>
        <v>14.76</v>
      </c>
      <c r="M28" s="26" t="s">
        <v>39</v>
      </c>
      <c r="N28" s="26">
        <v>1992</v>
      </c>
      <c r="O28" s="26" t="s">
        <v>39</v>
      </c>
      <c r="P28" s="26">
        <v>2022</v>
      </c>
      <c r="Q28" s="26">
        <f t="shared" si="0"/>
        <v>30</v>
      </c>
      <c r="R28" s="26">
        <v>60</v>
      </c>
      <c r="S28" s="27">
        <v>1300</v>
      </c>
      <c r="T28" s="28">
        <v>0.05</v>
      </c>
      <c r="U28" s="29">
        <f t="shared" si="1"/>
        <v>1.5833333333333331E-2</v>
      </c>
      <c r="V28" s="30">
        <f t="shared" si="6"/>
        <v>3918059.5999999996</v>
      </c>
      <c r="W28" s="30">
        <f t="shared" si="2"/>
        <v>1861078.3099999996</v>
      </c>
      <c r="X28" s="30">
        <f t="shared" si="7"/>
        <v>2056981.29</v>
      </c>
      <c r="Y28" s="28">
        <v>0.5</v>
      </c>
      <c r="Z28" s="30">
        <f t="shared" si="3"/>
        <v>1028490.645</v>
      </c>
      <c r="AA28" s="31">
        <f t="shared" si="8"/>
        <v>341.25</v>
      </c>
      <c r="AB28" s="2" t="s">
        <v>69</v>
      </c>
      <c r="AC28" s="33">
        <f>X28-Z28</f>
        <v>1028490.645</v>
      </c>
    </row>
    <row r="29" spans="2:29" ht="16.5" thickTop="1" thickBot="1" x14ac:dyDescent="0.3">
      <c r="B29" s="17">
        <v>19</v>
      </c>
      <c r="C29" s="18" t="s">
        <v>70</v>
      </c>
      <c r="D29" s="19">
        <v>764</v>
      </c>
      <c r="E29" s="20">
        <f t="shared" si="4"/>
        <v>8223.6196</v>
      </c>
      <c r="F29" s="21" t="s">
        <v>36</v>
      </c>
      <c r="G29" s="22" t="s">
        <v>41</v>
      </c>
      <c r="H29" s="17" t="s">
        <v>38</v>
      </c>
      <c r="I29" s="23"/>
      <c r="J29" s="23"/>
      <c r="K29" s="24">
        <v>10.6</v>
      </c>
      <c r="L29" s="25">
        <f t="shared" si="5"/>
        <v>34.767999999999994</v>
      </c>
      <c r="M29" s="26" t="s">
        <v>39</v>
      </c>
      <c r="N29" s="26">
        <v>1992</v>
      </c>
      <c r="O29" s="26" t="s">
        <v>39</v>
      </c>
      <c r="P29" s="26">
        <v>2022</v>
      </c>
      <c r="Q29" s="26">
        <f t="shared" si="0"/>
        <v>30</v>
      </c>
      <c r="R29" s="26">
        <v>60</v>
      </c>
      <c r="S29" s="27">
        <v>1600</v>
      </c>
      <c r="T29" s="28">
        <v>0.05</v>
      </c>
      <c r="U29" s="29">
        <f t="shared" si="1"/>
        <v>1.5833333333333331E-2</v>
      </c>
      <c r="V29" s="30">
        <f t="shared" si="6"/>
        <v>13157791.359999999</v>
      </c>
      <c r="W29" s="30">
        <f t="shared" si="2"/>
        <v>6249950.8959999988</v>
      </c>
      <c r="X29" s="30">
        <f t="shared" si="7"/>
        <v>6907840.4640000006</v>
      </c>
      <c r="Y29" s="28">
        <v>0.15</v>
      </c>
      <c r="Z29" s="30">
        <f t="shared" si="3"/>
        <v>5871664.3944000006</v>
      </c>
      <c r="AA29" s="31">
        <f t="shared" si="8"/>
        <v>714.00000000000011</v>
      </c>
      <c r="AB29" s="2" t="s">
        <v>71</v>
      </c>
      <c r="AC29" s="35">
        <v>1600</v>
      </c>
    </row>
    <row r="30" spans="2:29" ht="16.5" thickTop="1" thickBot="1" x14ac:dyDescent="0.3">
      <c r="B30" s="17">
        <v>20</v>
      </c>
      <c r="C30" s="18" t="s">
        <v>72</v>
      </c>
      <c r="D30" s="19">
        <v>210</v>
      </c>
      <c r="E30" s="20">
        <f t="shared" si="4"/>
        <v>2260.4189999999999</v>
      </c>
      <c r="F30" s="21" t="s">
        <v>36</v>
      </c>
      <c r="G30" s="22" t="s">
        <v>48</v>
      </c>
      <c r="H30" s="17" t="s">
        <v>38</v>
      </c>
      <c r="I30" s="23"/>
      <c r="J30" s="23"/>
      <c r="K30" s="24">
        <v>8</v>
      </c>
      <c r="L30" s="25">
        <f t="shared" si="5"/>
        <v>26.24</v>
      </c>
      <c r="M30" s="26" t="s">
        <v>39</v>
      </c>
      <c r="N30" s="26">
        <v>1992</v>
      </c>
      <c r="O30" s="26" t="s">
        <v>39</v>
      </c>
      <c r="P30" s="26">
        <v>2022</v>
      </c>
      <c r="Q30" s="26">
        <f t="shared" si="0"/>
        <v>30</v>
      </c>
      <c r="R30" s="26">
        <v>60</v>
      </c>
      <c r="S30" s="27">
        <v>1400</v>
      </c>
      <c r="T30" s="28">
        <v>0.05</v>
      </c>
      <c r="U30" s="29">
        <f t="shared" si="1"/>
        <v>1.5833333333333331E-2</v>
      </c>
      <c r="V30" s="30">
        <f t="shared" si="6"/>
        <v>3164586.5999999996</v>
      </c>
      <c r="W30" s="30">
        <f t="shared" si="2"/>
        <v>1503178.6349999995</v>
      </c>
      <c r="X30" s="30">
        <f t="shared" si="7"/>
        <v>1661407.9650000001</v>
      </c>
      <c r="Y30" s="28">
        <v>0.15</v>
      </c>
      <c r="Z30" s="30">
        <f t="shared" si="3"/>
        <v>1412196.7702500001</v>
      </c>
      <c r="AA30" s="31">
        <f t="shared" si="8"/>
        <v>624.75000000000011</v>
      </c>
      <c r="AB30" s="2" t="s">
        <v>73</v>
      </c>
      <c r="AC30" s="35">
        <v>1500</v>
      </c>
    </row>
    <row r="31" spans="2:29" ht="16.5" thickTop="1" thickBot="1" x14ac:dyDescent="0.3">
      <c r="B31" s="17">
        <v>21</v>
      </c>
      <c r="C31" s="18" t="s">
        <v>74</v>
      </c>
      <c r="D31" s="19">
        <v>762</v>
      </c>
      <c r="E31" s="20">
        <f t="shared" si="4"/>
        <v>8202.0918000000001</v>
      </c>
      <c r="F31" s="21" t="s">
        <v>36</v>
      </c>
      <c r="G31" s="22" t="s">
        <v>48</v>
      </c>
      <c r="H31" s="17" t="s">
        <v>38</v>
      </c>
      <c r="I31" s="23"/>
      <c r="J31" s="23"/>
      <c r="K31" s="24">
        <v>10.6</v>
      </c>
      <c r="L31" s="25">
        <f t="shared" si="5"/>
        <v>34.767999999999994</v>
      </c>
      <c r="M31" s="26" t="s">
        <v>39</v>
      </c>
      <c r="N31" s="26">
        <v>1992</v>
      </c>
      <c r="O31" s="26" t="s">
        <v>39</v>
      </c>
      <c r="P31" s="26">
        <v>2022</v>
      </c>
      <c r="Q31" s="26">
        <f t="shared" si="0"/>
        <v>30</v>
      </c>
      <c r="R31" s="26">
        <v>60</v>
      </c>
      <c r="S31" s="27">
        <v>1600</v>
      </c>
      <c r="T31" s="28">
        <v>0.05</v>
      </c>
      <c r="U31" s="29">
        <f t="shared" si="1"/>
        <v>1.5833333333333331E-2</v>
      </c>
      <c r="V31" s="30">
        <f t="shared" si="6"/>
        <v>13123346.880000001</v>
      </c>
      <c r="W31" s="30">
        <f t="shared" si="2"/>
        <v>6233589.7679999992</v>
      </c>
      <c r="X31" s="30">
        <f t="shared" si="7"/>
        <v>6889757.1120000016</v>
      </c>
      <c r="Y31" s="28">
        <v>0.15</v>
      </c>
      <c r="Z31" s="30">
        <f t="shared" si="3"/>
        <v>5856293.5452000014</v>
      </c>
      <c r="AA31" s="31">
        <f t="shared" si="8"/>
        <v>714.00000000000011</v>
      </c>
      <c r="AB31" s="2" t="s">
        <v>75</v>
      </c>
      <c r="AC31" s="35">
        <v>1400</v>
      </c>
    </row>
    <row r="32" spans="2:29" ht="16.5" thickTop="1" thickBot="1" x14ac:dyDescent="0.3">
      <c r="B32" s="17">
        <v>22</v>
      </c>
      <c r="C32" s="18" t="s">
        <v>76</v>
      </c>
      <c r="D32" s="19">
        <v>572</v>
      </c>
      <c r="E32" s="20">
        <f t="shared" si="4"/>
        <v>6156.9507999999996</v>
      </c>
      <c r="F32" s="21" t="s">
        <v>36</v>
      </c>
      <c r="G32" s="22" t="s">
        <v>48</v>
      </c>
      <c r="H32" s="17" t="s">
        <v>38</v>
      </c>
      <c r="I32" s="23"/>
      <c r="J32" s="23"/>
      <c r="K32" s="24">
        <v>4.5</v>
      </c>
      <c r="L32" s="25">
        <f t="shared" si="5"/>
        <v>14.76</v>
      </c>
      <c r="M32" s="26" t="s">
        <v>39</v>
      </c>
      <c r="N32" s="26">
        <v>1992</v>
      </c>
      <c r="O32" s="26" t="s">
        <v>39</v>
      </c>
      <c r="P32" s="26">
        <v>2022</v>
      </c>
      <c r="Q32" s="26">
        <f t="shared" si="0"/>
        <v>30</v>
      </c>
      <c r="R32" s="26">
        <v>60</v>
      </c>
      <c r="S32" s="27">
        <v>1300</v>
      </c>
      <c r="T32" s="28">
        <v>0.05</v>
      </c>
      <c r="U32" s="29">
        <f t="shared" si="1"/>
        <v>1.5833333333333331E-2</v>
      </c>
      <c r="V32" s="30">
        <f t="shared" si="6"/>
        <v>8004036.0399999991</v>
      </c>
      <c r="W32" s="30">
        <f t="shared" si="2"/>
        <v>3801917.118999999</v>
      </c>
      <c r="X32" s="30">
        <f t="shared" si="7"/>
        <v>4202118.9210000001</v>
      </c>
      <c r="Y32" s="28">
        <v>0.15</v>
      </c>
      <c r="Z32" s="30">
        <f t="shared" si="3"/>
        <v>3571801.0828499999</v>
      </c>
      <c r="AA32" s="31">
        <f t="shared" si="8"/>
        <v>580.125</v>
      </c>
    </row>
    <row r="33" spans="2:29" ht="16.5" thickTop="1" thickBot="1" x14ac:dyDescent="0.3">
      <c r="B33" s="17">
        <v>23</v>
      </c>
      <c r="C33" s="18" t="s">
        <v>77</v>
      </c>
      <c r="D33" s="19">
        <v>1467</v>
      </c>
      <c r="E33" s="20">
        <f t="shared" si="4"/>
        <v>15790.641299999999</v>
      </c>
      <c r="F33" s="21" t="s">
        <v>36</v>
      </c>
      <c r="G33" s="22" t="s">
        <v>48</v>
      </c>
      <c r="H33" s="17" t="s">
        <v>38</v>
      </c>
      <c r="I33" s="23"/>
      <c r="J33" s="23"/>
      <c r="K33" s="24">
        <v>9.5</v>
      </c>
      <c r="L33" s="25">
        <f t="shared" si="5"/>
        <v>31.159999999999997</v>
      </c>
      <c r="M33" s="26" t="s">
        <v>39</v>
      </c>
      <c r="N33" s="26">
        <v>1992</v>
      </c>
      <c r="O33" s="26" t="s">
        <v>39</v>
      </c>
      <c r="P33" s="26">
        <v>2022</v>
      </c>
      <c r="Q33" s="26">
        <f t="shared" si="0"/>
        <v>30</v>
      </c>
      <c r="R33" s="26">
        <v>60</v>
      </c>
      <c r="S33" s="27">
        <v>1400</v>
      </c>
      <c r="T33" s="28">
        <v>0.05</v>
      </c>
      <c r="U33" s="29">
        <f t="shared" si="1"/>
        <v>1.5833333333333331E-2</v>
      </c>
      <c r="V33" s="30">
        <f t="shared" si="6"/>
        <v>22106897.82</v>
      </c>
      <c r="W33" s="30">
        <f t="shared" si="2"/>
        <v>10500776.464499999</v>
      </c>
      <c r="X33" s="30">
        <f t="shared" si="7"/>
        <v>11606121.355500001</v>
      </c>
      <c r="Y33" s="28">
        <v>0.15</v>
      </c>
      <c r="Z33" s="30">
        <f t="shared" si="3"/>
        <v>9865203.1521750018</v>
      </c>
      <c r="AA33" s="31">
        <f t="shared" si="8"/>
        <v>624.75000000000011</v>
      </c>
    </row>
    <row r="34" spans="2:29" ht="16.5" thickTop="1" thickBot="1" x14ac:dyDescent="0.3">
      <c r="B34" s="17">
        <v>24</v>
      </c>
      <c r="C34" s="18" t="s">
        <v>78</v>
      </c>
      <c r="D34" s="19">
        <v>2523</v>
      </c>
      <c r="E34" s="20">
        <f t="shared" si="4"/>
        <v>27157.3197</v>
      </c>
      <c r="F34" s="21" t="s">
        <v>36</v>
      </c>
      <c r="G34" s="22" t="s">
        <v>48</v>
      </c>
      <c r="H34" s="17" t="s">
        <v>38</v>
      </c>
      <c r="I34" s="23"/>
      <c r="J34" s="23"/>
      <c r="K34" s="24">
        <v>16.8</v>
      </c>
      <c r="L34" s="25">
        <f t="shared" si="5"/>
        <v>55.103999999999999</v>
      </c>
      <c r="M34" s="26" t="s">
        <v>39</v>
      </c>
      <c r="N34" s="26">
        <v>1992</v>
      </c>
      <c r="O34" s="26" t="s">
        <v>39</v>
      </c>
      <c r="P34" s="26">
        <v>2022</v>
      </c>
      <c r="Q34" s="26">
        <f t="shared" si="0"/>
        <v>30</v>
      </c>
      <c r="R34" s="26">
        <v>60</v>
      </c>
      <c r="S34" s="27">
        <v>1800</v>
      </c>
      <c r="T34" s="28">
        <v>0.05</v>
      </c>
      <c r="U34" s="29">
        <f t="shared" si="1"/>
        <v>1.5833333333333331E-2</v>
      </c>
      <c r="V34" s="30">
        <f t="shared" si="6"/>
        <v>48883175.460000001</v>
      </c>
      <c r="W34" s="30">
        <f t="shared" si="2"/>
        <v>23219508.343499999</v>
      </c>
      <c r="X34" s="30">
        <f t="shared" si="7"/>
        <v>25663667.116500001</v>
      </c>
      <c r="Y34" s="28">
        <v>0.15</v>
      </c>
      <c r="Z34" s="30">
        <f t="shared" si="3"/>
        <v>21814117.049025003</v>
      </c>
      <c r="AA34" s="31">
        <f t="shared" si="8"/>
        <v>803.25000000000011</v>
      </c>
    </row>
    <row r="35" spans="2:29" ht="16.5" thickTop="1" thickBot="1" x14ac:dyDescent="0.3">
      <c r="B35" s="17">
        <v>25</v>
      </c>
      <c r="C35" s="18" t="s">
        <v>79</v>
      </c>
      <c r="D35" s="19">
        <v>1524</v>
      </c>
      <c r="E35" s="20">
        <f t="shared" si="4"/>
        <v>16404.1836</v>
      </c>
      <c r="F35" s="21" t="s">
        <v>36</v>
      </c>
      <c r="G35" s="22" t="s">
        <v>45</v>
      </c>
      <c r="H35" s="17" t="s">
        <v>38</v>
      </c>
      <c r="I35" s="23"/>
      <c r="J35" s="23"/>
      <c r="K35" s="24">
        <v>8.1</v>
      </c>
      <c r="L35" s="25">
        <f t="shared" si="5"/>
        <v>26.567999999999998</v>
      </c>
      <c r="M35" s="26" t="s">
        <v>39</v>
      </c>
      <c r="N35" s="26">
        <v>1992</v>
      </c>
      <c r="O35" s="26" t="s">
        <v>39</v>
      </c>
      <c r="P35" s="26">
        <v>2022</v>
      </c>
      <c r="Q35" s="26">
        <f t="shared" si="0"/>
        <v>30</v>
      </c>
      <c r="R35" s="26">
        <v>60</v>
      </c>
      <c r="S35" s="27">
        <v>1400</v>
      </c>
      <c r="T35" s="28">
        <v>0.05</v>
      </c>
      <c r="U35" s="29">
        <f t="shared" si="1"/>
        <v>1.5833333333333331E-2</v>
      </c>
      <c r="V35" s="30">
        <f t="shared" si="6"/>
        <v>22965857.039999999</v>
      </c>
      <c r="W35" s="30">
        <f t="shared" si="2"/>
        <v>10908782.093999999</v>
      </c>
      <c r="X35" s="30">
        <f t="shared" si="7"/>
        <v>12057074.946</v>
      </c>
      <c r="Y35" s="28">
        <v>0.2</v>
      </c>
      <c r="Z35" s="30">
        <f t="shared" si="3"/>
        <v>9645659.9568000007</v>
      </c>
      <c r="AA35" s="31">
        <f t="shared" si="8"/>
        <v>588</v>
      </c>
    </row>
    <row r="36" spans="2:29" ht="15.75" customHeight="1" thickTop="1" thickBot="1" x14ac:dyDescent="0.3">
      <c r="B36" s="17">
        <v>26</v>
      </c>
      <c r="C36" s="18" t="s">
        <v>80</v>
      </c>
      <c r="D36" s="19">
        <v>1226</v>
      </c>
      <c r="E36" s="20">
        <f t="shared" si="4"/>
        <v>13196.5414</v>
      </c>
      <c r="F36" s="21" t="s">
        <v>36</v>
      </c>
      <c r="G36" s="22" t="s">
        <v>45</v>
      </c>
      <c r="H36" s="17" t="s">
        <v>38</v>
      </c>
      <c r="I36" s="23"/>
      <c r="J36" s="23"/>
      <c r="K36" s="24">
        <v>8.1</v>
      </c>
      <c r="L36" s="25">
        <f t="shared" si="5"/>
        <v>26.567999999999998</v>
      </c>
      <c r="M36" s="26" t="s">
        <v>39</v>
      </c>
      <c r="N36" s="26">
        <v>1992</v>
      </c>
      <c r="O36" s="26" t="s">
        <v>39</v>
      </c>
      <c r="P36" s="26">
        <v>2022</v>
      </c>
      <c r="Q36" s="26">
        <f t="shared" si="0"/>
        <v>30</v>
      </c>
      <c r="R36" s="26">
        <v>60</v>
      </c>
      <c r="S36" s="27">
        <v>1400</v>
      </c>
      <c r="T36" s="28">
        <v>0.05</v>
      </c>
      <c r="U36" s="29">
        <f t="shared" si="1"/>
        <v>1.5833333333333331E-2</v>
      </c>
      <c r="V36" s="30">
        <f t="shared" si="6"/>
        <v>18475157.960000001</v>
      </c>
      <c r="W36" s="30">
        <f t="shared" si="2"/>
        <v>8775700.0309999995</v>
      </c>
      <c r="X36" s="30">
        <f t="shared" si="7"/>
        <v>9699457.9290000014</v>
      </c>
      <c r="Y36" s="28">
        <v>0.2</v>
      </c>
      <c r="Z36" s="30">
        <f t="shared" si="3"/>
        <v>7759566.3432000009</v>
      </c>
      <c r="AA36" s="31">
        <f t="shared" si="8"/>
        <v>588.00000000000011</v>
      </c>
    </row>
    <row r="37" spans="2:29" ht="16.5" thickTop="1" thickBot="1" x14ac:dyDescent="0.3">
      <c r="B37" s="17">
        <v>27</v>
      </c>
      <c r="C37" s="18" t="s">
        <v>81</v>
      </c>
      <c r="D37" s="19">
        <v>1890</v>
      </c>
      <c r="E37" s="20">
        <f t="shared" si="4"/>
        <v>20343.771000000001</v>
      </c>
      <c r="F37" s="21" t="s">
        <v>36</v>
      </c>
      <c r="G37" s="22" t="s">
        <v>45</v>
      </c>
      <c r="H37" s="17" t="s">
        <v>82</v>
      </c>
      <c r="I37" s="23"/>
      <c r="J37" s="23"/>
      <c r="K37" s="24">
        <v>11.3</v>
      </c>
      <c r="L37" s="25">
        <f t="shared" si="5"/>
        <v>37.064</v>
      </c>
      <c r="M37" s="26" t="s">
        <v>39</v>
      </c>
      <c r="N37" s="26">
        <v>1992</v>
      </c>
      <c r="O37" s="26" t="s">
        <v>39</v>
      </c>
      <c r="P37" s="26">
        <v>2022</v>
      </c>
      <c r="Q37" s="26">
        <f t="shared" si="0"/>
        <v>30</v>
      </c>
      <c r="R37" s="26">
        <v>60</v>
      </c>
      <c r="S37" s="27">
        <v>1600</v>
      </c>
      <c r="T37" s="28">
        <v>0.05</v>
      </c>
      <c r="U37" s="29">
        <f t="shared" si="1"/>
        <v>1.5833333333333331E-2</v>
      </c>
      <c r="V37" s="30">
        <f t="shared" si="6"/>
        <v>32550033.600000001</v>
      </c>
      <c r="W37" s="30">
        <f t="shared" si="2"/>
        <v>15461265.959999999</v>
      </c>
      <c r="X37" s="30">
        <f t="shared" si="7"/>
        <v>17088767.640000001</v>
      </c>
      <c r="Y37" s="28">
        <v>0.15</v>
      </c>
      <c r="Z37" s="30">
        <f t="shared" si="3"/>
        <v>14525452.494000001</v>
      </c>
      <c r="AA37" s="31">
        <f t="shared" si="8"/>
        <v>714</v>
      </c>
    </row>
    <row r="38" spans="2:29" ht="16.5" thickTop="1" thickBot="1" x14ac:dyDescent="0.3">
      <c r="B38" s="17">
        <v>28</v>
      </c>
      <c r="C38" s="18" t="s">
        <v>83</v>
      </c>
      <c r="D38" s="19">
        <v>1113</v>
      </c>
      <c r="E38" s="20">
        <f t="shared" si="4"/>
        <v>11980.2207</v>
      </c>
      <c r="F38" s="21" t="s">
        <v>36</v>
      </c>
      <c r="G38" s="22" t="s">
        <v>48</v>
      </c>
      <c r="H38" s="17" t="s">
        <v>82</v>
      </c>
      <c r="I38" s="23"/>
      <c r="J38" s="23"/>
      <c r="K38" s="24">
        <v>7</v>
      </c>
      <c r="L38" s="25">
        <f t="shared" si="5"/>
        <v>22.959999999999997</v>
      </c>
      <c r="M38" s="26" t="s">
        <v>39</v>
      </c>
      <c r="N38" s="26">
        <v>1992</v>
      </c>
      <c r="O38" s="26" t="s">
        <v>39</v>
      </c>
      <c r="P38" s="26">
        <v>2022</v>
      </c>
      <c r="Q38" s="26">
        <f t="shared" si="0"/>
        <v>30</v>
      </c>
      <c r="R38" s="26">
        <v>60</v>
      </c>
      <c r="S38" s="27">
        <v>1400</v>
      </c>
      <c r="T38" s="28">
        <v>0.05</v>
      </c>
      <c r="U38" s="29">
        <f t="shared" si="1"/>
        <v>1.5833333333333331E-2</v>
      </c>
      <c r="V38" s="30">
        <f t="shared" si="6"/>
        <v>16772308.98</v>
      </c>
      <c r="W38" s="30">
        <f t="shared" si="2"/>
        <v>7966846.7654999988</v>
      </c>
      <c r="X38" s="30">
        <f t="shared" si="7"/>
        <v>8805462.2145000026</v>
      </c>
      <c r="Y38" s="28">
        <v>0.15</v>
      </c>
      <c r="Z38" s="30">
        <f t="shared" si="3"/>
        <v>7484642.882325002</v>
      </c>
      <c r="AA38" s="31">
        <f t="shared" si="8"/>
        <v>624.75000000000023</v>
      </c>
    </row>
    <row r="39" spans="2:29" ht="31.5" thickTop="1" thickBot="1" x14ac:dyDescent="0.3">
      <c r="B39" s="17">
        <v>29</v>
      </c>
      <c r="C39" s="18" t="s">
        <v>84</v>
      </c>
      <c r="D39" s="19">
        <v>180</v>
      </c>
      <c r="E39" s="20">
        <f t="shared" si="4"/>
        <v>1937.502</v>
      </c>
      <c r="F39" s="21" t="s">
        <v>43</v>
      </c>
      <c r="G39" s="22" t="s">
        <v>48</v>
      </c>
      <c r="H39" s="17" t="s">
        <v>38</v>
      </c>
      <c r="I39" s="23"/>
      <c r="J39" s="23"/>
      <c r="K39" s="24">
        <v>4</v>
      </c>
      <c r="L39" s="25">
        <f t="shared" si="5"/>
        <v>13.12</v>
      </c>
      <c r="M39" s="26" t="s">
        <v>39</v>
      </c>
      <c r="N39" s="26">
        <v>1994</v>
      </c>
      <c r="O39" s="26" t="s">
        <v>39</v>
      </c>
      <c r="P39" s="26">
        <v>2022</v>
      </c>
      <c r="Q39" s="26">
        <f t="shared" si="0"/>
        <v>28</v>
      </c>
      <c r="R39" s="26">
        <v>60</v>
      </c>
      <c r="S39" s="27">
        <v>1300</v>
      </c>
      <c r="T39" s="28">
        <v>0.05</v>
      </c>
      <c r="U39" s="29">
        <f t="shared" si="1"/>
        <v>1.5833333333333331E-2</v>
      </c>
      <c r="V39" s="30">
        <f t="shared" si="6"/>
        <v>2518752.6</v>
      </c>
      <c r="W39" s="30">
        <f t="shared" si="2"/>
        <v>1116646.986</v>
      </c>
      <c r="X39" s="30">
        <f t="shared" si="7"/>
        <v>1402105.6140000001</v>
      </c>
      <c r="Y39" s="28">
        <v>0.15</v>
      </c>
      <c r="Z39" s="30">
        <f t="shared" si="3"/>
        <v>1191789.7719000001</v>
      </c>
      <c r="AA39" s="31">
        <f t="shared" si="8"/>
        <v>615.11666666666667</v>
      </c>
    </row>
    <row r="40" spans="2:29" ht="16.5" thickTop="1" thickBot="1" x14ac:dyDescent="0.3">
      <c r="B40" s="17">
        <v>30</v>
      </c>
      <c r="C40" s="18" t="s">
        <v>85</v>
      </c>
      <c r="D40" s="19">
        <v>1648</v>
      </c>
      <c r="E40" s="20">
        <f t="shared" si="4"/>
        <v>17738.907199999998</v>
      </c>
      <c r="F40" s="21" t="s">
        <v>86</v>
      </c>
      <c r="G40" s="22" t="s">
        <v>45</v>
      </c>
      <c r="H40" s="17" t="s">
        <v>38</v>
      </c>
      <c r="I40" s="23"/>
      <c r="J40" s="23"/>
      <c r="K40" s="24">
        <v>3.6</v>
      </c>
      <c r="L40" s="25">
        <f t="shared" si="5"/>
        <v>11.808</v>
      </c>
      <c r="M40" s="26" t="s">
        <v>39</v>
      </c>
      <c r="N40" s="26">
        <v>1992</v>
      </c>
      <c r="O40" s="26" t="s">
        <v>39</v>
      </c>
      <c r="P40" s="26">
        <v>2022</v>
      </c>
      <c r="Q40" s="26">
        <f t="shared" si="0"/>
        <v>30</v>
      </c>
      <c r="R40" s="26">
        <v>60</v>
      </c>
      <c r="S40" s="27">
        <v>1300</v>
      </c>
      <c r="T40" s="28">
        <v>0.05</v>
      </c>
      <c r="U40" s="29">
        <f t="shared" si="1"/>
        <v>1.5833333333333331E-2</v>
      </c>
      <c r="V40" s="30">
        <f t="shared" si="6"/>
        <v>23060579.359999996</v>
      </c>
      <c r="W40" s="30">
        <f t="shared" si="2"/>
        <v>10953775.195999997</v>
      </c>
      <c r="X40" s="30">
        <f t="shared" si="7"/>
        <v>12106804.163999999</v>
      </c>
      <c r="Y40" s="28">
        <v>0.15</v>
      </c>
      <c r="Z40" s="30">
        <f t="shared" si="3"/>
        <v>10290783.5394</v>
      </c>
      <c r="AA40" s="31">
        <f t="shared" si="8"/>
        <v>580.12500000000011</v>
      </c>
    </row>
    <row r="41" spans="2:29" ht="31.5" thickTop="1" thickBot="1" x14ac:dyDescent="0.3">
      <c r="B41" s="17">
        <v>31</v>
      </c>
      <c r="C41" s="18" t="s">
        <v>87</v>
      </c>
      <c r="D41" s="19">
        <v>1026</v>
      </c>
      <c r="E41" s="20">
        <f t="shared" si="4"/>
        <v>11043.761399999999</v>
      </c>
      <c r="F41" s="21" t="s">
        <v>88</v>
      </c>
      <c r="G41" s="22" t="s">
        <v>45</v>
      </c>
      <c r="H41" s="17" t="s">
        <v>38</v>
      </c>
      <c r="I41" s="23"/>
      <c r="J41" s="23"/>
      <c r="K41" s="24">
        <v>4</v>
      </c>
      <c r="L41" s="25">
        <f t="shared" si="5"/>
        <v>13.12</v>
      </c>
      <c r="M41" s="26" t="s">
        <v>39</v>
      </c>
      <c r="N41" s="26">
        <v>1998</v>
      </c>
      <c r="O41" s="26" t="s">
        <v>39</v>
      </c>
      <c r="P41" s="26">
        <v>2022</v>
      </c>
      <c r="Q41" s="26">
        <f t="shared" si="0"/>
        <v>24</v>
      </c>
      <c r="R41" s="26">
        <v>60</v>
      </c>
      <c r="S41" s="27">
        <v>1300</v>
      </c>
      <c r="T41" s="28">
        <v>0.05</v>
      </c>
      <c r="U41" s="29">
        <f t="shared" si="1"/>
        <v>1.5833333333333331E-2</v>
      </c>
      <c r="V41" s="30">
        <f t="shared" si="6"/>
        <v>14356889.819999998</v>
      </c>
      <c r="W41" s="30">
        <f t="shared" si="2"/>
        <v>5455618.1315999981</v>
      </c>
      <c r="X41" s="30">
        <f t="shared" si="7"/>
        <v>8901271.6884000003</v>
      </c>
      <c r="Y41" s="28">
        <v>0.15</v>
      </c>
      <c r="Z41" s="30">
        <f t="shared" si="3"/>
        <v>7566080.9351400007</v>
      </c>
      <c r="AA41" s="31">
        <f t="shared" si="8"/>
        <v>685.10000000000014</v>
      </c>
    </row>
    <row r="42" spans="2:29" ht="16.5" thickTop="1" thickBot="1" x14ac:dyDescent="0.3">
      <c r="B42" s="17">
        <v>32</v>
      </c>
      <c r="C42" s="18" t="s">
        <v>89</v>
      </c>
      <c r="D42" s="19">
        <v>528</v>
      </c>
      <c r="E42" s="20">
        <f t="shared" si="4"/>
        <v>5683.3391999999994</v>
      </c>
      <c r="F42" s="21" t="s">
        <v>36</v>
      </c>
      <c r="G42" s="22" t="s">
        <v>45</v>
      </c>
      <c r="H42" s="17" t="s">
        <v>38</v>
      </c>
      <c r="I42" s="23"/>
      <c r="J42" s="23"/>
      <c r="K42" s="24">
        <v>4.5</v>
      </c>
      <c r="L42" s="25">
        <f t="shared" si="5"/>
        <v>14.76</v>
      </c>
      <c r="M42" s="26" t="s">
        <v>39</v>
      </c>
      <c r="N42" s="26">
        <v>1992</v>
      </c>
      <c r="O42" s="26" t="s">
        <v>39</v>
      </c>
      <c r="P42" s="26">
        <v>2022</v>
      </c>
      <c r="Q42" s="26">
        <f t="shared" si="0"/>
        <v>30</v>
      </c>
      <c r="R42" s="26">
        <v>60</v>
      </c>
      <c r="S42" s="27">
        <v>1300</v>
      </c>
      <c r="T42" s="28">
        <v>0.05</v>
      </c>
      <c r="U42" s="29">
        <f t="shared" si="1"/>
        <v>1.5833333333333331E-2</v>
      </c>
      <c r="V42" s="30">
        <f t="shared" si="6"/>
        <v>7388340.959999999</v>
      </c>
      <c r="W42" s="30">
        <f t="shared" si="2"/>
        <v>3509461.9559999988</v>
      </c>
      <c r="X42" s="30">
        <f t="shared" si="7"/>
        <v>3878879.0040000002</v>
      </c>
      <c r="Y42" s="28">
        <v>0.15</v>
      </c>
      <c r="Z42" s="30">
        <f t="shared" si="3"/>
        <v>3297047.1534000002</v>
      </c>
      <c r="AA42" s="31">
        <f t="shared" si="8"/>
        <v>580.12500000000011</v>
      </c>
    </row>
    <row r="43" spans="2:29" ht="16.5" thickTop="1" thickBot="1" x14ac:dyDescent="0.3">
      <c r="B43" s="17">
        <v>33</v>
      </c>
      <c r="C43" s="18" t="s">
        <v>90</v>
      </c>
      <c r="D43" s="19">
        <v>420</v>
      </c>
      <c r="E43" s="20">
        <f t="shared" si="4"/>
        <v>4520.8379999999997</v>
      </c>
      <c r="F43" s="21" t="s">
        <v>36</v>
      </c>
      <c r="G43" s="22" t="s">
        <v>45</v>
      </c>
      <c r="H43" s="17" t="s">
        <v>38</v>
      </c>
      <c r="I43" s="23"/>
      <c r="J43" s="23"/>
      <c r="K43" s="24">
        <v>4.5</v>
      </c>
      <c r="L43" s="25">
        <f t="shared" si="5"/>
        <v>14.76</v>
      </c>
      <c r="M43" s="26" t="s">
        <v>39</v>
      </c>
      <c r="N43" s="26">
        <v>1992</v>
      </c>
      <c r="O43" s="26" t="s">
        <v>39</v>
      </c>
      <c r="P43" s="26">
        <v>2022</v>
      </c>
      <c r="Q43" s="26">
        <f t="shared" si="0"/>
        <v>30</v>
      </c>
      <c r="R43" s="26">
        <v>60</v>
      </c>
      <c r="S43" s="27">
        <v>1300</v>
      </c>
      <c r="T43" s="28">
        <v>0.05</v>
      </c>
      <c r="U43" s="29">
        <f t="shared" si="1"/>
        <v>1.5833333333333331E-2</v>
      </c>
      <c r="V43" s="30">
        <f t="shared" si="6"/>
        <v>5877089.3999999994</v>
      </c>
      <c r="W43" s="30">
        <f t="shared" si="2"/>
        <v>2791617.4649999994</v>
      </c>
      <c r="X43" s="30">
        <f t="shared" si="7"/>
        <v>3085471.9350000001</v>
      </c>
      <c r="Y43" s="28">
        <v>0.2</v>
      </c>
      <c r="Z43" s="30">
        <f t="shared" si="3"/>
        <v>2468377.548</v>
      </c>
      <c r="AA43" s="31">
        <f t="shared" si="8"/>
        <v>546</v>
      </c>
    </row>
    <row r="44" spans="2:29" ht="31.5" thickTop="1" thickBot="1" x14ac:dyDescent="0.3">
      <c r="B44" s="17">
        <v>34</v>
      </c>
      <c r="C44" s="36" t="s">
        <v>91</v>
      </c>
      <c r="D44" s="19">
        <v>2752</v>
      </c>
      <c r="E44" s="20">
        <f t="shared" si="4"/>
        <v>29622.252799999998</v>
      </c>
      <c r="F44" s="21" t="s">
        <v>92</v>
      </c>
      <c r="G44" s="22" t="s">
        <v>93</v>
      </c>
      <c r="H44" s="17" t="s">
        <v>38</v>
      </c>
      <c r="I44" s="23"/>
      <c r="J44" s="23"/>
      <c r="K44" s="24">
        <v>15</v>
      </c>
      <c r="L44" s="25">
        <f t="shared" si="5"/>
        <v>49.199999999999996</v>
      </c>
      <c r="M44" s="26" t="s">
        <v>39</v>
      </c>
      <c r="N44" s="26">
        <v>1992</v>
      </c>
      <c r="O44" s="26" t="s">
        <v>39</v>
      </c>
      <c r="P44" s="26">
        <v>2022</v>
      </c>
      <c r="Q44" s="26">
        <f t="shared" si="0"/>
        <v>30</v>
      </c>
      <c r="R44" s="26">
        <v>60</v>
      </c>
      <c r="S44" s="27">
        <v>1900</v>
      </c>
      <c r="T44" s="28">
        <v>0.05</v>
      </c>
      <c r="U44" s="29">
        <f t="shared" si="1"/>
        <v>1.5833333333333331E-2</v>
      </c>
      <c r="V44" s="30">
        <f t="shared" si="6"/>
        <v>56282280.32</v>
      </c>
      <c r="W44" s="30">
        <f t="shared" si="2"/>
        <v>26734083.151999995</v>
      </c>
      <c r="X44" s="30">
        <f t="shared" si="7"/>
        <v>29548197.168000005</v>
      </c>
      <c r="Y44" s="28">
        <v>0.15</v>
      </c>
      <c r="Z44" s="30">
        <f t="shared" si="3"/>
        <v>25115967.592800006</v>
      </c>
      <c r="AA44" s="31">
        <f t="shared" si="8"/>
        <v>847.87500000000023</v>
      </c>
    </row>
    <row r="45" spans="2:29" ht="31.5" thickTop="1" thickBot="1" x14ac:dyDescent="0.3">
      <c r="B45" s="17">
        <v>35</v>
      </c>
      <c r="C45" s="32" t="s">
        <v>94</v>
      </c>
      <c r="D45" s="19">
        <v>3342</v>
      </c>
      <c r="E45" s="20">
        <f t="shared" si="4"/>
        <v>35972.953799999996</v>
      </c>
      <c r="F45" s="21" t="s">
        <v>92</v>
      </c>
      <c r="G45" s="22" t="s">
        <v>59</v>
      </c>
      <c r="H45" s="17" t="s">
        <v>38</v>
      </c>
      <c r="I45" s="23"/>
      <c r="J45" s="23"/>
      <c r="K45" s="24">
        <v>12</v>
      </c>
      <c r="L45" s="25">
        <f t="shared" si="5"/>
        <v>39.36</v>
      </c>
      <c r="M45" s="26" t="s">
        <v>39</v>
      </c>
      <c r="N45" s="26">
        <v>1992</v>
      </c>
      <c r="O45" s="26" t="s">
        <v>39</v>
      </c>
      <c r="P45" s="26">
        <v>2022</v>
      </c>
      <c r="Q45" s="26">
        <f t="shared" si="0"/>
        <v>30</v>
      </c>
      <c r="R45" s="26">
        <v>60</v>
      </c>
      <c r="S45" s="27">
        <v>1400</v>
      </c>
      <c r="T45" s="28">
        <v>0.05</v>
      </c>
      <c r="U45" s="29">
        <f t="shared" si="1"/>
        <v>1.5833333333333331E-2</v>
      </c>
      <c r="V45" s="30">
        <f t="shared" si="6"/>
        <v>50362135.319999993</v>
      </c>
      <c r="W45" s="30">
        <f t="shared" si="2"/>
        <v>23922014.276999991</v>
      </c>
      <c r="X45" s="30">
        <f t="shared" si="7"/>
        <v>26440121.043000001</v>
      </c>
      <c r="Y45" s="28">
        <v>0.5</v>
      </c>
      <c r="Z45" s="30">
        <f t="shared" si="3"/>
        <v>13220060.521500001</v>
      </c>
      <c r="AA45" s="31">
        <f t="shared" si="8"/>
        <v>367.50000000000006</v>
      </c>
      <c r="AC45" s="33">
        <f>X45-Z45</f>
        <v>13220060.521500001</v>
      </c>
    </row>
    <row r="46" spans="2:29" ht="16.5" thickTop="1" thickBot="1" x14ac:dyDescent="0.3">
      <c r="B46" s="17">
        <v>36</v>
      </c>
      <c r="C46" s="18" t="s">
        <v>95</v>
      </c>
      <c r="D46" s="19">
        <v>432</v>
      </c>
      <c r="E46" s="20">
        <f t="shared" si="4"/>
        <v>4650.0047999999997</v>
      </c>
      <c r="F46" s="21" t="s">
        <v>36</v>
      </c>
      <c r="G46" s="22" t="s">
        <v>59</v>
      </c>
      <c r="H46" s="17" t="s">
        <v>38</v>
      </c>
      <c r="I46" s="23"/>
      <c r="J46" s="23"/>
      <c r="K46" s="24">
        <v>4.5</v>
      </c>
      <c r="L46" s="25">
        <f t="shared" si="5"/>
        <v>14.76</v>
      </c>
      <c r="M46" s="26" t="s">
        <v>39</v>
      </c>
      <c r="N46" s="26">
        <v>1992</v>
      </c>
      <c r="O46" s="26" t="s">
        <v>39</v>
      </c>
      <c r="P46" s="26">
        <v>2022</v>
      </c>
      <c r="Q46" s="26">
        <f t="shared" si="0"/>
        <v>30</v>
      </c>
      <c r="R46" s="26">
        <v>60</v>
      </c>
      <c r="S46" s="27">
        <v>1300</v>
      </c>
      <c r="T46" s="28">
        <v>0.05</v>
      </c>
      <c r="U46" s="29">
        <f t="shared" si="1"/>
        <v>1.5833333333333331E-2</v>
      </c>
      <c r="V46" s="30">
        <f t="shared" si="6"/>
        <v>6045006.2399999993</v>
      </c>
      <c r="W46" s="30">
        <f t="shared" si="2"/>
        <v>2871377.9639999992</v>
      </c>
      <c r="X46" s="30">
        <f t="shared" si="7"/>
        <v>3173628.2760000001</v>
      </c>
      <c r="Y46" s="28">
        <v>0.15</v>
      </c>
      <c r="Z46" s="30">
        <f t="shared" si="3"/>
        <v>2697584.0345999999</v>
      </c>
      <c r="AA46" s="31">
        <f t="shared" si="8"/>
        <v>580.125</v>
      </c>
    </row>
    <row r="47" spans="2:29" ht="16.5" thickTop="1" thickBot="1" x14ac:dyDescent="0.3">
      <c r="B47" s="17">
        <v>37</v>
      </c>
      <c r="C47" s="18" t="s">
        <v>96</v>
      </c>
      <c r="D47" s="19">
        <v>33</v>
      </c>
      <c r="E47" s="20">
        <f t="shared" si="4"/>
        <v>355.20869999999996</v>
      </c>
      <c r="F47" s="21" t="s">
        <v>36</v>
      </c>
      <c r="G47" s="22" t="s">
        <v>59</v>
      </c>
      <c r="H47" s="17" t="s">
        <v>38</v>
      </c>
      <c r="I47" s="23"/>
      <c r="J47" s="23"/>
      <c r="K47" s="24">
        <v>4.5</v>
      </c>
      <c r="L47" s="25">
        <f t="shared" si="5"/>
        <v>14.76</v>
      </c>
      <c r="M47" s="26" t="s">
        <v>39</v>
      </c>
      <c r="N47" s="26">
        <v>1992</v>
      </c>
      <c r="O47" s="26" t="s">
        <v>39</v>
      </c>
      <c r="P47" s="26">
        <v>2022</v>
      </c>
      <c r="Q47" s="26">
        <f t="shared" si="0"/>
        <v>30</v>
      </c>
      <c r="R47" s="26">
        <v>60</v>
      </c>
      <c r="S47" s="27">
        <v>1300</v>
      </c>
      <c r="T47" s="28">
        <v>0.05</v>
      </c>
      <c r="U47" s="29">
        <f t="shared" si="1"/>
        <v>1.5833333333333331E-2</v>
      </c>
      <c r="V47" s="30">
        <f t="shared" si="6"/>
        <v>461771.30999999994</v>
      </c>
      <c r="W47" s="30">
        <f t="shared" si="2"/>
        <v>219341.37224999993</v>
      </c>
      <c r="X47" s="30">
        <f t="shared" si="7"/>
        <v>242429.93775000001</v>
      </c>
      <c r="Y47" s="28">
        <v>0.15</v>
      </c>
      <c r="Z47" s="30">
        <f t="shared" si="3"/>
        <v>206065.44708750001</v>
      </c>
      <c r="AA47" s="31">
        <f t="shared" si="8"/>
        <v>580.12500000000011</v>
      </c>
    </row>
    <row r="48" spans="2:29" ht="31.5" thickTop="1" thickBot="1" x14ac:dyDescent="0.3">
      <c r="B48" s="17">
        <v>38</v>
      </c>
      <c r="C48" s="18" t="s">
        <v>97</v>
      </c>
      <c r="D48" s="19">
        <v>442</v>
      </c>
      <c r="E48" s="20">
        <f t="shared" si="4"/>
        <v>4757.6437999999998</v>
      </c>
      <c r="F48" s="21" t="s">
        <v>43</v>
      </c>
      <c r="G48" s="22" t="s">
        <v>59</v>
      </c>
      <c r="H48" s="17" t="s">
        <v>38</v>
      </c>
      <c r="I48" s="23"/>
      <c r="J48" s="23"/>
      <c r="K48" s="24">
        <v>3.5</v>
      </c>
      <c r="L48" s="25">
        <f t="shared" si="5"/>
        <v>11.479999999999999</v>
      </c>
      <c r="M48" s="26" t="s">
        <v>39</v>
      </c>
      <c r="N48" s="26">
        <v>1992</v>
      </c>
      <c r="O48" s="26" t="s">
        <v>39</v>
      </c>
      <c r="P48" s="26">
        <v>2022</v>
      </c>
      <c r="Q48" s="26">
        <f t="shared" si="0"/>
        <v>30</v>
      </c>
      <c r="R48" s="26">
        <v>60</v>
      </c>
      <c r="S48" s="27">
        <v>1100</v>
      </c>
      <c r="T48" s="28">
        <v>0.05</v>
      </c>
      <c r="U48" s="29">
        <f t="shared" si="1"/>
        <v>1.5833333333333331E-2</v>
      </c>
      <c r="V48" s="30">
        <f t="shared" si="6"/>
        <v>5233408.18</v>
      </c>
      <c r="W48" s="30">
        <f t="shared" si="2"/>
        <v>2485868.8854999999</v>
      </c>
      <c r="X48" s="30">
        <f t="shared" si="7"/>
        <v>2747539.2944999998</v>
      </c>
      <c r="Y48" s="28">
        <v>0.25</v>
      </c>
      <c r="Z48" s="30">
        <f t="shared" si="3"/>
        <v>2060654.4708749999</v>
      </c>
      <c r="AA48" s="31">
        <f t="shared" si="8"/>
        <v>433.125</v>
      </c>
    </row>
    <row r="49" spans="2:27" ht="16.5" thickTop="1" thickBot="1" x14ac:dyDescent="0.3">
      <c r="B49" s="17">
        <v>39</v>
      </c>
      <c r="C49" s="18" t="s">
        <v>98</v>
      </c>
      <c r="D49" s="19">
        <v>8009</v>
      </c>
      <c r="E49" s="20">
        <f t="shared" si="4"/>
        <v>86208.075100000002</v>
      </c>
      <c r="F49" s="21" t="s">
        <v>36</v>
      </c>
      <c r="G49" s="22" t="s">
        <v>45</v>
      </c>
      <c r="H49" s="17" t="s">
        <v>38</v>
      </c>
      <c r="I49" s="23"/>
      <c r="J49" s="23"/>
      <c r="K49" s="24">
        <v>7.5</v>
      </c>
      <c r="L49" s="25">
        <f t="shared" si="5"/>
        <v>24.599999999999998</v>
      </c>
      <c r="M49" s="26" t="s">
        <v>39</v>
      </c>
      <c r="N49" s="26">
        <v>1992</v>
      </c>
      <c r="O49" s="26" t="s">
        <v>39</v>
      </c>
      <c r="P49" s="26">
        <v>2022</v>
      </c>
      <c r="Q49" s="26">
        <f t="shared" si="0"/>
        <v>30</v>
      </c>
      <c r="R49" s="26">
        <v>60</v>
      </c>
      <c r="S49" s="27">
        <v>1400</v>
      </c>
      <c r="T49" s="28">
        <v>0.05</v>
      </c>
      <c r="U49" s="29">
        <f t="shared" si="1"/>
        <v>1.5833333333333331E-2</v>
      </c>
      <c r="V49" s="30">
        <f t="shared" si="6"/>
        <v>120691305.14</v>
      </c>
      <c r="W49" s="30">
        <f t="shared" si="2"/>
        <v>57328369.941499993</v>
      </c>
      <c r="X49" s="30">
        <f t="shared" si="7"/>
        <v>63362935.198500007</v>
      </c>
      <c r="Y49" s="28">
        <v>0.15</v>
      </c>
      <c r="Z49" s="30">
        <f t="shared" si="3"/>
        <v>53858494.918725006</v>
      </c>
      <c r="AA49" s="31">
        <f t="shared" si="8"/>
        <v>624.75000000000011</v>
      </c>
    </row>
    <row r="50" spans="2:27" ht="31.5" thickTop="1" thickBot="1" x14ac:dyDescent="0.3">
      <c r="B50" s="17">
        <v>40</v>
      </c>
      <c r="C50" s="18" t="s">
        <v>99</v>
      </c>
      <c r="D50" s="19">
        <v>2360</v>
      </c>
      <c r="E50" s="20">
        <f t="shared" si="4"/>
        <v>25402.804</v>
      </c>
      <c r="F50" s="21" t="s">
        <v>100</v>
      </c>
      <c r="G50" s="22" t="s">
        <v>59</v>
      </c>
      <c r="H50" s="17" t="s">
        <v>38</v>
      </c>
      <c r="I50" s="23"/>
      <c r="J50" s="23"/>
      <c r="K50" s="24">
        <v>4.5</v>
      </c>
      <c r="L50" s="25">
        <f t="shared" si="5"/>
        <v>14.76</v>
      </c>
      <c r="M50" s="26" t="s">
        <v>39</v>
      </c>
      <c r="N50" s="26">
        <v>1995</v>
      </c>
      <c r="O50" s="26" t="s">
        <v>39</v>
      </c>
      <c r="P50" s="26">
        <v>2022</v>
      </c>
      <c r="Q50" s="26">
        <f t="shared" si="0"/>
        <v>27</v>
      </c>
      <c r="R50" s="26">
        <v>60</v>
      </c>
      <c r="S50" s="27">
        <v>1400</v>
      </c>
      <c r="T50" s="28">
        <v>0.05</v>
      </c>
      <c r="U50" s="29">
        <f t="shared" si="1"/>
        <v>1.5833333333333331E-2</v>
      </c>
      <c r="V50" s="30">
        <f t="shared" si="6"/>
        <v>35563925.600000001</v>
      </c>
      <c r="W50" s="30">
        <f t="shared" si="2"/>
        <v>15203578.194</v>
      </c>
      <c r="X50" s="30">
        <f t="shared" si="7"/>
        <v>20360347.406000003</v>
      </c>
      <c r="Y50" s="28">
        <v>0.2</v>
      </c>
      <c r="Z50" s="30">
        <f t="shared" si="3"/>
        <v>16288277.924800003</v>
      </c>
      <c r="AA50" s="31">
        <f t="shared" si="8"/>
        <v>641.20000000000016</v>
      </c>
    </row>
    <row r="51" spans="2:27" ht="16.5" thickTop="1" thickBot="1" x14ac:dyDescent="0.3">
      <c r="B51" s="17">
        <v>41</v>
      </c>
      <c r="C51" s="37" t="s">
        <v>101</v>
      </c>
      <c r="D51" s="19">
        <f>6800*2.4</f>
        <v>16320</v>
      </c>
      <c r="E51" s="20">
        <f>D51*10.7639</f>
        <v>175666.848</v>
      </c>
      <c r="F51" s="38" t="s">
        <v>58</v>
      </c>
      <c r="G51" s="22" t="s">
        <v>39</v>
      </c>
      <c r="H51" s="17" t="s">
        <v>39</v>
      </c>
      <c r="I51" s="23"/>
      <c r="J51" s="23"/>
      <c r="K51" s="24">
        <v>2.4</v>
      </c>
      <c r="L51" s="25">
        <f>K51*3.28</f>
        <v>7.871999999999999</v>
      </c>
      <c r="M51" s="26" t="s">
        <v>39</v>
      </c>
      <c r="N51" s="26">
        <v>2012</v>
      </c>
      <c r="O51" s="26" t="s">
        <v>39</v>
      </c>
      <c r="P51" s="26">
        <v>2022</v>
      </c>
      <c r="Q51" s="26">
        <f>P51-N51</f>
        <v>10</v>
      </c>
      <c r="R51" s="26">
        <v>60</v>
      </c>
      <c r="S51" s="27">
        <v>110</v>
      </c>
      <c r="T51" s="28">
        <v>0.05</v>
      </c>
      <c r="U51" s="29">
        <f>(1-T51)/R51</f>
        <v>1.5833333333333331E-2</v>
      </c>
      <c r="V51" s="30">
        <f>S51*E51</f>
        <v>19323353.280000001</v>
      </c>
      <c r="W51" s="30">
        <f>V51*U51*Q51</f>
        <v>3059530.9359999998</v>
      </c>
      <c r="X51" s="30">
        <f>V51-W51</f>
        <v>16263822.344000001</v>
      </c>
      <c r="Y51" s="28">
        <v>0.15</v>
      </c>
      <c r="Z51" s="30">
        <f>X51-(Y51*X51)</f>
        <v>13824248.9924</v>
      </c>
      <c r="AA51" s="31">
        <f t="shared" si="8"/>
        <v>78.69583333333334</v>
      </c>
    </row>
    <row r="52" spans="2:27" ht="16.5" thickTop="1" thickBot="1" x14ac:dyDescent="0.3">
      <c r="B52" s="17">
        <v>42</v>
      </c>
      <c r="C52" s="18" t="s">
        <v>102</v>
      </c>
      <c r="D52" s="19">
        <v>65</v>
      </c>
      <c r="E52" s="20">
        <f>D52*10.7639</f>
        <v>699.65350000000001</v>
      </c>
      <c r="F52" s="21" t="s">
        <v>36</v>
      </c>
      <c r="G52" s="22" t="s">
        <v>45</v>
      </c>
      <c r="H52" s="17" t="s">
        <v>38</v>
      </c>
      <c r="I52" s="23"/>
      <c r="J52" s="23"/>
      <c r="K52" s="24">
        <v>5.5</v>
      </c>
      <c r="L52" s="25">
        <f>K52*3.28</f>
        <v>18.04</v>
      </c>
      <c r="M52" s="26" t="s">
        <v>39</v>
      </c>
      <c r="N52" s="26">
        <v>1998</v>
      </c>
      <c r="O52" s="26" t="s">
        <v>39</v>
      </c>
      <c r="P52" s="26">
        <v>2022</v>
      </c>
      <c r="Q52" s="26">
        <f t="shared" ref="Q52:Q55" si="11">P52-N52</f>
        <v>24</v>
      </c>
      <c r="R52" s="26">
        <v>60</v>
      </c>
      <c r="S52" s="27">
        <v>1300</v>
      </c>
      <c r="T52" s="28">
        <v>0.05</v>
      </c>
      <c r="U52" s="29">
        <f t="shared" ref="U52:U55" si="12">(1-T52)/R52</f>
        <v>1.5833333333333331E-2</v>
      </c>
      <c r="V52" s="30">
        <f t="shared" ref="V52:V55" si="13">S52*E52</f>
        <v>909549.55</v>
      </c>
      <c r="W52" s="30">
        <f t="shared" ref="W52:W55" si="14">V52*U52*Q52</f>
        <v>345628.82899999997</v>
      </c>
      <c r="X52" s="30">
        <f t="shared" ref="X52:X55" si="15">V52-W52</f>
        <v>563920.72100000014</v>
      </c>
      <c r="Y52" s="28">
        <v>0.15</v>
      </c>
      <c r="Z52" s="30">
        <f t="shared" ref="Z52:Z55" si="16">X52-(Y52*X52)</f>
        <v>479332.61285000015</v>
      </c>
      <c r="AA52" s="31">
        <f t="shared" si="8"/>
        <v>685.10000000000025</v>
      </c>
    </row>
    <row r="53" spans="2:27" ht="16.5" thickTop="1" thickBot="1" x14ac:dyDescent="0.3">
      <c r="B53" s="17">
        <v>43</v>
      </c>
      <c r="C53" s="18" t="s">
        <v>103</v>
      </c>
      <c r="D53" s="19">
        <v>640</v>
      </c>
      <c r="E53" s="20">
        <f>D53*10.7639</f>
        <v>6888.8959999999997</v>
      </c>
      <c r="F53" s="21" t="s">
        <v>36</v>
      </c>
      <c r="G53" s="22" t="s">
        <v>45</v>
      </c>
      <c r="H53" s="17" t="s">
        <v>38</v>
      </c>
      <c r="I53" s="23"/>
      <c r="J53" s="23"/>
      <c r="K53" s="24">
        <v>8</v>
      </c>
      <c r="L53" s="25">
        <f>K53*3.28</f>
        <v>26.24</v>
      </c>
      <c r="M53" s="26" t="s">
        <v>39</v>
      </c>
      <c r="N53" s="26">
        <v>1992</v>
      </c>
      <c r="O53" s="26" t="s">
        <v>39</v>
      </c>
      <c r="P53" s="26">
        <v>2022</v>
      </c>
      <c r="Q53" s="26">
        <f t="shared" si="11"/>
        <v>30</v>
      </c>
      <c r="R53" s="26">
        <v>60</v>
      </c>
      <c r="S53" s="27">
        <v>1400</v>
      </c>
      <c r="T53" s="28">
        <v>0.05</v>
      </c>
      <c r="U53" s="29">
        <f t="shared" si="12"/>
        <v>1.5833333333333331E-2</v>
      </c>
      <c r="V53" s="30">
        <f t="shared" si="13"/>
        <v>9644454.4000000004</v>
      </c>
      <c r="W53" s="30">
        <f t="shared" si="14"/>
        <v>4581115.8399999989</v>
      </c>
      <c r="X53" s="30">
        <f t="shared" si="15"/>
        <v>5063338.5600000015</v>
      </c>
      <c r="Y53" s="28">
        <v>0.2</v>
      </c>
      <c r="Z53" s="30">
        <f t="shared" si="16"/>
        <v>4050670.8480000012</v>
      </c>
      <c r="AA53" s="31">
        <f t="shared" si="8"/>
        <v>588.00000000000023</v>
      </c>
    </row>
    <row r="54" spans="2:27" ht="31.5" thickTop="1" thickBot="1" x14ac:dyDescent="0.3">
      <c r="B54" s="17">
        <v>44</v>
      </c>
      <c r="C54" s="18" t="s">
        <v>104</v>
      </c>
      <c r="D54" s="19">
        <v>264</v>
      </c>
      <c r="E54" s="20">
        <f>D54*10.7639</f>
        <v>2841.6695999999997</v>
      </c>
      <c r="F54" s="21" t="s">
        <v>105</v>
      </c>
      <c r="G54" s="22" t="s">
        <v>45</v>
      </c>
      <c r="H54" s="17" t="s">
        <v>38</v>
      </c>
      <c r="I54" s="23"/>
      <c r="J54" s="23"/>
      <c r="K54" s="24">
        <v>3.5</v>
      </c>
      <c r="L54" s="25">
        <f>K54*3.28</f>
        <v>11.479999999999999</v>
      </c>
      <c r="M54" s="26" t="s">
        <v>39</v>
      </c>
      <c r="N54" s="26">
        <v>2004</v>
      </c>
      <c r="O54" s="26" t="s">
        <v>39</v>
      </c>
      <c r="P54" s="26">
        <v>2022</v>
      </c>
      <c r="Q54" s="26">
        <f t="shared" si="11"/>
        <v>18</v>
      </c>
      <c r="R54" s="26">
        <v>60</v>
      </c>
      <c r="S54" s="27">
        <v>1300</v>
      </c>
      <c r="T54" s="28">
        <v>0.05</v>
      </c>
      <c r="U54" s="29">
        <f t="shared" si="12"/>
        <v>1.5833333333333331E-2</v>
      </c>
      <c r="V54" s="30">
        <f t="shared" si="13"/>
        <v>3694170.4799999995</v>
      </c>
      <c r="W54" s="30">
        <f t="shared" si="14"/>
        <v>1052838.5867999997</v>
      </c>
      <c r="X54" s="30">
        <f t="shared" si="15"/>
        <v>2641331.8931999998</v>
      </c>
      <c r="Y54" s="28">
        <v>0.15</v>
      </c>
      <c r="Z54" s="30">
        <f t="shared" si="16"/>
        <v>2245132.10922</v>
      </c>
      <c r="AA54" s="31">
        <f t="shared" si="8"/>
        <v>790.07500000000005</v>
      </c>
    </row>
    <row r="55" spans="2:27" ht="16.5" thickTop="1" thickBot="1" x14ac:dyDescent="0.3">
      <c r="B55" s="17">
        <v>45</v>
      </c>
      <c r="C55" s="18" t="s">
        <v>106</v>
      </c>
      <c r="D55" s="19">
        <v>320</v>
      </c>
      <c r="E55" s="19">
        <f>D55*10.7639</f>
        <v>3444.4479999999999</v>
      </c>
      <c r="F55" s="21" t="s">
        <v>107</v>
      </c>
      <c r="G55" s="22" t="s">
        <v>45</v>
      </c>
      <c r="H55" s="17" t="s">
        <v>38</v>
      </c>
      <c r="I55" s="23"/>
      <c r="J55" s="23"/>
      <c r="K55" s="24">
        <v>3.5</v>
      </c>
      <c r="L55" s="25">
        <f>K55*3.28</f>
        <v>11.479999999999999</v>
      </c>
      <c r="M55" s="26" t="s">
        <v>39</v>
      </c>
      <c r="N55" s="26">
        <v>2011</v>
      </c>
      <c r="O55" s="26" t="s">
        <v>39</v>
      </c>
      <c r="P55" s="26">
        <v>2022</v>
      </c>
      <c r="Q55" s="26">
        <f t="shared" si="11"/>
        <v>11</v>
      </c>
      <c r="R55" s="26">
        <v>60</v>
      </c>
      <c r="S55" s="27">
        <v>1300</v>
      </c>
      <c r="T55" s="28">
        <v>0.05</v>
      </c>
      <c r="U55" s="29">
        <f t="shared" si="12"/>
        <v>1.5833333333333331E-2</v>
      </c>
      <c r="V55" s="30">
        <f t="shared" si="13"/>
        <v>4477782.3999999994</v>
      </c>
      <c r="W55" s="30">
        <f t="shared" si="14"/>
        <v>779880.43466666655</v>
      </c>
      <c r="X55" s="30">
        <f t="shared" si="15"/>
        <v>3697901.9653333328</v>
      </c>
      <c r="Y55" s="28">
        <v>0.15</v>
      </c>
      <c r="Z55" s="30">
        <f t="shared" si="16"/>
        <v>3143216.670533333</v>
      </c>
      <c r="AA55" s="31">
        <f t="shared" si="8"/>
        <v>912.54583333333323</v>
      </c>
    </row>
    <row r="56" spans="2:27" s="48" customFormat="1" ht="16.5" thickTop="1" thickBot="1" x14ac:dyDescent="0.3">
      <c r="B56" s="39"/>
      <c r="C56" s="40" t="s">
        <v>108</v>
      </c>
      <c r="D56" s="41">
        <f>SUM(D11:D55)</f>
        <v>126424.3</v>
      </c>
      <c r="E56" s="42">
        <f>SUM(E11:E55)</f>
        <v>1360818.5227699999</v>
      </c>
      <c r="F56" s="43"/>
      <c r="G56" s="39"/>
      <c r="H56" s="39"/>
      <c r="I56" s="39"/>
      <c r="J56" s="39"/>
      <c r="K56" s="39"/>
      <c r="L56" s="44"/>
      <c r="M56" s="39"/>
      <c r="N56" s="39"/>
      <c r="O56" s="39"/>
      <c r="P56" s="39"/>
      <c r="Q56" s="45"/>
      <c r="R56" s="45"/>
      <c r="S56" s="46">
        <f>AVERAGE(S10:S55)</f>
        <v>1411.3333333333333</v>
      </c>
      <c r="T56" s="45"/>
      <c r="U56" s="45"/>
      <c r="V56" s="47">
        <f>SUM(V11:V55)</f>
        <v>1965975637.0309997</v>
      </c>
      <c r="W56" s="47">
        <f>SUM(W11:W55)</f>
        <v>899904488.60573864</v>
      </c>
      <c r="X56" s="47">
        <f>SUM(X11:X55)</f>
        <v>1066071148.4252609</v>
      </c>
      <c r="Y56" s="39"/>
      <c r="Z56" s="47">
        <f>SUM(Z11:Z55)</f>
        <v>687493104.99263096</v>
      </c>
    </row>
    <row r="57" spans="2:27" ht="15" thickTop="1" x14ac:dyDescent="0.2">
      <c r="Z57" s="33">
        <f>X56-Z56</f>
        <v>378578043.43262994</v>
      </c>
    </row>
    <row r="61" spans="2:27" ht="43.5" customHeight="1" x14ac:dyDescent="0.2"/>
  </sheetData>
  <sheetProtection selectLockedCells="1" selectUnlockedCells="1"/>
  <autoFilter ref="B10:Z56" xr:uid="{00000000-0009-0000-0000-000000000000}"/>
  <mergeCells count="1">
    <mergeCell ref="B2:C2"/>
  </mergeCells>
  <conditionalFormatting sqref="Y11:Y55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rintOptions horizontalCentered="1" verticalCentered="1"/>
  <pageMargins left="0" right="0" top="0.15748031496062992" bottom="0.15748031496062992" header="0" footer="0"/>
  <pageSetup paperSize="9" scale="10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F0BAA-3F76-428E-9F8B-AC72CC1C6C1D}">
  <sheetPr>
    <tabColor theme="9" tint="-0.249977111117893"/>
  </sheetPr>
  <dimension ref="B2:Z30"/>
  <sheetViews>
    <sheetView topLeftCell="P7" zoomScale="70" zoomScaleNormal="70" workbookViewId="0">
      <selection activeCell="AA54" sqref="AA54"/>
    </sheetView>
  </sheetViews>
  <sheetFormatPr defaultColWidth="21" defaultRowHeight="14.25" x14ac:dyDescent="0.2"/>
  <cols>
    <col min="1" max="1" width="2" style="2" customWidth="1"/>
    <col min="2" max="2" width="16" style="2" customWidth="1"/>
    <col min="3" max="3" width="49.7109375" style="10" bestFit="1" customWidth="1"/>
    <col min="4" max="4" width="21" style="2" hidden="1" customWidth="1"/>
    <col min="5" max="5" width="15.5703125" style="2" hidden="1" customWidth="1"/>
    <col min="6" max="6" width="39.28515625" style="3" hidden="1" customWidth="1"/>
    <col min="7" max="7" width="28.5703125" style="2" hidden="1" customWidth="1"/>
    <col min="8" max="8" width="21" style="2" hidden="1" customWidth="1"/>
    <col min="9" max="9" width="11.140625" style="2" hidden="1" customWidth="1"/>
    <col min="10" max="10" width="10.5703125" style="2" hidden="1" customWidth="1"/>
    <col min="11" max="11" width="13.5703125" style="2" hidden="1" customWidth="1"/>
    <col min="12" max="12" width="21" style="2" hidden="1" customWidth="1"/>
    <col min="13" max="13" width="19.7109375" style="2" hidden="1" customWidth="1"/>
    <col min="14" max="14" width="21" style="2"/>
    <col min="15" max="15" width="21" style="2" hidden="1" customWidth="1"/>
    <col min="16" max="17" width="21" style="2"/>
    <col min="18" max="18" width="24.7109375" style="2" customWidth="1"/>
    <col min="19" max="19" width="21" style="2" customWidth="1"/>
    <col min="20" max="21" width="21" style="2"/>
    <col min="22" max="22" width="26" style="2" customWidth="1"/>
    <col min="23" max="23" width="23.140625" style="2" bestFit="1" customWidth="1"/>
    <col min="24" max="24" width="24" style="2" bestFit="1" customWidth="1"/>
    <col min="25" max="25" width="16.28515625" style="4" bestFit="1" customWidth="1"/>
    <col min="26" max="26" width="23.5703125" style="2" bestFit="1" customWidth="1"/>
    <col min="27" max="28" width="21" style="2"/>
    <col min="29" max="29" width="20.42578125" style="2" bestFit="1" customWidth="1"/>
    <col min="30" max="16384" width="21" style="2"/>
  </cols>
  <sheetData>
    <row r="2" spans="2:26" ht="23.25" x14ac:dyDescent="0.35">
      <c r="B2" s="1" t="s">
        <v>0</v>
      </c>
      <c r="C2" s="1"/>
    </row>
    <row r="4" spans="2:26" ht="15" x14ac:dyDescent="0.25">
      <c r="B4" s="5" t="s">
        <v>1</v>
      </c>
      <c r="C4" s="6" t="s">
        <v>2</v>
      </c>
    </row>
    <row r="5" spans="2:26" ht="15" x14ac:dyDescent="0.25">
      <c r="B5" s="5" t="s">
        <v>3</v>
      </c>
      <c r="C5" s="6" t="s">
        <v>4</v>
      </c>
    </row>
    <row r="6" spans="2:26" ht="18" customHeight="1" x14ac:dyDescent="0.2">
      <c r="B6" s="7" t="s">
        <v>5</v>
      </c>
      <c r="C6" s="8" t="s">
        <v>6</v>
      </c>
    </row>
    <row r="7" spans="2:26" ht="45" x14ac:dyDescent="0.2">
      <c r="B7" s="7" t="s">
        <v>7</v>
      </c>
      <c r="C7" s="9" t="s">
        <v>8</v>
      </c>
    </row>
    <row r="8" spans="2:26" ht="60" x14ac:dyDescent="0.2">
      <c r="B8" s="7" t="s">
        <v>9</v>
      </c>
      <c r="C8" s="9">
        <f>'Kakinada Building'!E56</f>
        <v>1360818.5227699999</v>
      </c>
    </row>
    <row r="9" spans="2:26" ht="60" x14ac:dyDescent="0.2">
      <c r="B9" s="49" t="s">
        <v>109</v>
      </c>
      <c r="C9" s="50">
        <f>SUM('Kakinada Building'!V12,'Kakinada Building'!V13,'Kakinada Building'!V14,'Kakinada Building'!V15,'Kakinada Building'!V16,'Kakinada Building'!V17,'Kakinada Building'!V18,'Kakinada Building'!V19,'Kakinada Building'!V20,'Kakinada Building'!V35,'Kakinada Building'!V36,'Kakinada Building'!V53)</f>
        <v>292298010.05999994</v>
      </c>
    </row>
    <row r="11" spans="2:26" ht="60" customHeight="1" x14ac:dyDescent="0.25">
      <c r="B11" s="51" t="s">
        <v>10</v>
      </c>
      <c r="C11" s="52" t="s">
        <v>11</v>
      </c>
      <c r="D11" s="51" t="s">
        <v>12</v>
      </c>
      <c r="E11" s="51" t="s">
        <v>13</v>
      </c>
      <c r="F11" s="53" t="s">
        <v>14</v>
      </c>
      <c r="G11" s="51" t="s">
        <v>15</v>
      </c>
      <c r="H11" s="51" t="s">
        <v>16</v>
      </c>
      <c r="I11" s="51" t="s">
        <v>17</v>
      </c>
      <c r="J11" s="51" t="s">
        <v>18</v>
      </c>
      <c r="K11" s="51" t="s">
        <v>19</v>
      </c>
      <c r="L11" s="51" t="s">
        <v>20</v>
      </c>
      <c r="M11" s="51" t="s">
        <v>21</v>
      </c>
      <c r="N11" s="51" t="s">
        <v>22</v>
      </c>
      <c r="O11" s="51" t="s">
        <v>23</v>
      </c>
      <c r="P11" s="51" t="s">
        <v>24</v>
      </c>
      <c r="Q11" s="51" t="s">
        <v>25</v>
      </c>
      <c r="R11" s="51" t="s">
        <v>26</v>
      </c>
      <c r="S11" s="54" t="s">
        <v>27</v>
      </c>
      <c r="T11" s="55" t="s">
        <v>28</v>
      </c>
      <c r="U11" s="51" t="s">
        <v>29</v>
      </c>
      <c r="V11" s="56" t="s">
        <v>30</v>
      </c>
      <c r="W11" s="51" t="s">
        <v>31</v>
      </c>
      <c r="X11" s="51" t="s">
        <v>110</v>
      </c>
      <c r="Y11" s="51" t="s">
        <v>33</v>
      </c>
      <c r="Z11" s="54" t="s">
        <v>34</v>
      </c>
    </row>
    <row r="12" spans="2:26" ht="15" x14ac:dyDescent="0.25">
      <c r="B12" s="57">
        <v>1</v>
      </c>
      <c r="C12" s="58" t="s">
        <v>111</v>
      </c>
      <c r="D12" s="59"/>
      <c r="E12" s="60"/>
      <c r="F12" s="61"/>
      <c r="G12" s="62"/>
      <c r="H12" s="57"/>
      <c r="I12" s="63"/>
      <c r="J12" s="63"/>
      <c r="K12" s="64"/>
      <c r="L12" s="65"/>
      <c r="M12" s="66"/>
      <c r="N12" s="66">
        <v>2011</v>
      </c>
      <c r="O12" s="66" t="s">
        <v>39</v>
      </c>
      <c r="P12" s="66">
        <v>2022</v>
      </c>
      <c r="Q12" s="66">
        <f t="shared" ref="Q12:Q21" si="0">P12-N12</f>
        <v>11</v>
      </c>
      <c r="R12" s="66">
        <v>65</v>
      </c>
      <c r="S12" s="67" t="s">
        <v>39</v>
      </c>
      <c r="T12" s="68">
        <v>0.05</v>
      </c>
      <c r="U12" s="69">
        <f t="shared" ref="U12:U21" si="1">(1-T12)/R12</f>
        <v>1.4615384615384615E-2</v>
      </c>
      <c r="V12" s="70">
        <v>81745083</v>
      </c>
      <c r="W12" s="71">
        <f t="shared" ref="W12:W21" si="2">V12*U12*Q12</f>
        <v>13142094.113076923</v>
      </c>
      <c r="X12" s="71">
        <f t="shared" ref="X12:X21" si="3">V12-W12</f>
        <v>68602988.886923075</v>
      </c>
      <c r="Y12" s="68">
        <v>0.2</v>
      </c>
      <c r="Z12" s="71">
        <f t="shared" ref="Z12:Z21" si="4">X12-(Y12*X12)</f>
        <v>54882391.109538458</v>
      </c>
    </row>
    <row r="13" spans="2:26" ht="15" x14ac:dyDescent="0.25">
      <c r="B13" s="57">
        <v>2</v>
      </c>
      <c r="C13" s="58" t="s">
        <v>112</v>
      </c>
      <c r="D13" s="59"/>
      <c r="E13" s="60"/>
      <c r="F13" s="61"/>
      <c r="G13" s="62"/>
      <c r="H13" s="57"/>
      <c r="I13" s="63"/>
      <c r="J13" s="63"/>
      <c r="K13" s="64"/>
      <c r="L13" s="65"/>
      <c r="M13" s="66"/>
      <c r="N13" s="66">
        <v>2011</v>
      </c>
      <c r="O13" s="66" t="s">
        <v>39</v>
      </c>
      <c r="P13" s="66">
        <v>2022</v>
      </c>
      <c r="Q13" s="66">
        <f t="shared" si="0"/>
        <v>11</v>
      </c>
      <c r="R13" s="66">
        <v>65</v>
      </c>
      <c r="S13" s="67" t="s">
        <v>39</v>
      </c>
      <c r="T13" s="68">
        <v>0.05</v>
      </c>
      <c r="U13" s="69">
        <f t="shared" si="1"/>
        <v>1.4615384615384615E-2</v>
      </c>
      <c r="V13" s="70">
        <v>448008130</v>
      </c>
      <c r="W13" s="71">
        <f t="shared" si="2"/>
        <v>72025922.438461542</v>
      </c>
      <c r="X13" s="71">
        <f t="shared" si="3"/>
        <v>375982207.56153846</v>
      </c>
      <c r="Y13" s="68">
        <v>0.2</v>
      </c>
      <c r="Z13" s="71">
        <f t="shared" si="4"/>
        <v>300785766.04923075</v>
      </c>
    </row>
    <row r="14" spans="2:26" ht="15" x14ac:dyDescent="0.25">
      <c r="B14" s="57">
        <v>3</v>
      </c>
      <c r="C14" s="58" t="s">
        <v>113</v>
      </c>
      <c r="D14" s="59"/>
      <c r="E14" s="60"/>
      <c r="F14" s="61"/>
      <c r="G14" s="62"/>
      <c r="H14" s="57"/>
      <c r="I14" s="63"/>
      <c r="J14" s="63"/>
      <c r="K14" s="64"/>
      <c r="L14" s="65"/>
      <c r="M14" s="66"/>
      <c r="N14" s="66">
        <v>2019</v>
      </c>
      <c r="O14" s="66" t="s">
        <v>39</v>
      </c>
      <c r="P14" s="66">
        <v>2022</v>
      </c>
      <c r="Q14" s="66">
        <f t="shared" si="0"/>
        <v>3</v>
      </c>
      <c r="R14" s="66">
        <v>65</v>
      </c>
      <c r="S14" s="67" t="s">
        <v>39</v>
      </c>
      <c r="T14" s="68">
        <v>0.05</v>
      </c>
      <c r="U14" s="69">
        <f t="shared" si="1"/>
        <v>1.4615384615384615E-2</v>
      </c>
      <c r="V14" s="70">
        <v>77707158.579999998</v>
      </c>
      <c r="W14" s="71">
        <f t="shared" si="2"/>
        <v>3407160.0300461538</v>
      </c>
      <c r="X14" s="71">
        <f t="shared" si="3"/>
        <v>74299998.549953848</v>
      </c>
      <c r="Y14" s="68">
        <v>0.15</v>
      </c>
      <c r="Z14" s="71">
        <f t="shared" si="4"/>
        <v>63154998.767460771</v>
      </c>
    </row>
    <row r="15" spans="2:26" s="87" customFormat="1" ht="15" x14ac:dyDescent="0.25">
      <c r="B15" s="72">
        <v>4</v>
      </c>
      <c r="C15" s="73" t="s">
        <v>114</v>
      </c>
      <c r="D15" s="74"/>
      <c r="E15" s="75"/>
      <c r="F15" s="76"/>
      <c r="G15" s="77"/>
      <c r="H15" s="72"/>
      <c r="I15" s="78"/>
      <c r="J15" s="78"/>
      <c r="K15" s="79"/>
      <c r="L15" s="80"/>
      <c r="M15" s="81"/>
      <c r="N15" s="81">
        <v>1992</v>
      </c>
      <c r="O15" s="81"/>
      <c r="P15" s="81">
        <v>2022</v>
      </c>
      <c r="Q15" s="81">
        <f t="shared" si="0"/>
        <v>30</v>
      </c>
      <c r="R15" s="81">
        <v>65</v>
      </c>
      <c r="S15" s="82" t="s">
        <v>39</v>
      </c>
      <c r="T15" s="83">
        <v>0.05</v>
      </c>
      <c r="U15" s="84">
        <f t="shared" si="1"/>
        <v>1.4615384615384615E-2</v>
      </c>
      <c r="V15" s="85" t="s">
        <v>39</v>
      </c>
      <c r="W15" s="86" t="s">
        <v>39</v>
      </c>
      <c r="X15" s="86" t="s">
        <v>39</v>
      </c>
      <c r="Y15" s="83" t="s">
        <v>39</v>
      </c>
      <c r="Z15" s="86">
        <f>-(SUM('Kakinada Building'!Z12:Z20,'Kakinada Building'!Z35,'Kakinada Building'!Z36,'Kakinada Building'!Z53))</f>
        <v>-122602182.095155</v>
      </c>
    </row>
    <row r="16" spans="2:26" ht="15" x14ac:dyDescent="0.25">
      <c r="B16" s="57">
        <v>5</v>
      </c>
      <c r="C16" s="58" t="s">
        <v>115</v>
      </c>
      <c r="D16" s="59"/>
      <c r="E16" s="60"/>
      <c r="F16" s="61"/>
      <c r="G16" s="62"/>
      <c r="H16" s="57"/>
      <c r="I16" s="63"/>
      <c r="J16" s="63"/>
      <c r="K16" s="64"/>
      <c r="L16" s="65"/>
      <c r="M16" s="66"/>
      <c r="N16" s="66">
        <v>2011</v>
      </c>
      <c r="O16" s="66" t="s">
        <v>39</v>
      </c>
      <c r="P16" s="66">
        <v>2022</v>
      </c>
      <c r="Q16" s="66">
        <f t="shared" si="0"/>
        <v>11</v>
      </c>
      <c r="R16" s="66">
        <v>65</v>
      </c>
      <c r="S16" s="67" t="s">
        <v>39</v>
      </c>
      <c r="T16" s="68">
        <v>0.05</v>
      </c>
      <c r="U16" s="69">
        <f t="shared" si="1"/>
        <v>1.4615384615384615E-2</v>
      </c>
      <c r="V16" s="70">
        <v>41342.85</v>
      </c>
      <c r="W16" s="71">
        <f t="shared" si="2"/>
        <v>6646.6581923076919</v>
      </c>
      <c r="X16" s="71">
        <f t="shared" si="3"/>
        <v>34696.191807692303</v>
      </c>
      <c r="Y16" s="68">
        <v>0.15</v>
      </c>
      <c r="Z16" s="71">
        <f t="shared" si="4"/>
        <v>29491.763036538458</v>
      </c>
    </row>
    <row r="17" spans="2:26" ht="15" x14ac:dyDescent="0.25">
      <c r="B17" s="57">
        <v>6</v>
      </c>
      <c r="C17" s="58" t="s">
        <v>116</v>
      </c>
      <c r="D17" s="59"/>
      <c r="E17" s="60"/>
      <c r="F17" s="61"/>
      <c r="G17" s="62"/>
      <c r="H17" s="57"/>
      <c r="I17" s="63"/>
      <c r="J17" s="63"/>
      <c r="K17" s="64"/>
      <c r="L17" s="65"/>
      <c r="M17" s="66"/>
      <c r="N17" s="66">
        <v>2011</v>
      </c>
      <c r="O17" s="66" t="s">
        <v>39</v>
      </c>
      <c r="P17" s="66">
        <v>2022</v>
      </c>
      <c r="Q17" s="66">
        <f t="shared" si="0"/>
        <v>11</v>
      </c>
      <c r="R17" s="66">
        <v>65</v>
      </c>
      <c r="S17" s="67" t="s">
        <v>39</v>
      </c>
      <c r="T17" s="68">
        <v>0.05</v>
      </c>
      <c r="U17" s="69">
        <f t="shared" si="1"/>
        <v>1.4615384615384615E-2</v>
      </c>
      <c r="V17" s="70">
        <v>41342.85</v>
      </c>
      <c r="W17" s="71">
        <f t="shared" si="2"/>
        <v>6646.6581923076919</v>
      </c>
      <c r="X17" s="71">
        <f t="shared" si="3"/>
        <v>34696.191807692303</v>
      </c>
      <c r="Y17" s="68">
        <v>0.15</v>
      </c>
      <c r="Z17" s="71">
        <f t="shared" si="4"/>
        <v>29491.763036538458</v>
      </c>
    </row>
    <row r="18" spans="2:26" ht="15" x14ac:dyDescent="0.25">
      <c r="B18" s="57">
        <v>7</v>
      </c>
      <c r="C18" s="58" t="s">
        <v>117</v>
      </c>
      <c r="D18" s="59"/>
      <c r="E18" s="60"/>
      <c r="F18" s="61"/>
      <c r="G18" s="62"/>
      <c r="H18" s="57"/>
      <c r="I18" s="63"/>
      <c r="J18" s="63"/>
      <c r="K18" s="64"/>
      <c r="L18" s="65"/>
      <c r="M18" s="66"/>
      <c r="N18" s="66">
        <v>2011</v>
      </c>
      <c r="O18" s="66" t="s">
        <v>39</v>
      </c>
      <c r="P18" s="66">
        <v>2022</v>
      </c>
      <c r="Q18" s="66">
        <f t="shared" si="0"/>
        <v>11</v>
      </c>
      <c r="R18" s="66">
        <v>65</v>
      </c>
      <c r="S18" s="67" t="s">
        <v>39</v>
      </c>
      <c r="T18" s="68">
        <v>0.05</v>
      </c>
      <c r="U18" s="69">
        <f t="shared" si="1"/>
        <v>1.4615384615384615E-2</v>
      </c>
      <c r="V18" s="70">
        <v>41342.85</v>
      </c>
      <c r="W18" s="71">
        <f t="shared" si="2"/>
        <v>6646.6581923076919</v>
      </c>
      <c r="X18" s="71">
        <f t="shared" si="3"/>
        <v>34696.191807692303</v>
      </c>
      <c r="Y18" s="68">
        <v>0.15</v>
      </c>
      <c r="Z18" s="71">
        <f t="shared" si="4"/>
        <v>29491.763036538458</v>
      </c>
    </row>
    <row r="19" spans="2:26" ht="15" x14ac:dyDescent="0.25">
      <c r="B19" s="57">
        <v>8</v>
      </c>
      <c r="C19" s="58" t="s">
        <v>118</v>
      </c>
      <c r="D19" s="59"/>
      <c r="E19" s="60"/>
      <c r="F19" s="61"/>
      <c r="G19" s="62"/>
      <c r="H19" s="57"/>
      <c r="I19" s="63"/>
      <c r="J19" s="63"/>
      <c r="K19" s="64"/>
      <c r="L19" s="65"/>
      <c r="M19" s="66"/>
      <c r="N19" s="66">
        <v>2011</v>
      </c>
      <c r="O19" s="66" t="s">
        <v>39</v>
      </c>
      <c r="P19" s="66">
        <v>2022</v>
      </c>
      <c r="Q19" s="66">
        <f t="shared" si="0"/>
        <v>11</v>
      </c>
      <c r="R19" s="66">
        <v>65</v>
      </c>
      <c r="S19" s="67" t="s">
        <v>39</v>
      </c>
      <c r="T19" s="68">
        <v>0.05</v>
      </c>
      <c r="U19" s="69">
        <f t="shared" si="1"/>
        <v>1.4615384615384615E-2</v>
      </c>
      <c r="V19" s="70">
        <v>41342.85</v>
      </c>
      <c r="W19" s="71">
        <f t="shared" si="2"/>
        <v>6646.6581923076919</v>
      </c>
      <c r="X19" s="71">
        <f t="shared" si="3"/>
        <v>34696.191807692303</v>
      </c>
      <c r="Y19" s="68">
        <v>0.15</v>
      </c>
      <c r="Z19" s="71">
        <f t="shared" si="4"/>
        <v>29491.763036538458</v>
      </c>
    </row>
    <row r="20" spans="2:26" ht="15" x14ac:dyDescent="0.25">
      <c r="B20" s="57">
        <v>9</v>
      </c>
      <c r="C20" s="58" t="s">
        <v>119</v>
      </c>
      <c r="D20" s="59"/>
      <c r="E20" s="60"/>
      <c r="F20" s="61"/>
      <c r="G20" s="62"/>
      <c r="H20" s="57"/>
      <c r="I20" s="63"/>
      <c r="J20" s="63"/>
      <c r="K20" s="64"/>
      <c r="L20" s="65"/>
      <c r="M20" s="66"/>
      <c r="N20" s="66">
        <v>2011</v>
      </c>
      <c r="O20" s="66" t="s">
        <v>39</v>
      </c>
      <c r="P20" s="66">
        <v>2022</v>
      </c>
      <c r="Q20" s="66">
        <f t="shared" si="0"/>
        <v>11</v>
      </c>
      <c r="R20" s="66">
        <v>65</v>
      </c>
      <c r="S20" s="67" t="s">
        <v>39</v>
      </c>
      <c r="T20" s="68">
        <v>0.05</v>
      </c>
      <c r="U20" s="69">
        <f t="shared" si="1"/>
        <v>1.4615384615384615E-2</v>
      </c>
      <c r="V20" s="70">
        <v>41342.85</v>
      </c>
      <c r="W20" s="71">
        <f t="shared" si="2"/>
        <v>6646.6581923076919</v>
      </c>
      <c r="X20" s="71">
        <f t="shared" si="3"/>
        <v>34696.191807692303</v>
      </c>
      <c r="Y20" s="68">
        <v>0.15</v>
      </c>
      <c r="Z20" s="71">
        <f t="shared" si="4"/>
        <v>29491.763036538458</v>
      </c>
    </row>
    <row r="21" spans="2:26" ht="15" x14ac:dyDescent="0.25">
      <c r="B21" s="57">
        <v>10</v>
      </c>
      <c r="C21" s="58" t="s">
        <v>120</v>
      </c>
      <c r="D21" s="59"/>
      <c r="E21" s="60"/>
      <c r="F21" s="61"/>
      <c r="G21" s="62"/>
      <c r="H21" s="57"/>
      <c r="I21" s="63"/>
      <c r="J21" s="63"/>
      <c r="K21" s="64"/>
      <c r="L21" s="65"/>
      <c r="M21" s="66"/>
      <c r="N21" s="66">
        <v>2011</v>
      </c>
      <c r="O21" s="66" t="s">
        <v>39</v>
      </c>
      <c r="P21" s="66">
        <v>2022</v>
      </c>
      <c r="Q21" s="66">
        <f t="shared" si="0"/>
        <v>11</v>
      </c>
      <c r="R21" s="66">
        <v>65</v>
      </c>
      <c r="S21" s="67" t="s">
        <v>39</v>
      </c>
      <c r="T21" s="68">
        <v>0.05</v>
      </c>
      <c r="U21" s="69">
        <f t="shared" si="1"/>
        <v>1.4615384615384615E-2</v>
      </c>
      <c r="V21" s="70">
        <v>41342.78</v>
      </c>
      <c r="W21" s="71">
        <f t="shared" si="2"/>
        <v>6646.6469384615384</v>
      </c>
      <c r="X21" s="71">
        <f t="shared" si="3"/>
        <v>34696.133061538458</v>
      </c>
      <c r="Y21" s="68">
        <v>0.15</v>
      </c>
      <c r="Z21" s="71">
        <f t="shared" si="4"/>
        <v>29491.713102307687</v>
      </c>
    </row>
    <row r="22" spans="2:26" ht="15" x14ac:dyDescent="0.25">
      <c r="B22" s="57">
        <v>11</v>
      </c>
      <c r="C22" s="58" t="s">
        <v>121</v>
      </c>
      <c r="D22" s="59"/>
      <c r="E22" s="60"/>
      <c r="F22" s="61"/>
      <c r="G22" s="62"/>
      <c r="H22" s="57"/>
      <c r="I22" s="63"/>
      <c r="J22" s="63"/>
      <c r="K22" s="64"/>
      <c r="L22" s="65"/>
      <c r="M22" s="66"/>
      <c r="N22" s="66">
        <v>2011</v>
      </c>
      <c r="O22" s="66" t="s">
        <v>39</v>
      </c>
      <c r="P22" s="66">
        <v>2022</v>
      </c>
      <c r="Q22" s="66">
        <f>P22-N22</f>
        <v>11</v>
      </c>
      <c r="R22" s="66">
        <v>65</v>
      </c>
      <c r="S22" s="67" t="s">
        <v>39</v>
      </c>
      <c r="T22" s="68">
        <v>0.05</v>
      </c>
      <c r="U22" s="69">
        <f>(1-T22)/R22</f>
        <v>1.4615384615384615E-2</v>
      </c>
      <c r="V22" s="70">
        <v>12226449</v>
      </c>
      <c r="W22" s="71">
        <f>V22*U22*Q22</f>
        <v>1965636.8007692308</v>
      </c>
      <c r="X22" s="71">
        <f>V22-W22</f>
        <v>10260812.19923077</v>
      </c>
      <c r="Y22" s="68">
        <v>0.2</v>
      </c>
      <c r="Z22" s="71">
        <f>X22-(Y22*X22)</f>
        <v>8208649.7593846153</v>
      </c>
    </row>
    <row r="23" spans="2:26" ht="15" x14ac:dyDescent="0.25">
      <c r="B23" s="57">
        <v>12</v>
      </c>
      <c r="C23" s="58" t="s">
        <v>122</v>
      </c>
      <c r="D23" s="59"/>
      <c r="E23" s="60"/>
      <c r="F23" s="61"/>
      <c r="G23" s="62"/>
      <c r="H23" s="57"/>
      <c r="I23" s="63"/>
      <c r="J23" s="63"/>
      <c r="K23" s="64"/>
      <c r="L23" s="65"/>
      <c r="M23" s="66"/>
      <c r="N23" s="66">
        <v>2011</v>
      </c>
      <c r="O23" s="66" t="s">
        <v>39</v>
      </c>
      <c r="P23" s="66">
        <v>2022</v>
      </c>
      <c r="Q23" s="66">
        <f>P23-N23</f>
        <v>11</v>
      </c>
      <c r="R23" s="66">
        <v>65</v>
      </c>
      <c r="S23" s="67" t="s">
        <v>39</v>
      </c>
      <c r="T23" s="68">
        <v>0.05</v>
      </c>
      <c r="U23" s="69">
        <f>(1-T23)/R23</f>
        <v>1.4615384615384615E-2</v>
      </c>
      <c r="V23" s="70">
        <v>179956942</v>
      </c>
      <c r="W23" s="71">
        <f>V23*U23*Q23</f>
        <v>28931539.136923075</v>
      </c>
      <c r="X23" s="71">
        <f>V23-W23</f>
        <v>151025402.86307693</v>
      </c>
      <c r="Y23" s="68">
        <v>0.2</v>
      </c>
      <c r="Z23" s="71">
        <f>X23-(Y23*X23)</f>
        <v>120820322.29046154</v>
      </c>
    </row>
    <row r="24" spans="2:26" ht="15.75" thickBot="1" x14ac:dyDescent="0.3">
      <c r="B24" s="57">
        <v>13</v>
      </c>
      <c r="C24" s="58" t="s">
        <v>123</v>
      </c>
      <c r="D24" s="59"/>
      <c r="E24" s="60"/>
      <c r="F24" s="61"/>
      <c r="G24" s="62"/>
      <c r="H24" s="57"/>
      <c r="I24" s="63"/>
      <c r="J24" s="63"/>
      <c r="K24" s="64"/>
      <c r="L24" s="65"/>
      <c r="M24" s="66"/>
      <c r="N24" s="66">
        <v>2019</v>
      </c>
      <c r="O24" s="66" t="s">
        <v>39</v>
      </c>
      <c r="P24" s="66">
        <v>2022</v>
      </c>
      <c r="Q24" s="66">
        <f>P24-N24</f>
        <v>3</v>
      </c>
      <c r="R24" s="66">
        <v>65</v>
      </c>
      <c r="S24" s="67"/>
      <c r="T24" s="68">
        <v>0.05</v>
      </c>
      <c r="U24" s="69">
        <f>(1-T24)/R24</f>
        <v>1.4615384615384615E-2</v>
      </c>
      <c r="V24" s="70">
        <v>13971392.43</v>
      </c>
      <c r="W24" s="71">
        <f>V24*U24*Q24</f>
        <v>612591.82193076925</v>
      </c>
      <c r="X24" s="71">
        <f>V24-W24</f>
        <v>13358800.60806923</v>
      </c>
      <c r="Y24" s="68">
        <v>0.15</v>
      </c>
      <c r="Z24" s="71">
        <f>X24-(Y24*X24)</f>
        <v>11354980.516858846</v>
      </c>
    </row>
    <row r="25" spans="2:26" s="48" customFormat="1" ht="16.5" thickTop="1" thickBot="1" x14ac:dyDescent="0.3">
      <c r="B25" s="88"/>
      <c r="C25" s="89" t="s">
        <v>108</v>
      </c>
      <c r="D25" s="90">
        <f>SUM(D12:D24)</f>
        <v>0</v>
      </c>
      <c r="E25" s="91">
        <f>SUM(E12:E24)</f>
        <v>0</v>
      </c>
      <c r="F25" s="92"/>
      <c r="G25" s="88"/>
      <c r="H25" s="88"/>
      <c r="I25" s="88"/>
      <c r="J25" s="88"/>
      <c r="K25" s="88"/>
      <c r="L25" s="93"/>
      <c r="M25" s="88"/>
      <c r="N25" s="88"/>
      <c r="O25" s="88"/>
      <c r="P25" s="88"/>
      <c r="Q25" s="94"/>
      <c r="R25" s="94"/>
      <c r="S25" s="95"/>
      <c r="T25" s="94"/>
      <c r="U25" s="94"/>
      <c r="V25" s="96">
        <f>SUM(V12:V24)</f>
        <v>813863212.04000008</v>
      </c>
      <c r="W25" s="96">
        <f>SUM(W12:W24)</f>
        <v>120124824.27910767</v>
      </c>
      <c r="X25" s="96">
        <f>SUM(X12:X24)</f>
        <v>693738387.76089215</v>
      </c>
      <c r="Y25" s="88"/>
      <c r="Z25" s="96">
        <f>SUM(Z12:Z24)</f>
        <v>436781876.92606497</v>
      </c>
    </row>
    <row r="26" spans="2:26" ht="15" thickTop="1" x14ac:dyDescent="0.2">
      <c r="Z26" s="33">
        <f>X25-Z25</f>
        <v>256956510.83482718</v>
      </c>
    </row>
    <row r="30" spans="2:26" ht="43.5" customHeight="1" x14ac:dyDescent="0.2"/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B491A-025E-4CC2-8A7A-57F7B11B75BC}">
  <sheetPr>
    <tabColor theme="9" tint="-0.249977111117893"/>
  </sheetPr>
  <dimension ref="B2:Z87"/>
  <sheetViews>
    <sheetView topLeftCell="N1" workbookViewId="0">
      <pane ySplit="9" topLeftCell="A61" activePane="bottomLeft" state="frozen"/>
      <selection activeCell="AA54" sqref="AA54"/>
      <selection pane="bottomLeft" activeCell="AA54" sqref="AA54"/>
    </sheetView>
  </sheetViews>
  <sheetFormatPr defaultColWidth="21" defaultRowHeight="14.25" x14ac:dyDescent="0.2"/>
  <cols>
    <col min="1" max="1" width="2" style="2" customWidth="1"/>
    <col min="2" max="2" width="16" style="2" customWidth="1"/>
    <col min="3" max="3" width="68.5703125" style="10" bestFit="1" customWidth="1"/>
    <col min="4" max="4" width="21" style="2" hidden="1" customWidth="1"/>
    <col min="5" max="5" width="15.5703125" style="2" hidden="1" customWidth="1"/>
    <col min="6" max="6" width="39.28515625" style="3" hidden="1" customWidth="1"/>
    <col min="7" max="7" width="28.5703125" style="2" hidden="1" customWidth="1"/>
    <col min="8" max="8" width="21" style="2" hidden="1" customWidth="1"/>
    <col min="9" max="9" width="11.140625" style="2" hidden="1" customWidth="1"/>
    <col min="10" max="10" width="10.5703125" style="2" hidden="1" customWidth="1"/>
    <col min="11" max="11" width="13.5703125" style="2" hidden="1" customWidth="1"/>
    <col min="12" max="12" width="21" style="2" hidden="1" customWidth="1"/>
    <col min="13" max="13" width="19.7109375" style="2" hidden="1" customWidth="1"/>
    <col min="14" max="14" width="21" style="2"/>
    <col min="15" max="15" width="21" style="2" hidden="1" customWidth="1"/>
    <col min="16" max="17" width="21" style="2"/>
    <col min="18" max="18" width="24.7109375" style="2" customWidth="1"/>
    <col min="19" max="21" width="0" style="2" hidden="1" customWidth="1"/>
    <col min="22" max="22" width="26" style="2" customWidth="1"/>
    <col min="23" max="23" width="23.140625" style="2" bestFit="1" customWidth="1"/>
    <col min="24" max="24" width="24" style="2" bestFit="1" customWidth="1"/>
    <col min="25" max="25" width="16.28515625" style="4" bestFit="1" customWidth="1"/>
    <col min="26" max="26" width="23.5703125" style="2" bestFit="1" customWidth="1"/>
    <col min="27" max="28" width="21" style="2"/>
    <col min="29" max="29" width="20.42578125" style="2" bestFit="1" customWidth="1"/>
    <col min="30" max="16384" width="21" style="2"/>
  </cols>
  <sheetData>
    <row r="2" spans="2:26" ht="23.25" x14ac:dyDescent="0.35">
      <c r="B2" s="1" t="s">
        <v>0</v>
      </c>
      <c r="C2" s="1"/>
    </row>
    <row r="4" spans="2:26" ht="15" x14ac:dyDescent="0.25">
      <c r="B4" s="5" t="s">
        <v>1</v>
      </c>
      <c r="C4" s="6" t="s">
        <v>2</v>
      </c>
    </row>
    <row r="5" spans="2:26" ht="15" x14ac:dyDescent="0.25">
      <c r="B5" s="5" t="s">
        <v>3</v>
      </c>
      <c r="C5" s="6" t="s">
        <v>4</v>
      </c>
    </row>
    <row r="6" spans="2:26" ht="18" customHeight="1" x14ac:dyDescent="0.2">
      <c r="B6" s="7" t="s">
        <v>5</v>
      </c>
      <c r="C6" s="8" t="s">
        <v>6</v>
      </c>
    </row>
    <row r="7" spans="2:26" ht="45" x14ac:dyDescent="0.2">
      <c r="B7" s="7" t="s">
        <v>7</v>
      </c>
      <c r="C7" s="9" t="s">
        <v>8</v>
      </c>
    </row>
    <row r="8" spans="2:26" ht="15" thickBot="1" x14ac:dyDescent="0.25"/>
    <row r="9" spans="2:26" ht="60" customHeight="1" thickTop="1" thickBot="1" x14ac:dyDescent="0.3">
      <c r="B9" s="11" t="s">
        <v>10</v>
      </c>
      <c r="C9" s="12" t="s">
        <v>11</v>
      </c>
      <c r="D9" s="11" t="s">
        <v>12</v>
      </c>
      <c r="E9" s="11" t="s">
        <v>13</v>
      </c>
      <c r="F9" s="13" t="s">
        <v>14</v>
      </c>
      <c r="G9" s="11" t="s">
        <v>15</v>
      </c>
      <c r="H9" s="11" t="s">
        <v>16</v>
      </c>
      <c r="I9" s="11" t="s">
        <v>17</v>
      </c>
      <c r="J9" s="11" t="s">
        <v>18</v>
      </c>
      <c r="K9" s="11" t="s">
        <v>19</v>
      </c>
      <c r="L9" s="11" t="s">
        <v>20</v>
      </c>
      <c r="M9" s="11" t="s">
        <v>21</v>
      </c>
      <c r="N9" s="11" t="s">
        <v>22</v>
      </c>
      <c r="O9" s="11" t="s">
        <v>23</v>
      </c>
      <c r="P9" s="11" t="s">
        <v>24</v>
      </c>
      <c r="Q9" s="11" t="s">
        <v>25</v>
      </c>
      <c r="R9" s="11" t="s">
        <v>26</v>
      </c>
      <c r="S9" s="14" t="s">
        <v>27</v>
      </c>
      <c r="T9" s="15" t="s">
        <v>28</v>
      </c>
      <c r="U9" s="11" t="s">
        <v>29</v>
      </c>
      <c r="V9" s="16" t="s">
        <v>30</v>
      </c>
      <c r="W9" s="11" t="s">
        <v>31</v>
      </c>
      <c r="X9" s="11" t="s">
        <v>110</v>
      </c>
      <c r="Y9" s="11" t="s">
        <v>33</v>
      </c>
      <c r="Z9" s="14" t="s">
        <v>34</v>
      </c>
    </row>
    <row r="10" spans="2:26" ht="16.5" thickTop="1" thickBot="1" x14ac:dyDescent="0.3">
      <c r="B10" s="97">
        <v>1</v>
      </c>
      <c r="C10" s="98" t="s">
        <v>124</v>
      </c>
      <c r="D10" s="99"/>
      <c r="E10" s="100"/>
      <c r="F10" s="101"/>
      <c r="G10" s="98"/>
      <c r="H10" s="97"/>
      <c r="I10" s="102"/>
      <c r="J10" s="102"/>
      <c r="K10" s="103"/>
      <c r="L10" s="104"/>
      <c r="M10" s="105"/>
      <c r="N10" s="105">
        <v>2012</v>
      </c>
      <c r="O10" s="105" t="s">
        <v>39</v>
      </c>
      <c r="P10" s="105">
        <v>2022</v>
      </c>
      <c r="Q10" s="105">
        <f t="shared" ref="Q10:Q65" si="0">P10-N10</f>
        <v>10</v>
      </c>
      <c r="R10" s="105">
        <v>20</v>
      </c>
      <c r="S10" s="106" t="s">
        <v>39</v>
      </c>
      <c r="T10" s="107">
        <v>0.05</v>
      </c>
      <c r="U10" s="108">
        <f t="shared" ref="U10:U65" si="1">(1-T10)/R10</f>
        <v>4.7500000000000001E-2</v>
      </c>
      <c r="V10" s="109">
        <v>2612268</v>
      </c>
      <c r="W10" s="110">
        <f t="shared" ref="W10:W65" si="2">V10*U10*Q10</f>
        <v>1240827.3</v>
      </c>
      <c r="X10" s="110">
        <f t="shared" ref="X10:X65" si="3">V10-W10</f>
        <v>1371440.7</v>
      </c>
      <c r="Y10" s="107">
        <v>0.1</v>
      </c>
      <c r="Z10" s="110">
        <f t="shared" ref="Z10:Z65" si="4">X10-(Y10*X10)</f>
        <v>1234296.6299999999</v>
      </c>
    </row>
    <row r="11" spans="2:26" ht="16.5" thickTop="1" thickBot="1" x14ac:dyDescent="0.3">
      <c r="B11" s="97">
        <v>2</v>
      </c>
      <c r="C11" s="98" t="s">
        <v>125</v>
      </c>
      <c r="D11" s="99"/>
      <c r="E11" s="100"/>
      <c r="F11" s="101"/>
      <c r="G11" s="98"/>
      <c r="H11" s="97"/>
      <c r="I11" s="102"/>
      <c r="J11" s="102"/>
      <c r="K11" s="103"/>
      <c r="L11" s="104"/>
      <c r="M11" s="105"/>
      <c r="N11" s="105">
        <v>2011</v>
      </c>
      <c r="O11" s="105"/>
      <c r="P11" s="105">
        <v>2022</v>
      </c>
      <c r="Q11" s="105">
        <f t="shared" si="0"/>
        <v>11</v>
      </c>
      <c r="R11" s="105">
        <v>15</v>
      </c>
      <c r="S11" s="106" t="s">
        <v>39</v>
      </c>
      <c r="T11" s="107">
        <v>0.05</v>
      </c>
      <c r="U11" s="108">
        <f t="shared" si="1"/>
        <v>6.3333333333333325E-2</v>
      </c>
      <c r="V11" s="109">
        <v>4827901</v>
      </c>
      <c r="W11" s="110">
        <f t="shared" si="2"/>
        <v>3363437.6966666663</v>
      </c>
      <c r="X11" s="110">
        <f t="shared" si="3"/>
        <v>1464463.3033333337</v>
      </c>
      <c r="Y11" s="107">
        <v>0.1</v>
      </c>
      <c r="Z11" s="110">
        <f t="shared" si="4"/>
        <v>1318016.9730000002</v>
      </c>
    </row>
    <row r="12" spans="2:26" ht="16.5" thickTop="1" thickBot="1" x14ac:dyDescent="0.3">
      <c r="B12" s="97">
        <v>3</v>
      </c>
      <c r="C12" s="98" t="s">
        <v>126</v>
      </c>
      <c r="D12" s="99"/>
      <c r="E12" s="100"/>
      <c r="F12" s="101"/>
      <c r="G12" s="98"/>
      <c r="H12" s="97"/>
      <c r="I12" s="102"/>
      <c r="J12" s="102"/>
      <c r="K12" s="103"/>
      <c r="L12" s="104"/>
      <c r="M12" s="105"/>
      <c r="N12" s="105">
        <v>2011</v>
      </c>
      <c r="O12" s="105"/>
      <c r="P12" s="105">
        <v>2022</v>
      </c>
      <c r="Q12" s="105">
        <f t="shared" si="0"/>
        <v>11</v>
      </c>
      <c r="R12" s="105">
        <v>30</v>
      </c>
      <c r="S12" s="106" t="s">
        <v>39</v>
      </c>
      <c r="T12" s="107">
        <v>0.05</v>
      </c>
      <c r="U12" s="108">
        <f t="shared" si="1"/>
        <v>3.1666666666666662E-2</v>
      </c>
      <c r="V12" s="109">
        <v>4218734.2</v>
      </c>
      <c r="W12" s="110">
        <f t="shared" si="2"/>
        <v>1469525.746333333</v>
      </c>
      <c r="X12" s="110">
        <f t="shared" si="3"/>
        <v>2749208.4536666675</v>
      </c>
      <c r="Y12" s="107">
        <v>0.1</v>
      </c>
      <c r="Z12" s="110">
        <f t="shared" si="4"/>
        <v>2474287.6083000009</v>
      </c>
    </row>
    <row r="13" spans="2:26" ht="16.5" thickTop="1" thickBot="1" x14ac:dyDescent="0.3">
      <c r="B13" s="97">
        <v>4</v>
      </c>
      <c r="C13" s="98" t="s">
        <v>127</v>
      </c>
      <c r="D13" s="99"/>
      <c r="E13" s="100"/>
      <c r="F13" s="101"/>
      <c r="G13" s="98"/>
      <c r="H13" s="97"/>
      <c r="I13" s="102"/>
      <c r="J13" s="102"/>
      <c r="K13" s="103"/>
      <c r="L13" s="104"/>
      <c r="M13" s="105"/>
      <c r="N13" s="105">
        <v>2011</v>
      </c>
      <c r="O13" s="105"/>
      <c r="P13" s="105">
        <v>2022</v>
      </c>
      <c r="Q13" s="105">
        <f t="shared" si="0"/>
        <v>11</v>
      </c>
      <c r="R13" s="105">
        <v>15</v>
      </c>
      <c r="S13" s="106" t="s">
        <v>39</v>
      </c>
      <c r="T13" s="107">
        <v>0.05</v>
      </c>
      <c r="U13" s="108">
        <f t="shared" si="1"/>
        <v>6.3333333333333325E-2</v>
      </c>
      <c r="V13" s="109">
        <v>788761.89</v>
      </c>
      <c r="W13" s="110">
        <f t="shared" si="2"/>
        <v>549504.1166999999</v>
      </c>
      <c r="X13" s="110">
        <f t="shared" si="3"/>
        <v>239257.77330000012</v>
      </c>
      <c r="Y13" s="107">
        <v>0.1</v>
      </c>
      <c r="Z13" s="110">
        <f t="shared" si="4"/>
        <v>215331.99597000011</v>
      </c>
    </row>
    <row r="14" spans="2:26" ht="16.5" thickTop="1" thickBot="1" x14ac:dyDescent="0.3">
      <c r="B14" s="97">
        <v>5</v>
      </c>
      <c r="C14" s="98" t="s">
        <v>128</v>
      </c>
      <c r="D14" s="99"/>
      <c r="E14" s="100"/>
      <c r="F14" s="101"/>
      <c r="G14" s="98"/>
      <c r="H14" s="97"/>
      <c r="I14" s="102"/>
      <c r="J14" s="102"/>
      <c r="K14" s="103"/>
      <c r="L14" s="104"/>
      <c r="M14" s="105"/>
      <c r="N14" s="105">
        <v>2011</v>
      </c>
      <c r="O14" s="105"/>
      <c r="P14" s="105">
        <v>2022</v>
      </c>
      <c r="Q14" s="105">
        <f t="shared" si="0"/>
        <v>11</v>
      </c>
      <c r="R14" s="105">
        <v>30</v>
      </c>
      <c r="S14" s="106" t="s">
        <v>39</v>
      </c>
      <c r="T14" s="107">
        <v>0.05</v>
      </c>
      <c r="U14" s="108">
        <f t="shared" si="1"/>
        <v>3.1666666666666662E-2</v>
      </c>
      <c r="V14" s="109">
        <v>429163.61</v>
      </c>
      <c r="W14" s="110">
        <f t="shared" si="2"/>
        <v>149491.99081666666</v>
      </c>
      <c r="X14" s="110">
        <f t="shared" si="3"/>
        <v>279671.61918333336</v>
      </c>
      <c r="Y14" s="107">
        <v>0.1</v>
      </c>
      <c r="Z14" s="110">
        <f t="shared" si="4"/>
        <v>251704.45726500003</v>
      </c>
    </row>
    <row r="15" spans="2:26" ht="16.5" thickTop="1" thickBot="1" x14ac:dyDescent="0.3">
      <c r="B15" s="97">
        <v>6</v>
      </c>
      <c r="C15" s="98" t="s">
        <v>129</v>
      </c>
      <c r="D15" s="99"/>
      <c r="E15" s="100"/>
      <c r="F15" s="101"/>
      <c r="G15" s="98"/>
      <c r="H15" s="97"/>
      <c r="I15" s="102"/>
      <c r="J15" s="102"/>
      <c r="K15" s="103"/>
      <c r="L15" s="104"/>
      <c r="M15" s="105"/>
      <c r="N15" s="105">
        <v>2011</v>
      </c>
      <c r="O15" s="105"/>
      <c r="P15" s="105">
        <v>2022</v>
      </c>
      <c r="Q15" s="105">
        <f t="shared" si="0"/>
        <v>11</v>
      </c>
      <c r="R15" s="105">
        <v>15</v>
      </c>
      <c r="S15" s="106" t="s">
        <v>39</v>
      </c>
      <c r="T15" s="107">
        <v>0.05</v>
      </c>
      <c r="U15" s="108">
        <f t="shared" si="1"/>
        <v>6.3333333333333325E-2</v>
      </c>
      <c r="V15" s="109">
        <v>362936</v>
      </c>
      <c r="W15" s="110">
        <f t="shared" si="2"/>
        <v>252845.4133333333</v>
      </c>
      <c r="X15" s="110">
        <f t="shared" si="3"/>
        <v>110090.5866666667</v>
      </c>
      <c r="Y15" s="107">
        <v>0.1</v>
      </c>
      <c r="Z15" s="110">
        <f t="shared" si="4"/>
        <v>99081.52800000002</v>
      </c>
    </row>
    <row r="16" spans="2:26" ht="16.5" thickTop="1" thickBot="1" x14ac:dyDescent="0.3">
      <c r="B16" s="97">
        <v>7</v>
      </c>
      <c r="C16" s="98" t="s">
        <v>130</v>
      </c>
      <c r="D16" s="99"/>
      <c r="E16" s="100"/>
      <c r="F16" s="101"/>
      <c r="G16" s="98"/>
      <c r="H16" s="97"/>
      <c r="I16" s="102"/>
      <c r="J16" s="102"/>
      <c r="K16" s="103"/>
      <c r="L16" s="104"/>
      <c r="M16" s="105"/>
      <c r="N16" s="105">
        <v>2011</v>
      </c>
      <c r="O16" s="105"/>
      <c r="P16" s="105">
        <v>2022</v>
      </c>
      <c r="Q16" s="105">
        <f t="shared" si="0"/>
        <v>11</v>
      </c>
      <c r="R16" s="105">
        <v>15</v>
      </c>
      <c r="S16" s="106" t="s">
        <v>39</v>
      </c>
      <c r="T16" s="107">
        <v>0.05</v>
      </c>
      <c r="U16" s="108">
        <f t="shared" si="1"/>
        <v>6.3333333333333325E-2</v>
      </c>
      <c r="V16" s="109">
        <v>228522</v>
      </c>
      <c r="W16" s="110">
        <f t="shared" si="2"/>
        <v>159203.65999999997</v>
      </c>
      <c r="X16" s="110">
        <f t="shared" si="3"/>
        <v>69318.340000000026</v>
      </c>
      <c r="Y16" s="107">
        <v>0.1</v>
      </c>
      <c r="Z16" s="110">
        <f t="shared" si="4"/>
        <v>62386.506000000023</v>
      </c>
    </row>
    <row r="17" spans="2:26" ht="16.5" thickTop="1" thickBot="1" x14ac:dyDescent="0.3">
      <c r="B17" s="97">
        <v>8</v>
      </c>
      <c r="C17" s="98" t="s">
        <v>131</v>
      </c>
      <c r="D17" s="99"/>
      <c r="E17" s="100"/>
      <c r="F17" s="101"/>
      <c r="G17" s="98"/>
      <c r="H17" s="97"/>
      <c r="I17" s="102"/>
      <c r="J17" s="102"/>
      <c r="K17" s="103"/>
      <c r="L17" s="104"/>
      <c r="M17" s="105"/>
      <c r="N17" s="105">
        <v>2011</v>
      </c>
      <c r="O17" s="105"/>
      <c r="P17" s="105">
        <v>2022</v>
      </c>
      <c r="Q17" s="105">
        <f t="shared" si="0"/>
        <v>11</v>
      </c>
      <c r="R17" s="105">
        <v>15</v>
      </c>
      <c r="S17" s="106" t="s">
        <v>39</v>
      </c>
      <c r="T17" s="107">
        <v>0.05</v>
      </c>
      <c r="U17" s="108">
        <f t="shared" si="1"/>
        <v>6.3333333333333325E-2</v>
      </c>
      <c r="V17" s="109">
        <v>219618</v>
      </c>
      <c r="W17" s="110">
        <f t="shared" si="2"/>
        <v>153000.53999999998</v>
      </c>
      <c r="X17" s="110">
        <f t="shared" si="3"/>
        <v>66617.460000000021</v>
      </c>
      <c r="Y17" s="107">
        <v>0.1</v>
      </c>
      <c r="Z17" s="110">
        <f t="shared" si="4"/>
        <v>59955.714000000022</v>
      </c>
    </row>
    <row r="18" spans="2:26" ht="16.5" thickTop="1" thickBot="1" x14ac:dyDescent="0.3">
      <c r="B18" s="97">
        <v>9</v>
      </c>
      <c r="C18" s="98" t="s">
        <v>132</v>
      </c>
      <c r="D18" s="99"/>
      <c r="E18" s="100"/>
      <c r="F18" s="101"/>
      <c r="G18" s="98"/>
      <c r="H18" s="97"/>
      <c r="I18" s="102"/>
      <c r="J18" s="102"/>
      <c r="K18" s="103"/>
      <c r="L18" s="104"/>
      <c r="M18" s="105"/>
      <c r="N18" s="105">
        <v>2011</v>
      </c>
      <c r="O18" s="105"/>
      <c r="P18" s="105">
        <v>2022</v>
      </c>
      <c r="Q18" s="105">
        <f t="shared" si="0"/>
        <v>11</v>
      </c>
      <c r="R18" s="105">
        <v>15</v>
      </c>
      <c r="S18" s="106" t="s">
        <v>39</v>
      </c>
      <c r="T18" s="107">
        <v>0.05</v>
      </c>
      <c r="U18" s="108">
        <f t="shared" si="1"/>
        <v>6.3333333333333325E-2</v>
      </c>
      <c r="V18" s="109">
        <v>211848.75</v>
      </c>
      <c r="W18" s="110">
        <f t="shared" si="2"/>
        <v>147587.96249999997</v>
      </c>
      <c r="X18" s="110">
        <f t="shared" si="3"/>
        <v>64260.787500000035</v>
      </c>
      <c r="Y18" s="107">
        <v>0.1</v>
      </c>
      <c r="Z18" s="110">
        <f t="shared" si="4"/>
        <v>57834.708750000034</v>
      </c>
    </row>
    <row r="19" spans="2:26" ht="16.5" thickTop="1" thickBot="1" x14ac:dyDescent="0.3">
      <c r="B19" s="97">
        <v>10</v>
      </c>
      <c r="C19" s="98" t="s">
        <v>133</v>
      </c>
      <c r="D19" s="99"/>
      <c r="E19" s="100"/>
      <c r="F19" s="101"/>
      <c r="G19" s="98"/>
      <c r="H19" s="97"/>
      <c r="I19" s="102"/>
      <c r="J19" s="102"/>
      <c r="K19" s="103"/>
      <c r="L19" s="104"/>
      <c r="M19" s="105"/>
      <c r="N19" s="105">
        <v>2011</v>
      </c>
      <c r="O19" s="105"/>
      <c r="P19" s="105">
        <v>2022</v>
      </c>
      <c r="Q19" s="105">
        <f t="shared" si="0"/>
        <v>11</v>
      </c>
      <c r="R19" s="105">
        <v>15</v>
      </c>
      <c r="S19" s="106" t="s">
        <v>39</v>
      </c>
      <c r="T19" s="107">
        <v>0.05</v>
      </c>
      <c r="U19" s="108">
        <f t="shared" si="1"/>
        <v>6.3333333333333325E-2</v>
      </c>
      <c r="V19" s="109">
        <v>184130</v>
      </c>
      <c r="W19" s="110">
        <f t="shared" si="2"/>
        <v>128277.23333333332</v>
      </c>
      <c r="X19" s="110">
        <f t="shared" si="3"/>
        <v>55852.766666666677</v>
      </c>
      <c r="Y19" s="107">
        <v>0.1</v>
      </c>
      <c r="Z19" s="110">
        <f t="shared" si="4"/>
        <v>50267.490000000005</v>
      </c>
    </row>
    <row r="20" spans="2:26" ht="16.5" thickTop="1" thickBot="1" x14ac:dyDescent="0.3">
      <c r="B20" s="97">
        <v>11</v>
      </c>
      <c r="C20" s="98" t="s">
        <v>134</v>
      </c>
      <c r="D20" s="99"/>
      <c r="E20" s="100"/>
      <c r="F20" s="101"/>
      <c r="G20" s="98"/>
      <c r="H20" s="97"/>
      <c r="I20" s="102"/>
      <c r="J20" s="102"/>
      <c r="K20" s="103"/>
      <c r="L20" s="104"/>
      <c r="M20" s="105"/>
      <c r="N20" s="105">
        <v>2011</v>
      </c>
      <c r="O20" s="105"/>
      <c r="P20" s="105">
        <v>2022</v>
      </c>
      <c r="Q20" s="105">
        <f t="shared" si="0"/>
        <v>11</v>
      </c>
      <c r="R20" s="105">
        <v>30</v>
      </c>
      <c r="S20" s="106" t="s">
        <v>39</v>
      </c>
      <c r="T20" s="107">
        <v>0.05</v>
      </c>
      <c r="U20" s="108">
        <f t="shared" si="1"/>
        <v>3.1666666666666662E-2</v>
      </c>
      <c r="V20" s="109">
        <v>132457.57</v>
      </c>
      <c r="W20" s="110">
        <f t="shared" si="2"/>
        <v>46139.386883333325</v>
      </c>
      <c r="X20" s="110">
        <f t="shared" si="3"/>
        <v>86318.183116666682</v>
      </c>
      <c r="Y20" s="107">
        <v>0.1</v>
      </c>
      <c r="Z20" s="110">
        <f t="shared" si="4"/>
        <v>77686.364805000019</v>
      </c>
    </row>
    <row r="21" spans="2:26" ht="16.5" thickTop="1" thickBot="1" x14ac:dyDescent="0.3">
      <c r="B21" s="97">
        <v>12</v>
      </c>
      <c r="C21" s="98" t="s">
        <v>135</v>
      </c>
      <c r="D21" s="99"/>
      <c r="E21" s="100"/>
      <c r="F21" s="101"/>
      <c r="G21" s="98"/>
      <c r="H21" s="97"/>
      <c r="I21" s="102"/>
      <c r="J21" s="102"/>
      <c r="K21" s="103"/>
      <c r="L21" s="104"/>
      <c r="M21" s="105"/>
      <c r="N21" s="105">
        <v>2011</v>
      </c>
      <c r="O21" s="105"/>
      <c r="P21" s="105">
        <v>2022</v>
      </c>
      <c r="Q21" s="105">
        <f t="shared" si="0"/>
        <v>11</v>
      </c>
      <c r="R21" s="105">
        <v>15</v>
      </c>
      <c r="S21" s="106" t="s">
        <v>39</v>
      </c>
      <c r="T21" s="107">
        <v>0.05</v>
      </c>
      <c r="U21" s="108">
        <f t="shared" si="1"/>
        <v>6.3333333333333325E-2</v>
      </c>
      <c r="V21" s="109">
        <v>119772</v>
      </c>
      <c r="W21" s="110">
        <f t="shared" si="2"/>
        <v>83441.159999999989</v>
      </c>
      <c r="X21" s="110">
        <f t="shared" si="3"/>
        <v>36330.840000000011</v>
      </c>
      <c r="Y21" s="107">
        <v>0.1</v>
      </c>
      <c r="Z21" s="110">
        <f t="shared" si="4"/>
        <v>32697.756000000008</v>
      </c>
    </row>
    <row r="22" spans="2:26" ht="16.5" thickTop="1" thickBot="1" x14ac:dyDescent="0.3">
      <c r="B22" s="111">
        <v>13</v>
      </c>
      <c r="C22" s="112" t="s">
        <v>136</v>
      </c>
      <c r="D22" s="113"/>
      <c r="E22" s="114"/>
      <c r="F22" s="115"/>
      <c r="G22" s="112"/>
      <c r="H22" s="111"/>
      <c r="I22" s="116"/>
      <c r="J22" s="116"/>
      <c r="K22" s="117"/>
      <c r="L22" s="118"/>
      <c r="M22" s="119"/>
      <c r="N22" s="119">
        <v>2011</v>
      </c>
      <c r="O22" s="119"/>
      <c r="P22" s="119">
        <v>2022</v>
      </c>
      <c r="Q22" s="119">
        <f t="shared" si="0"/>
        <v>11</v>
      </c>
      <c r="R22" s="119">
        <v>30</v>
      </c>
      <c r="S22" s="120" t="s">
        <v>39</v>
      </c>
      <c r="T22" s="121">
        <v>0.05</v>
      </c>
      <c r="U22" s="122">
        <f t="shared" si="1"/>
        <v>3.1666666666666662E-2</v>
      </c>
      <c r="V22" s="123">
        <v>3816069.98</v>
      </c>
      <c r="W22" s="124">
        <f t="shared" si="2"/>
        <v>1329264.3763666665</v>
      </c>
      <c r="X22" s="124">
        <f t="shared" si="3"/>
        <v>2486805.6036333335</v>
      </c>
      <c r="Y22" s="121">
        <v>0.1</v>
      </c>
      <c r="Z22" s="124">
        <f t="shared" si="4"/>
        <v>2238125.0432700003</v>
      </c>
    </row>
    <row r="23" spans="2:26" ht="16.5" thickTop="1" thickBot="1" x14ac:dyDescent="0.3">
      <c r="B23" s="97">
        <v>14</v>
      </c>
      <c r="C23" s="98" t="s">
        <v>137</v>
      </c>
      <c r="D23" s="99"/>
      <c r="E23" s="100"/>
      <c r="F23" s="101"/>
      <c r="G23" s="98"/>
      <c r="H23" s="97"/>
      <c r="I23" s="102"/>
      <c r="J23" s="102"/>
      <c r="K23" s="103"/>
      <c r="L23" s="104"/>
      <c r="M23" s="105"/>
      <c r="N23" s="105">
        <v>2011</v>
      </c>
      <c r="O23" s="105"/>
      <c r="P23" s="105">
        <v>2022</v>
      </c>
      <c r="Q23" s="105">
        <f t="shared" si="0"/>
        <v>11</v>
      </c>
      <c r="R23" s="105">
        <v>30</v>
      </c>
      <c r="S23" s="106" t="s">
        <v>39</v>
      </c>
      <c r="T23" s="107">
        <v>0.05</v>
      </c>
      <c r="U23" s="108">
        <f t="shared" si="1"/>
        <v>3.1666666666666662E-2</v>
      </c>
      <c r="V23" s="125">
        <v>57281.86</v>
      </c>
      <c r="W23" s="110">
        <f t="shared" si="2"/>
        <v>19953.181233333333</v>
      </c>
      <c r="X23" s="110">
        <f t="shared" si="3"/>
        <v>37328.678766666664</v>
      </c>
      <c r="Y23" s="107">
        <v>0.1</v>
      </c>
      <c r="Z23" s="110">
        <f t="shared" si="4"/>
        <v>33595.810890000001</v>
      </c>
    </row>
    <row r="24" spans="2:26" ht="16.5" thickTop="1" thickBot="1" x14ac:dyDescent="0.3">
      <c r="B24" s="97">
        <v>15</v>
      </c>
      <c r="C24" s="98" t="s">
        <v>137</v>
      </c>
      <c r="D24" s="99"/>
      <c r="E24" s="100"/>
      <c r="F24" s="101"/>
      <c r="G24" s="98"/>
      <c r="H24" s="97"/>
      <c r="I24" s="102"/>
      <c r="J24" s="102"/>
      <c r="K24" s="103"/>
      <c r="L24" s="104"/>
      <c r="M24" s="105"/>
      <c r="N24" s="105">
        <v>2011</v>
      </c>
      <c r="O24" s="105"/>
      <c r="P24" s="105">
        <v>2022</v>
      </c>
      <c r="Q24" s="105">
        <f t="shared" si="0"/>
        <v>11</v>
      </c>
      <c r="R24" s="105">
        <v>30</v>
      </c>
      <c r="S24" s="106" t="s">
        <v>39</v>
      </c>
      <c r="T24" s="107">
        <v>0.05</v>
      </c>
      <c r="U24" s="108">
        <f t="shared" si="1"/>
        <v>3.1666666666666662E-2</v>
      </c>
      <c r="V24" s="125">
        <v>57281.86</v>
      </c>
      <c r="W24" s="110">
        <f t="shared" si="2"/>
        <v>19953.181233333333</v>
      </c>
      <c r="X24" s="110">
        <f t="shared" si="3"/>
        <v>37328.678766666664</v>
      </c>
      <c r="Y24" s="107">
        <v>0.1</v>
      </c>
      <c r="Z24" s="110">
        <f t="shared" si="4"/>
        <v>33595.810890000001</v>
      </c>
    </row>
    <row r="25" spans="2:26" ht="16.5" thickTop="1" thickBot="1" x14ac:dyDescent="0.3">
      <c r="B25" s="97">
        <v>16</v>
      </c>
      <c r="C25" s="98" t="s">
        <v>138</v>
      </c>
      <c r="D25" s="99"/>
      <c r="E25" s="100"/>
      <c r="F25" s="101"/>
      <c r="G25" s="98"/>
      <c r="H25" s="97"/>
      <c r="I25" s="102"/>
      <c r="J25" s="102"/>
      <c r="K25" s="103"/>
      <c r="L25" s="104"/>
      <c r="M25" s="105"/>
      <c r="N25" s="105">
        <v>2011</v>
      </c>
      <c r="O25" s="105"/>
      <c r="P25" s="105">
        <v>2022</v>
      </c>
      <c r="Q25" s="105">
        <f t="shared" si="0"/>
        <v>11</v>
      </c>
      <c r="R25" s="105">
        <v>30</v>
      </c>
      <c r="S25" s="106" t="s">
        <v>39</v>
      </c>
      <c r="T25" s="107">
        <v>0.05</v>
      </c>
      <c r="U25" s="108">
        <f t="shared" si="1"/>
        <v>3.1666666666666662E-2</v>
      </c>
      <c r="V25" s="125">
        <v>24483.69</v>
      </c>
      <c r="W25" s="110">
        <f t="shared" si="2"/>
        <v>8528.4853499999972</v>
      </c>
      <c r="X25" s="110">
        <f t="shared" si="3"/>
        <v>15955.204650000001</v>
      </c>
      <c r="Y25" s="107">
        <v>0.1</v>
      </c>
      <c r="Z25" s="110">
        <f t="shared" si="4"/>
        <v>14359.684185000002</v>
      </c>
    </row>
    <row r="26" spans="2:26" ht="16.5" thickTop="1" thickBot="1" x14ac:dyDescent="0.3">
      <c r="B26" s="97">
        <v>17</v>
      </c>
      <c r="C26" s="98" t="s">
        <v>139</v>
      </c>
      <c r="D26" s="99"/>
      <c r="E26" s="100"/>
      <c r="F26" s="101"/>
      <c r="G26" s="98"/>
      <c r="H26" s="97"/>
      <c r="I26" s="102"/>
      <c r="J26" s="102"/>
      <c r="K26" s="103"/>
      <c r="L26" s="104"/>
      <c r="M26" s="105"/>
      <c r="N26" s="105">
        <v>2011</v>
      </c>
      <c r="O26" s="105"/>
      <c r="P26" s="105">
        <v>2022</v>
      </c>
      <c r="Q26" s="105">
        <f t="shared" si="0"/>
        <v>11</v>
      </c>
      <c r="R26" s="105">
        <v>15</v>
      </c>
      <c r="S26" s="106" t="s">
        <v>39</v>
      </c>
      <c r="T26" s="107">
        <v>0.05</v>
      </c>
      <c r="U26" s="108">
        <f t="shared" si="1"/>
        <v>6.3333333333333325E-2</v>
      </c>
      <c r="V26" s="125">
        <v>34756</v>
      </c>
      <c r="W26" s="110">
        <f t="shared" si="2"/>
        <v>24213.346666666665</v>
      </c>
      <c r="X26" s="110">
        <f t="shared" si="3"/>
        <v>10542.653333333335</v>
      </c>
      <c r="Y26" s="107">
        <v>0.1</v>
      </c>
      <c r="Z26" s="110">
        <f t="shared" si="4"/>
        <v>9488.3880000000026</v>
      </c>
    </row>
    <row r="27" spans="2:26" ht="16.5" thickTop="1" thickBot="1" x14ac:dyDescent="0.3">
      <c r="B27" s="97">
        <v>18</v>
      </c>
      <c r="C27" s="98" t="s">
        <v>140</v>
      </c>
      <c r="D27" s="99"/>
      <c r="E27" s="100"/>
      <c r="F27" s="101"/>
      <c r="G27" s="98"/>
      <c r="H27" s="97"/>
      <c r="I27" s="102"/>
      <c r="J27" s="102"/>
      <c r="K27" s="103"/>
      <c r="L27" s="104"/>
      <c r="M27" s="105"/>
      <c r="N27" s="105">
        <v>2011</v>
      </c>
      <c r="O27" s="105"/>
      <c r="P27" s="105">
        <v>2022</v>
      </c>
      <c r="Q27" s="105">
        <f t="shared" si="0"/>
        <v>11</v>
      </c>
      <c r="R27" s="105">
        <v>20</v>
      </c>
      <c r="S27" s="106" t="s">
        <v>39</v>
      </c>
      <c r="T27" s="107">
        <v>0.05</v>
      </c>
      <c r="U27" s="108">
        <f t="shared" si="1"/>
        <v>4.7500000000000001E-2</v>
      </c>
      <c r="V27" s="125">
        <v>36137</v>
      </c>
      <c r="W27" s="110">
        <f t="shared" si="2"/>
        <v>18881.5825</v>
      </c>
      <c r="X27" s="110">
        <f t="shared" si="3"/>
        <v>17255.4175</v>
      </c>
      <c r="Y27" s="107">
        <v>0.1</v>
      </c>
      <c r="Z27" s="110">
        <f t="shared" si="4"/>
        <v>15529.875749999999</v>
      </c>
    </row>
    <row r="28" spans="2:26" ht="16.5" thickTop="1" thickBot="1" x14ac:dyDescent="0.3">
      <c r="B28" s="97">
        <v>19</v>
      </c>
      <c r="C28" s="98" t="s">
        <v>141</v>
      </c>
      <c r="D28" s="99"/>
      <c r="E28" s="100"/>
      <c r="F28" s="101"/>
      <c r="G28" s="98"/>
      <c r="H28" s="97"/>
      <c r="I28" s="102"/>
      <c r="J28" s="102"/>
      <c r="K28" s="103"/>
      <c r="L28" s="104"/>
      <c r="M28" s="105"/>
      <c r="N28" s="105">
        <v>2011</v>
      </c>
      <c r="O28" s="105"/>
      <c r="P28" s="105">
        <v>2022</v>
      </c>
      <c r="Q28" s="105">
        <f t="shared" si="0"/>
        <v>11</v>
      </c>
      <c r="R28" s="105">
        <v>15</v>
      </c>
      <c r="S28" s="106" t="s">
        <v>39</v>
      </c>
      <c r="T28" s="107">
        <v>0.05</v>
      </c>
      <c r="U28" s="108">
        <f t="shared" si="1"/>
        <v>6.3333333333333325E-2</v>
      </c>
      <c r="V28" s="125">
        <v>52898.76</v>
      </c>
      <c r="W28" s="110">
        <f t="shared" si="2"/>
        <v>36852.802799999998</v>
      </c>
      <c r="X28" s="110">
        <f t="shared" si="3"/>
        <v>16045.957200000004</v>
      </c>
      <c r="Y28" s="107">
        <v>0.1</v>
      </c>
      <c r="Z28" s="110">
        <f t="shared" si="4"/>
        <v>14441.361480000003</v>
      </c>
    </row>
    <row r="29" spans="2:26" ht="16.5" thickTop="1" thickBot="1" x14ac:dyDescent="0.3">
      <c r="B29" s="97">
        <v>20</v>
      </c>
      <c r="C29" s="98" t="s">
        <v>142</v>
      </c>
      <c r="D29" s="99"/>
      <c r="E29" s="100"/>
      <c r="F29" s="101"/>
      <c r="G29" s="98"/>
      <c r="H29" s="97"/>
      <c r="I29" s="102"/>
      <c r="J29" s="102"/>
      <c r="K29" s="103"/>
      <c r="L29" s="104"/>
      <c r="M29" s="105"/>
      <c r="N29" s="105">
        <v>2011</v>
      </c>
      <c r="O29" s="105"/>
      <c r="P29" s="105">
        <v>2022</v>
      </c>
      <c r="Q29" s="105">
        <f t="shared" si="0"/>
        <v>11</v>
      </c>
      <c r="R29" s="105">
        <v>30</v>
      </c>
      <c r="S29" s="106" t="s">
        <v>39</v>
      </c>
      <c r="T29" s="107">
        <v>0.05</v>
      </c>
      <c r="U29" s="108">
        <f t="shared" si="1"/>
        <v>3.1666666666666662E-2</v>
      </c>
      <c r="V29" s="125">
        <v>134230</v>
      </c>
      <c r="W29" s="110">
        <f t="shared" si="2"/>
        <v>46756.783333333326</v>
      </c>
      <c r="X29" s="110">
        <f t="shared" si="3"/>
        <v>87473.216666666674</v>
      </c>
      <c r="Y29" s="107">
        <v>0.1</v>
      </c>
      <c r="Z29" s="110">
        <f t="shared" si="4"/>
        <v>78725.895000000004</v>
      </c>
    </row>
    <row r="30" spans="2:26" ht="16.5" thickTop="1" thickBot="1" x14ac:dyDescent="0.3">
      <c r="B30" s="97">
        <v>21</v>
      </c>
      <c r="C30" s="98" t="s">
        <v>143</v>
      </c>
      <c r="D30" s="99"/>
      <c r="E30" s="100"/>
      <c r="F30" s="101"/>
      <c r="G30" s="98"/>
      <c r="H30" s="97"/>
      <c r="I30" s="102"/>
      <c r="J30" s="102"/>
      <c r="K30" s="103"/>
      <c r="L30" s="104"/>
      <c r="M30" s="105"/>
      <c r="N30" s="105">
        <v>2011</v>
      </c>
      <c r="O30" s="105"/>
      <c r="P30" s="105">
        <v>2022</v>
      </c>
      <c r="Q30" s="105">
        <f t="shared" si="0"/>
        <v>11</v>
      </c>
      <c r="R30" s="105">
        <v>15</v>
      </c>
      <c r="S30" s="106" t="s">
        <v>39</v>
      </c>
      <c r="T30" s="107">
        <v>0.05</v>
      </c>
      <c r="U30" s="108">
        <f t="shared" si="1"/>
        <v>6.3333333333333325E-2</v>
      </c>
      <c r="V30" s="125">
        <v>64150</v>
      </c>
      <c r="W30" s="110">
        <f t="shared" si="2"/>
        <v>44691.166666666657</v>
      </c>
      <c r="X30" s="110">
        <f t="shared" si="3"/>
        <v>19458.833333333343</v>
      </c>
      <c r="Y30" s="107">
        <v>0.1</v>
      </c>
      <c r="Z30" s="110">
        <f t="shared" si="4"/>
        <v>17512.950000000008</v>
      </c>
    </row>
    <row r="31" spans="2:26" ht="16.5" thickTop="1" thickBot="1" x14ac:dyDescent="0.3">
      <c r="B31" s="97">
        <v>22</v>
      </c>
      <c r="C31" s="98" t="s">
        <v>144</v>
      </c>
      <c r="D31" s="99"/>
      <c r="E31" s="100"/>
      <c r="F31" s="101"/>
      <c r="G31" s="98"/>
      <c r="H31" s="97"/>
      <c r="I31" s="102"/>
      <c r="J31" s="102"/>
      <c r="K31" s="103"/>
      <c r="L31" s="104"/>
      <c r="M31" s="105"/>
      <c r="N31" s="105">
        <v>2011</v>
      </c>
      <c r="O31" s="105" t="s">
        <v>39</v>
      </c>
      <c r="P31" s="105">
        <v>2022</v>
      </c>
      <c r="Q31" s="105">
        <f t="shared" si="0"/>
        <v>11</v>
      </c>
      <c r="R31" s="105">
        <v>15</v>
      </c>
      <c r="S31" s="106" t="s">
        <v>39</v>
      </c>
      <c r="T31" s="107">
        <v>0.05</v>
      </c>
      <c r="U31" s="108">
        <f t="shared" si="1"/>
        <v>6.3333333333333325E-2</v>
      </c>
      <c r="V31" s="125">
        <v>66193.69</v>
      </c>
      <c r="W31" s="110">
        <f t="shared" si="2"/>
        <v>46114.937366666658</v>
      </c>
      <c r="X31" s="110">
        <f t="shared" si="3"/>
        <v>20078.752633333344</v>
      </c>
      <c r="Y31" s="107">
        <v>0.1</v>
      </c>
      <c r="Z31" s="110">
        <f t="shared" si="4"/>
        <v>18070.877370000009</v>
      </c>
    </row>
    <row r="32" spans="2:26" ht="16.5" thickTop="1" thickBot="1" x14ac:dyDescent="0.3">
      <c r="B32" s="97">
        <v>23</v>
      </c>
      <c r="C32" s="98" t="s">
        <v>145</v>
      </c>
      <c r="D32" s="99"/>
      <c r="E32" s="100"/>
      <c r="F32" s="101"/>
      <c r="G32" s="98"/>
      <c r="H32" s="97"/>
      <c r="I32" s="102"/>
      <c r="J32" s="102"/>
      <c r="K32" s="103"/>
      <c r="L32" s="104"/>
      <c r="M32" s="105"/>
      <c r="N32" s="105">
        <v>2011</v>
      </c>
      <c r="O32" s="105" t="s">
        <v>39</v>
      </c>
      <c r="P32" s="105">
        <v>2022</v>
      </c>
      <c r="Q32" s="105">
        <f t="shared" si="0"/>
        <v>11</v>
      </c>
      <c r="R32" s="105">
        <v>15</v>
      </c>
      <c r="S32" s="106" t="s">
        <v>39</v>
      </c>
      <c r="T32" s="107">
        <v>0.05</v>
      </c>
      <c r="U32" s="108">
        <f t="shared" si="1"/>
        <v>6.3333333333333325E-2</v>
      </c>
      <c r="V32" s="125">
        <v>138418.37</v>
      </c>
      <c r="W32" s="110">
        <f t="shared" si="2"/>
        <v>96431.464433333313</v>
      </c>
      <c r="X32" s="110">
        <f t="shared" si="3"/>
        <v>41986.905566666683</v>
      </c>
      <c r="Y32" s="107">
        <v>0.1</v>
      </c>
      <c r="Z32" s="110">
        <f t="shared" si="4"/>
        <v>37788.215010000014</v>
      </c>
    </row>
    <row r="33" spans="2:26" s="87" customFormat="1" ht="16.5" thickTop="1" thickBot="1" x14ac:dyDescent="0.3">
      <c r="B33" s="97">
        <v>24</v>
      </c>
      <c r="C33" s="98" t="s">
        <v>146</v>
      </c>
      <c r="D33" s="113"/>
      <c r="E33" s="114"/>
      <c r="F33" s="115"/>
      <c r="G33" s="112"/>
      <c r="H33" s="111"/>
      <c r="I33" s="116"/>
      <c r="J33" s="116"/>
      <c r="K33" s="117"/>
      <c r="L33" s="118"/>
      <c r="M33" s="119"/>
      <c r="N33" s="105">
        <v>2011</v>
      </c>
      <c r="O33" s="119"/>
      <c r="P33" s="105">
        <v>2022</v>
      </c>
      <c r="Q33" s="105">
        <f t="shared" si="0"/>
        <v>11</v>
      </c>
      <c r="R33" s="105">
        <v>20</v>
      </c>
      <c r="S33" s="106" t="s">
        <v>39</v>
      </c>
      <c r="T33" s="107">
        <v>0.05</v>
      </c>
      <c r="U33" s="108">
        <f t="shared" si="1"/>
        <v>4.7500000000000001E-2</v>
      </c>
      <c r="V33" s="125">
        <v>68808</v>
      </c>
      <c r="W33" s="110">
        <f t="shared" si="2"/>
        <v>35952.18</v>
      </c>
      <c r="X33" s="110">
        <f t="shared" si="3"/>
        <v>32855.82</v>
      </c>
      <c r="Y33" s="107">
        <v>0.1</v>
      </c>
      <c r="Z33" s="110">
        <f t="shared" si="4"/>
        <v>29570.237999999998</v>
      </c>
    </row>
    <row r="34" spans="2:26" s="87" customFormat="1" ht="16.5" thickTop="1" thickBot="1" x14ac:dyDescent="0.3">
      <c r="B34" s="97">
        <v>25</v>
      </c>
      <c r="C34" s="98" t="s">
        <v>147</v>
      </c>
      <c r="D34" s="99"/>
      <c r="E34" s="100"/>
      <c r="F34" s="101"/>
      <c r="G34" s="98"/>
      <c r="H34" s="97"/>
      <c r="I34" s="102"/>
      <c r="J34" s="102"/>
      <c r="K34" s="103"/>
      <c r="L34" s="104"/>
      <c r="M34" s="105"/>
      <c r="N34" s="105">
        <v>2011</v>
      </c>
      <c r="O34" s="105" t="s">
        <v>39</v>
      </c>
      <c r="P34" s="105">
        <v>2022</v>
      </c>
      <c r="Q34" s="105">
        <f t="shared" si="0"/>
        <v>11</v>
      </c>
      <c r="R34" s="105">
        <v>20</v>
      </c>
      <c r="S34" s="106" t="s">
        <v>39</v>
      </c>
      <c r="T34" s="107">
        <v>0.05</v>
      </c>
      <c r="U34" s="108">
        <f t="shared" si="1"/>
        <v>4.7500000000000001E-2</v>
      </c>
      <c r="V34" s="125">
        <v>182942.85</v>
      </c>
      <c r="W34" s="110">
        <f t="shared" si="2"/>
        <v>95587.639124999987</v>
      </c>
      <c r="X34" s="110">
        <f t="shared" si="3"/>
        <v>87355.210875000019</v>
      </c>
      <c r="Y34" s="107">
        <v>0.1</v>
      </c>
      <c r="Z34" s="110">
        <f t="shared" si="4"/>
        <v>78619.689787500014</v>
      </c>
    </row>
    <row r="35" spans="2:26" s="87" customFormat="1" ht="16.5" thickTop="1" thickBot="1" x14ac:dyDescent="0.3">
      <c r="B35" s="97">
        <v>26</v>
      </c>
      <c r="C35" s="98" t="s">
        <v>148</v>
      </c>
      <c r="D35" s="99"/>
      <c r="E35" s="100"/>
      <c r="F35" s="101"/>
      <c r="G35" s="98"/>
      <c r="H35" s="97"/>
      <c r="I35" s="102"/>
      <c r="J35" s="102"/>
      <c r="K35" s="103"/>
      <c r="L35" s="104"/>
      <c r="M35" s="105"/>
      <c r="N35" s="105">
        <v>2011</v>
      </c>
      <c r="O35" s="105" t="s">
        <v>39</v>
      </c>
      <c r="P35" s="105">
        <v>2022</v>
      </c>
      <c r="Q35" s="105">
        <f t="shared" si="0"/>
        <v>11</v>
      </c>
      <c r="R35" s="105">
        <v>20</v>
      </c>
      <c r="S35" s="106" t="s">
        <v>39</v>
      </c>
      <c r="T35" s="107">
        <v>0.05</v>
      </c>
      <c r="U35" s="108">
        <f t="shared" si="1"/>
        <v>4.7500000000000001E-2</v>
      </c>
      <c r="V35" s="125">
        <v>156356.59</v>
      </c>
      <c r="W35" s="110">
        <f t="shared" si="2"/>
        <v>81696.318274999998</v>
      </c>
      <c r="X35" s="110">
        <f t="shared" si="3"/>
        <v>74660.271724999999</v>
      </c>
      <c r="Y35" s="107">
        <v>0.1</v>
      </c>
      <c r="Z35" s="110">
        <f t="shared" si="4"/>
        <v>67194.244552499993</v>
      </c>
    </row>
    <row r="36" spans="2:26" s="87" customFormat="1" ht="16.5" thickTop="1" thickBot="1" x14ac:dyDescent="0.3">
      <c r="B36" s="97">
        <v>27</v>
      </c>
      <c r="C36" s="98" t="s">
        <v>149</v>
      </c>
      <c r="D36" s="99"/>
      <c r="E36" s="100"/>
      <c r="F36" s="101"/>
      <c r="G36" s="98"/>
      <c r="H36" s="97"/>
      <c r="I36" s="102"/>
      <c r="J36" s="102"/>
      <c r="K36" s="103"/>
      <c r="L36" s="104"/>
      <c r="M36" s="105"/>
      <c r="N36" s="105">
        <v>2011</v>
      </c>
      <c r="O36" s="105" t="s">
        <v>39</v>
      </c>
      <c r="P36" s="105">
        <v>2022</v>
      </c>
      <c r="Q36" s="105">
        <f t="shared" si="0"/>
        <v>11</v>
      </c>
      <c r="R36" s="105">
        <v>15</v>
      </c>
      <c r="S36" s="106" t="s">
        <v>39</v>
      </c>
      <c r="T36" s="107">
        <v>0.05</v>
      </c>
      <c r="U36" s="108">
        <f t="shared" si="1"/>
        <v>6.3333333333333325E-2</v>
      </c>
      <c r="V36" s="125">
        <v>79620</v>
      </c>
      <c r="W36" s="110">
        <f t="shared" si="2"/>
        <v>55468.599999999991</v>
      </c>
      <c r="X36" s="110">
        <f t="shared" si="3"/>
        <v>24151.400000000009</v>
      </c>
      <c r="Y36" s="107">
        <v>0.1</v>
      </c>
      <c r="Z36" s="110">
        <f t="shared" si="4"/>
        <v>21736.260000000009</v>
      </c>
    </row>
    <row r="37" spans="2:26" s="87" customFormat="1" ht="16.5" thickTop="1" thickBot="1" x14ac:dyDescent="0.3">
      <c r="B37" s="97">
        <v>28</v>
      </c>
      <c r="C37" s="98" t="s">
        <v>150</v>
      </c>
      <c r="D37" s="99"/>
      <c r="E37" s="100"/>
      <c r="F37" s="101"/>
      <c r="G37" s="98"/>
      <c r="H37" s="97"/>
      <c r="I37" s="102"/>
      <c r="J37" s="102"/>
      <c r="K37" s="103"/>
      <c r="L37" s="104"/>
      <c r="M37" s="105"/>
      <c r="N37" s="105">
        <v>2011</v>
      </c>
      <c r="O37" s="105" t="s">
        <v>39</v>
      </c>
      <c r="P37" s="105">
        <v>2022</v>
      </c>
      <c r="Q37" s="105">
        <f t="shared" si="0"/>
        <v>11</v>
      </c>
      <c r="R37" s="105">
        <v>15</v>
      </c>
      <c r="S37" s="106" t="s">
        <v>39</v>
      </c>
      <c r="T37" s="107">
        <v>0.05</v>
      </c>
      <c r="U37" s="108">
        <f t="shared" si="1"/>
        <v>6.3333333333333325E-2</v>
      </c>
      <c r="V37" s="125">
        <v>78182</v>
      </c>
      <c r="W37" s="110">
        <f t="shared" si="2"/>
        <v>54466.79333333332</v>
      </c>
      <c r="X37" s="110">
        <f t="shared" si="3"/>
        <v>23715.20666666668</v>
      </c>
      <c r="Y37" s="107">
        <v>0.1</v>
      </c>
      <c r="Z37" s="110">
        <f t="shared" si="4"/>
        <v>21343.686000000012</v>
      </c>
    </row>
    <row r="38" spans="2:26" s="87" customFormat="1" ht="16.5" thickTop="1" thickBot="1" x14ac:dyDescent="0.3">
      <c r="B38" s="97">
        <v>29</v>
      </c>
      <c r="C38" s="98" t="s">
        <v>151</v>
      </c>
      <c r="D38" s="99"/>
      <c r="E38" s="100"/>
      <c r="F38" s="101"/>
      <c r="G38" s="98"/>
      <c r="H38" s="97"/>
      <c r="I38" s="102"/>
      <c r="J38" s="102"/>
      <c r="K38" s="103"/>
      <c r="L38" s="104"/>
      <c r="M38" s="105"/>
      <c r="N38" s="105">
        <v>2011</v>
      </c>
      <c r="O38" s="105" t="s">
        <v>39</v>
      </c>
      <c r="P38" s="105">
        <v>2022</v>
      </c>
      <c r="Q38" s="105">
        <f t="shared" si="0"/>
        <v>11</v>
      </c>
      <c r="R38" s="105">
        <v>15</v>
      </c>
      <c r="S38" s="106" t="s">
        <v>39</v>
      </c>
      <c r="T38" s="107">
        <v>0.05</v>
      </c>
      <c r="U38" s="108">
        <f t="shared" si="1"/>
        <v>6.3333333333333325E-2</v>
      </c>
      <c r="V38" s="125">
        <v>91076</v>
      </c>
      <c r="W38" s="110">
        <f t="shared" si="2"/>
        <v>63449.61333333332</v>
      </c>
      <c r="X38" s="110">
        <f t="shared" si="3"/>
        <v>27626.38666666668</v>
      </c>
      <c r="Y38" s="107">
        <v>0.1</v>
      </c>
      <c r="Z38" s="110">
        <f t="shared" si="4"/>
        <v>24863.748000000011</v>
      </c>
    </row>
    <row r="39" spans="2:26" s="87" customFormat="1" ht="16.5" thickTop="1" thickBot="1" x14ac:dyDescent="0.3">
      <c r="B39" s="97">
        <v>30</v>
      </c>
      <c r="C39" s="98" t="s">
        <v>152</v>
      </c>
      <c r="D39" s="99"/>
      <c r="E39" s="100"/>
      <c r="F39" s="101"/>
      <c r="G39" s="98"/>
      <c r="H39" s="97"/>
      <c r="I39" s="102"/>
      <c r="J39" s="102"/>
      <c r="K39" s="103"/>
      <c r="L39" s="104"/>
      <c r="M39" s="105"/>
      <c r="N39" s="105">
        <v>2011</v>
      </c>
      <c r="O39" s="105" t="s">
        <v>39</v>
      </c>
      <c r="P39" s="105">
        <v>2022</v>
      </c>
      <c r="Q39" s="105">
        <f t="shared" si="0"/>
        <v>11</v>
      </c>
      <c r="R39" s="105">
        <v>30</v>
      </c>
      <c r="S39" s="106" t="s">
        <v>39</v>
      </c>
      <c r="T39" s="107">
        <v>0.05</v>
      </c>
      <c r="U39" s="108">
        <f t="shared" si="1"/>
        <v>3.1666666666666662E-2</v>
      </c>
      <c r="V39" s="125">
        <v>87225</v>
      </c>
      <c r="W39" s="110">
        <f t="shared" si="2"/>
        <v>30383.374999999996</v>
      </c>
      <c r="X39" s="110">
        <f t="shared" si="3"/>
        <v>56841.625</v>
      </c>
      <c r="Y39" s="107">
        <v>0.1</v>
      </c>
      <c r="Z39" s="110">
        <f t="shared" si="4"/>
        <v>51157.462500000001</v>
      </c>
    </row>
    <row r="40" spans="2:26" s="87" customFormat="1" ht="16.5" thickTop="1" thickBot="1" x14ac:dyDescent="0.3">
      <c r="B40" s="97">
        <v>31</v>
      </c>
      <c r="C40" s="98" t="s">
        <v>153</v>
      </c>
      <c r="D40" s="99"/>
      <c r="E40" s="100"/>
      <c r="F40" s="101"/>
      <c r="G40" s="98"/>
      <c r="H40" s="97"/>
      <c r="I40" s="102"/>
      <c r="J40" s="102"/>
      <c r="K40" s="103"/>
      <c r="L40" s="104"/>
      <c r="M40" s="105"/>
      <c r="N40" s="105">
        <v>2011</v>
      </c>
      <c r="O40" s="105" t="s">
        <v>39</v>
      </c>
      <c r="P40" s="105">
        <v>2022</v>
      </c>
      <c r="Q40" s="105">
        <f t="shared" si="0"/>
        <v>11</v>
      </c>
      <c r="R40" s="105">
        <v>15</v>
      </c>
      <c r="S40" s="106" t="s">
        <v>39</v>
      </c>
      <c r="T40" s="107">
        <v>0.05</v>
      </c>
      <c r="U40" s="108">
        <f t="shared" si="1"/>
        <v>6.3333333333333325E-2</v>
      </c>
      <c r="V40" s="125">
        <v>234273.4</v>
      </c>
      <c r="W40" s="110">
        <f t="shared" si="2"/>
        <v>163210.46866666662</v>
      </c>
      <c r="X40" s="110">
        <f t="shared" si="3"/>
        <v>71062.93133333337</v>
      </c>
      <c r="Y40" s="107">
        <v>0.1</v>
      </c>
      <c r="Z40" s="110">
        <f t="shared" si="4"/>
        <v>63956.63820000003</v>
      </c>
    </row>
    <row r="41" spans="2:26" s="87" customFormat="1" ht="16.5" thickTop="1" thickBot="1" x14ac:dyDescent="0.3">
      <c r="B41" s="97">
        <v>32</v>
      </c>
      <c r="C41" s="98" t="s">
        <v>154</v>
      </c>
      <c r="D41" s="99"/>
      <c r="E41" s="100"/>
      <c r="F41" s="101"/>
      <c r="G41" s="98"/>
      <c r="H41" s="97"/>
      <c r="I41" s="102"/>
      <c r="J41" s="102"/>
      <c r="K41" s="103"/>
      <c r="L41" s="104"/>
      <c r="M41" s="105"/>
      <c r="N41" s="105">
        <v>2011</v>
      </c>
      <c r="O41" s="105" t="s">
        <v>39</v>
      </c>
      <c r="P41" s="105">
        <v>2022</v>
      </c>
      <c r="Q41" s="105">
        <f t="shared" si="0"/>
        <v>11</v>
      </c>
      <c r="R41" s="105">
        <v>30</v>
      </c>
      <c r="S41" s="106" t="s">
        <v>39</v>
      </c>
      <c r="T41" s="107">
        <v>0.05</v>
      </c>
      <c r="U41" s="108">
        <f t="shared" si="1"/>
        <v>3.1666666666666662E-2</v>
      </c>
      <c r="V41" s="125">
        <v>104808.73</v>
      </c>
      <c r="W41" s="110">
        <f t="shared" si="2"/>
        <v>36508.374283333324</v>
      </c>
      <c r="X41" s="110">
        <f t="shared" si="3"/>
        <v>68300.355716666672</v>
      </c>
      <c r="Y41" s="107">
        <v>0.1</v>
      </c>
      <c r="Z41" s="110">
        <f t="shared" si="4"/>
        <v>61470.320145000005</v>
      </c>
    </row>
    <row r="42" spans="2:26" s="87" customFormat="1" ht="16.5" thickTop="1" thickBot="1" x14ac:dyDescent="0.3">
      <c r="B42" s="97">
        <v>33</v>
      </c>
      <c r="C42" s="98" t="s">
        <v>155</v>
      </c>
      <c r="D42" s="99"/>
      <c r="E42" s="100"/>
      <c r="F42" s="101"/>
      <c r="G42" s="98"/>
      <c r="H42" s="97"/>
      <c r="I42" s="102"/>
      <c r="J42" s="102"/>
      <c r="K42" s="103"/>
      <c r="L42" s="104"/>
      <c r="M42" s="105"/>
      <c r="N42" s="105">
        <v>2011</v>
      </c>
      <c r="O42" s="105" t="s">
        <v>39</v>
      </c>
      <c r="P42" s="105">
        <v>2022</v>
      </c>
      <c r="Q42" s="105">
        <f t="shared" si="0"/>
        <v>11</v>
      </c>
      <c r="R42" s="105">
        <v>30</v>
      </c>
      <c r="S42" s="106" t="s">
        <v>39</v>
      </c>
      <c r="T42" s="107">
        <v>0.05</v>
      </c>
      <c r="U42" s="108">
        <f t="shared" si="1"/>
        <v>3.1666666666666662E-2</v>
      </c>
      <c r="V42" s="125">
        <v>151358</v>
      </c>
      <c r="W42" s="110">
        <f t="shared" si="2"/>
        <v>52723.036666666667</v>
      </c>
      <c r="X42" s="110">
        <f t="shared" si="3"/>
        <v>98634.963333333333</v>
      </c>
      <c r="Y42" s="107">
        <v>0.1</v>
      </c>
      <c r="Z42" s="110">
        <f t="shared" si="4"/>
        <v>88771.467000000004</v>
      </c>
    </row>
    <row r="43" spans="2:26" s="87" customFormat="1" ht="16.5" thickTop="1" thickBot="1" x14ac:dyDescent="0.3">
      <c r="B43" s="97">
        <v>34</v>
      </c>
      <c r="C43" s="126" t="s">
        <v>156</v>
      </c>
      <c r="D43" s="127">
        <f>SUM(D10:D42)</f>
        <v>0</v>
      </c>
      <c r="E43" s="128">
        <f>SUM(E10:E42)</f>
        <v>0</v>
      </c>
      <c r="F43" s="129"/>
      <c r="G43" s="130"/>
      <c r="H43" s="130"/>
      <c r="I43" s="130"/>
      <c r="J43" s="130"/>
      <c r="K43" s="130"/>
      <c r="L43" s="131"/>
      <c r="M43" s="130"/>
      <c r="N43" s="132">
        <v>2011</v>
      </c>
      <c r="O43" s="130"/>
      <c r="P43" s="105">
        <v>2022</v>
      </c>
      <c r="Q43" s="105">
        <f t="shared" si="0"/>
        <v>11</v>
      </c>
      <c r="R43" s="105">
        <v>20</v>
      </c>
      <c r="S43" s="106" t="s">
        <v>39</v>
      </c>
      <c r="T43" s="107">
        <v>0.05</v>
      </c>
      <c r="U43" s="108">
        <f t="shared" si="1"/>
        <v>4.7500000000000001E-2</v>
      </c>
      <c r="V43" s="125">
        <v>159026</v>
      </c>
      <c r="W43" s="110">
        <f t="shared" si="2"/>
        <v>83091.084999999992</v>
      </c>
      <c r="X43" s="110">
        <f t="shared" si="3"/>
        <v>75934.915000000008</v>
      </c>
      <c r="Y43" s="107">
        <v>0.1</v>
      </c>
      <c r="Z43" s="110">
        <f t="shared" si="4"/>
        <v>68341.423500000004</v>
      </c>
    </row>
    <row r="44" spans="2:26" s="87" customFormat="1" ht="16.5" thickTop="1" thickBot="1" x14ac:dyDescent="0.3">
      <c r="B44" s="97">
        <v>35</v>
      </c>
      <c r="C44" s="133" t="s">
        <v>157</v>
      </c>
      <c r="D44" s="134"/>
      <c r="E44" s="134"/>
      <c r="F44" s="135"/>
      <c r="G44" s="134"/>
      <c r="H44" s="134"/>
      <c r="I44" s="134"/>
      <c r="J44" s="134"/>
      <c r="K44" s="134"/>
      <c r="L44" s="134"/>
      <c r="M44" s="134"/>
      <c r="N44" s="132">
        <v>2011</v>
      </c>
      <c r="O44" s="136"/>
      <c r="P44" s="105">
        <v>2022</v>
      </c>
      <c r="Q44" s="105">
        <f t="shared" si="0"/>
        <v>11</v>
      </c>
      <c r="R44" s="105">
        <v>20</v>
      </c>
      <c r="S44" s="106" t="s">
        <v>39</v>
      </c>
      <c r="T44" s="107">
        <v>0.05</v>
      </c>
      <c r="U44" s="108">
        <f t="shared" si="1"/>
        <v>4.7500000000000001E-2</v>
      </c>
      <c r="V44" s="125">
        <v>177302</v>
      </c>
      <c r="W44" s="110">
        <f t="shared" si="2"/>
        <v>92640.294999999998</v>
      </c>
      <c r="X44" s="110">
        <f t="shared" si="3"/>
        <v>84661.705000000002</v>
      </c>
      <c r="Y44" s="107">
        <v>0.1</v>
      </c>
      <c r="Z44" s="110">
        <f t="shared" si="4"/>
        <v>76195.534500000009</v>
      </c>
    </row>
    <row r="45" spans="2:26" s="87" customFormat="1" ht="16.5" thickTop="1" thickBot="1" x14ac:dyDescent="0.3">
      <c r="B45" s="97">
        <v>36</v>
      </c>
      <c r="C45" s="133" t="s">
        <v>158</v>
      </c>
      <c r="D45" s="134"/>
      <c r="E45" s="134"/>
      <c r="F45" s="135"/>
      <c r="G45" s="134"/>
      <c r="H45" s="134"/>
      <c r="I45" s="134"/>
      <c r="J45" s="134"/>
      <c r="K45" s="134"/>
      <c r="L45" s="134"/>
      <c r="M45" s="134"/>
      <c r="N45" s="132">
        <v>2011</v>
      </c>
      <c r="O45" s="136"/>
      <c r="P45" s="105">
        <v>2022</v>
      </c>
      <c r="Q45" s="105">
        <f t="shared" si="0"/>
        <v>11</v>
      </c>
      <c r="R45" s="105">
        <v>15</v>
      </c>
      <c r="S45" s="106" t="s">
        <v>39</v>
      </c>
      <c r="T45" s="107">
        <v>0.05</v>
      </c>
      <c r="U45" s="108">
        <f t="shared" si="1"/>
        <v>6.3333333333333325E-2</v>
      </c>
      <c r="V45" s="125">
        <v>169353</v>
      </c>
      <c r="W45" s="110">
        <f t="shared" si="2"/>
        <v>117982.58999999998</v>
      </c>
      <c r="X45" s="110">
        <f t="shared" si="3"/>
        <v>51370.410000000018</v>
      </c>
      <c r="Y45" s="107">
        <v>0.1</v>
      </c>
      <c r="Z45" s="110">
        <f t="shared" si="4"/>
        <v>46233.369000000013</v>
      </c>
    </row>
    <row r="46" spans="2:26" s="87" customFormat="1" ht="16.5" thickTop="1" thickBot="1" x14ac:dyDescent="0.3">
      <c r="B46" s="97">
        <v>37</v>
      </c>
      <c r="C46" s="133" t="s">
        <v>159</v>
      </c>
      <c r="D46" s="134"/>
      <c r="E46" s="134"/>
      <c r="F46" s="135"/>
      <c r="G46" s="134"/>
      <c r="H46" s="134"/>
      <c r="I46" s="134"/>
      <c r="J46" s="134"/>
      <c r="K46" s="134"/>
      <c r="L46" s="134"/>
      <c r="M46" s="134"/>
      <c r="N46" s="132">
        <v>2011</v>
      </c>
      <c r="O46" s="136"/>
      <c r="P46" s="105">
        <v>2022</v>
      </c>
      <c r="Q46" s="105">
        <f t="shared" si="0"/>
        <v>11</v>
      </c>
      <c r="R46" s="105">
        <v>30</v>
      </c>
      <c r="S46" s="106" t="s">
        <v>39</v>
      </c>
      <c r="T46" s="107">
        <v>0.05</v>
      </c>
      <c r="U46" s="108">
        <f t="shared" si="1"/>
        <v>3.1666666666666662E-2</v>
      </c>
      <c r="V46" s="125">
        <v>441447</v>
      </c>
      <c r="W46" s="110">
        <f t="shared" si="2"/>
        <v>153770.70499999999</v>
      </c>
      <c r="X46" s="110">
        <f t="shared" si="3"/>
        <v>287676.29500000004</v>
      </c>
      <c r="Y46" s="107">
        <v>0.1</v>
      </c>
      <c r="Z46" s="110">
        <f t="shared" si="4"/>
        <v>258908.66550000003</v>
      </c>
    </row>
    <row r="47" spans="2:26" s="87" customFormat="1" ht="16.5" thickTop="1" thickBot="1" x14ac:dyDescent="0.3">
      <c r="B47" s="97">
        <v>38</v>
      </c>
      <c r="C47" s="133" t="s">
        <v>160</v>
      </c>
      <c r="D47" s="134"/>
      <c r="E47" s="134"/>
      <c r="F47" s="135"/>
      <c r="G47" s="134"/>
      <c r="H47" s="134"/>
      <c r="I47" s="134"/>
      <c r="J47" s="134"/>
      <c r="K47" s="134"/>
      <c r="L47" s="134"/>
      <c r="M47" s="134"/>
      <c r="N47" s="132">
        <v>2011</v>
      </c>
      <c r="O47" s="136"/>
      <c r="P47" s="105">
        <v>2022</v>
      </c>
      <c r="Q47" s="105">
        <f t="shared" si="0"/>
        <v>11</v>
      </c>
      <c r="R47" s="105">
        <v>15</v>
      </c>
      <c r="S47" s="106" t="s">
        <v>39</v>
      </c>
      <c r="T47" s="107">
        <v>0.05</v>
      </c>
      <c r="U47" s="108">
        <f t="shared" si="1"/>
        <v>6.3333333333333325E-2</v>
      </c>
      <c r="V47" s="125">
        <v>193355</v>
      </c>
      <c r="W47" s="110">
        <f t="shared" si="2"/>
        <v>134703.98333333334</v>
      </c>
      <c r="X47" s="110">
        <f t="shared" si="3"/>
        <v>58651.016666666663</v>
      </c>
      <c r="Y47" s="107">
        <v>0.1</v>
      </c>
      <c r="Z47" s="110">
        <f t="shared" si="4"/>
        <v>52785.914999999994</v>
      </c>
    </row>
    <row r="48" spans="2:26" s="87" customFormat="1" ht="16.5" thickTop="1" thickBot="1" x14ac:dyDescent="0.3">
      <c r="B48" s="97">
        <v>39</v>
      </c>
      <c r="C48" s="133" t="s">
        <v>161</v>
      </c>
      <c r="D48" s="134"/>
      <c r="E48" s="134"/>
      <c r="F48" s="135"/>
      <c r="G48" s="134"/>
      <c r="H48" s="134"/>
      <c r="I48" s="134"/>
      <c r="J48" s="134"/>
      <c r="K48" s="134"/>
      <c r="L48" s="134"/>
      <c r="M48" s="134"/>
      <c r="N48" s="132">
        <v>2011</v>
      </c>
      <c r="O48" s="136"/>
      <c r="P48" s="105">
        <v>2022</v>
      </c>
      <c r="Q48" s="105">
        <f t="shared" si="0"/>
        <v>11</v>
      </c>
      <c r="R48" s="105">
        <v>55</v>
      </c>
      <c r="S48" s="106" t="s">
        <v>39</v>
      </c>
      <c r="T48" s="107">
        <v>0.05</v>
      </c>
      <c r="U48" s="108">
        <f t="shared" si="1"/>
        <v>1.7272727272727273E-2</v>
      </c>
      <c r="V48" s="125">
        <v>219991</v>
      </c>
      <c r="W48" s="110">
        <f t="shared" si="2"/>
        <v>41798.29</v>
      </c>
      <c r="X48" s="110">
        <f t="shared" si="3"/>
        <v>178192.71</v>
      </c>
      <c r="Y48" s="107">
        <v>0.1</v>
      </c>
      <c r="Z48" s="110">
        <f t="shared" si="4"/>
        <v>160373.43899999998</v>
      </c>
    </row>
    <row r="49" spans="2:26" s="87" customFormat="1" ht="16.5" thickTop="1" thickBot="1" x14ac:dyDescent="0.3">
      <c r="B49" s="97">
        <v>40</v>
      </c>
      <c r="C49" s="133" t="s">
        <v>162</v>
      </c>
      <c r="D49" s="134"/>
      <c r="E49" s="134"/>
      <c r="F49" s="135"/>
      <c r="G49" s="134"/>
      <c r="H49" s="134"/>
      <c r="I49" s="134"/>
      <c r="J49" s="134"/>
      <c r="K49" s="134"/>
      <c r="L49" s="134"/>
      <c r="M49" s="134"/>
      <c r="N49" s="132">
        <v>2011</v>
      </c>
      <c r="O49" s="136"/>
      <c r="P49" s="105">
        <v>2022</v>
      </c>
      <c r="Q49" s="105">
        <f t="shared" si="0"/>
        <v>11</v>
      </c>
      <c r="R49" s="105">
        <v>15</v>
      </c>
      <c r="S49" s="106" t="s">
        <v>39</v>
      </c>
      <c r="T49" s="107">
        <v>0.05</v>
      </c>
      <c r="U49" s="108">
        <f t="shared" si="1"/>
        <v>6.3333333333333325E-2</v>
      </c>
      <c r="V49" s="125">
        <v>252937</v>
      </c>
      <c r="W49" s="110">
        <f t="shared" si="2"/>
        <v>176212.77666666664</v>
      </c>
      <c r="X49" s="110">
        <f t="shared" si="3"/>
        <v>76724.223333333357</v>
      </c>
      <c r="Y49" s="107">
        <v>0.1</v>
      </c>
      <c r="Z49" s="110">
        <f t="shared" si="4"/>
        <v>69051.801000000021</v>
      </c>
    </row>
    <row r="50" spans="2:26" s="87" customFormat="1" ht="16.5" thickTop="1" thickBot="1" x14ac:dyDescent="0.3">
      <c r="B50" s="97">
        <v>41</v>
      </c>
      <c r="C50" s="133" t="s">
        <v>163</v>
      </c>
      <c r="D50" s="134"/>
      <c r="E50" s="134"/>
      <c r="F50" s="135"/>
      <c r="G50" s="134"/>
      <c r="H50" s="134"/>
      <c r="I50" s="134"/>
      <c r="J50" s="134"/>
      <c r="K50" s="134"/>
      <c r="L50" s="134"/>
      <c r="M50" s="134"/>
      <c r="N50" s="132">
        <v>2011</v>
      </c>
      <c r="O50" s="136"/>
      <c r="P50" s="105">
        <v>2022</v>
      </c>
      <c r="Q50" s="105">
        <f t="shared" si="0"/>
        <v>11</v>
      </c>
      <c r="R50" s="105">
        <v>30</v>
      </c>
      <c r="S50" s="106" t="s">
        <v>39</v>
      </c>
      <c r="T50" s="107">
        <v>0.05</v>
      </c>
      <c r="U50" s="108">
        <f t="shared" si="1"/>
        <v>3.1666666666666662E-2</v>
      </c>
      <c r="V50" s="125">
        <v>709174.31</v>
      </c>
      <c r="W50" s="110">
        <f t="shared" si="2"/>
        <v>247029.05131666665</v>
      </c>
      <c r="X50" s="110">
        <f t="shared" si="3"/>
        <v>462145.25868333341</v>
      </c>
      <c r="Y50" s="107">
        <v>0.1</v>
      </c>
      <c r="Z50" s="110">
        <f t="shared" si="4"/>
        <v>415930.73281500005</v>
      </c>
    </row>
    <row r="51" spans="2:26" s="87" customFormat="1" ht="16.5" thickTop="1" thickBot="1" x14ac:dyDescent="0.3">
      <c r="B51" s="97">
        <v>42</v>
      </c>
      <c r="C51" s="133" t="s">
        <v>164</v>
      </c>
      <c r="D51" s="134"/>
      <c r="E51" s="134"/>
      <c r="F51" s="135"/>
      <c r="G51" s="134"/>
      <c r="H51" s="134"/>
      <c r="I51" s="134"/>
      <c r="J51" s="134"/>
      <c r="K51" s="134"/>
      <c r="L51" s="134"/>
      <c r="M51" s="134"/>
      <c r="N51" s="132">
        <v>2011</v>
      </c>
      <c r="O51" s="136"/>
      <c r="P51" s="105">
        <v>2022</v>
      </c>
      <c r="Q51" s="105">
        <f t="shared" si="0"/>
        <v>11</v>
      </c>
      <c r="R51" s="105">
        <v>20</v>
      </c>
      <c r="S51" s="106" t="s">
        <v>39</v>
      </c>
      <c r="T51" s="107">
        <v>0.05</v>
      </c>
      <c r="U51" s="108">
        <f t="shared" si="1"/>
        <v>4.7500000000000001E-2</v>
      </c>
      <c r="V51" s="125">
        <v>804723.01</v>
      </c>
      <c r="W51" s="110">
        <f t="shared" si="2"/>
        <v>420467.77272499999</v>
      </c>
      <c r="X51" s="110">
        <f t="shared" si="3"/>
        <v>384255.23727500002</v>
      </c>
      <c r="Y51" s="107">
        <v>0.1</v>
      </c>
      <c r="Z51" s="110">
        <f t="shared" si="4"/>
        <v>345829.71354750003</v>
      </c>
    </row>
    <row r="52" spans="2:26" s="87" customFormat="1" ht="16.5" thickTop="1" thickBot="1" x14ac:dyDescent="0.3">
      <c r="B52" s="97">
        <v>43</v>
      </c>
      <c r="C52" s="133" t="s">
        <v>165</v>
      </c>
      <c r="D52" s="134"/>
      <c r="E52" s="134"/>
      <c r="F52" s="135"/>
      <c r="G52" s="134"/>
      <c r="H52" s="134"/>
      <c r="I52" s="134"/>
      <c r="J52" s="134"/>
      <c r="K52" s="134"/>
      <c r="L52" s="134"/>
      <c r="M52" s="134"/>
      <c r="N52" s="132">
        <v>2011</v>
      </c>
      <c r="O52" s="136"/>
      <c r="P52" s="105">
        <v>2022</v>
      </c>
      <c r="Q52" s="105">
        <f t="shared" si="0"/>
        <v>11</v>
      </c>
      <c r="R52" s="105">
        <v>30</v>
      </c>
      <c r="S52" s="106" t="s">
        <v>39</v>
      </c>
      <c r="T52" s="107">
        <v>0.05</v>
      </c>
      <c r="U52" s="108">
        <f t="shared" si="1"/>
        <v>3.1666666666666662E-2</v>
      </c>
      <c r="V52" s="125">
        <v>820617.18</v>
      </c>
      <c r="W52" s="110">
        <f t="shared" si="2"/>
        <v>285848.31770000001</v>
      </c>
      <c r="X52" s="110">
        <f t="shared" si="3"/>
        <v>534768.86230000004</v>
      </c>
      <c r="Y52" s="107">
        <v>0.1</v>
      </c>
      <c r="Z52" s="110">
        <f t="shared" si="4"/>
        <v>481291.97607000003</v>
      </c>
    </row>
    <row r="53" spans="2:26" s="87" customFormat="1" ht="16.5" thickTop="1" thickBot="1" x14ac:dyDescent="0.3">
      <c r="B53" s="97">
        <v>44</v>
      </c>
      <c r="C53" s="133" t="s">
        <v>166</v>
      </c>
      <c r="D53" s="134"/>
      <c r="E53" s="134"/>
      <c r="F53" s="135"/>
      <c r="G53" s="134"/>
      <c r="H53" s="134"/>
      <c r="I53" s="134"/>
      <c r="J53" s="134"/>
      <c r="K53" s="134"/>
      <c r="L53" s="134"/>
      <c r="M53" s="134"/>
      <c r="N53" s="132">
        <v>2011</v>
      </c>
      <c r="O53" s="136"/>
      <c r="P53" s="105">
        <v>2022</v>
      </c>
      <c r="Q53" s="105">
        <f t="shared" si="0"/>
        <v>11</v>
      </c>
      <c r="R53" s="105">
        <v>15</v>
      </c>
      <c r="S53" s="106" t="s">
        <v>39</v>
      </c>
      <c r="T53" s="107">
        <v>0.05</v>
      </c>
      <c r="U53" s="108">
        <f t="shared" si="1"/>
        <v>6.3333333333333325E-2</v>
      </c>
      <c r="V53" s="125">
        <v>346626</v>
      </c>
      <c r="W53" s="110">
        <f t="shared" si="2"/>
        <v>241482.77999999997</v>
      </c>
      <c r="X53" s="110">
        <f t="shared" si="3"/>
        <v>105143.22000000003</v>
      </c>
      <c r="Y53" s="107">
        <v>0.1</v>
      </c>
      <c r="Z53" s="110">
        <f t="shared" si="4"/>
        <v>94628.89800000003</v>
      </c>
    </row>
    <row r="54" spans="2:26" s="87" customFormat="1" ht="16.5" thickTop="1" thickBot="1" x14ac:dyDescent="0.3">
      <c r="B54" s="97">
        <v>45</v>
      </c>
      <c r="C54" s="133" t="s">
        <v>167</v>
      </c>
      <c r="D54" s="134"/>
      <c r="E54" s="134"/>
      <c r="F54" s="135"/>
      <c r="G54" s="134"/>
      <c r="H54" s="134"/>
      <c r="I54" s="134"/>
      <c r="J54" s="134"/>
      <c r="K54" s="134"/>
      <c r="L54" s="134"/>
      <c r="M54" s="134"/>
      <c r="N54" s="132">
        <v>2011</v>
      </c>
      <c r="O54" s="136"/>
      <c r="P54" s="105">
        <v>2022</v>
      </c>
      <c r="Q54" s="105">
        <f t="shared" si="0"/>
        <v>11</v>
      </c>
      <c r="R54" s="105">
        <v>15</v>
      </c>
      <c r="S54" s="106" t="s">
        <v>39</v>
      </c>
      <c r="T54" s="107">
        <v>0.05</v>
      </c>
      <c r="U54" s="108">
        <f t="shared" si="1"/>
        <v>6.3333333333333325E-2</v>
      </c>
      <c r="V54" s="125">
        <v>349377</v>
      </c>
      <c r="W54" s="110">
        <f t="shared" si="2"/>
        <v>243399.30999999994</v>
      </c>
      <c r="X54" s="110">
        <f t="shared" si="3"/>
        <v>105977.69000000006</v>
      </c>
      <c r="Y54" s="107">
        <v>0.1</v>
      </c>
      <c r="Z54" s="110">
        <f t="shared" si="4"/>
        <v>95379.92100000006</v>
      </c>
    </row>
    <row r="55" spans="2:26" s="87" customFormat="1" ht="16.5" thickTop="1" thickBot="1" x14ac:dyDescent="0.3">
      <c r="B55" s="97">
        <v>46</v>
      </c>
      <c r="C55" s="133" t="s">
        <v>168</v>
      </c>
      <c r="D55" s="134"/>
      <c r="E55" s="134"/>
      <c r="F55" s="135"/>
      <c r="G55" s="134"/>
      <c r="H55" s="134"/>
      <c r="I55" s="134"/>
      <c r="J55" s="134"/>
      <c r="K55" s="134"/>
      <c r="L55" s="134"/>
      <c r="M55" s="134"/>
      <c r="N55" s="132">
        <v>2011</v>
      </c>
      <c r="O55" s="136"/>
      <c r="P55" s="105">
        <v>2022</v>
      </c>
      <c r="Q55" s="105">
        <f t="shared" si="0"/>
        <v>11</v>
      </c>
      <c r="R55" s="105">
        <v>30</v>
      </c>
      <c r="S55" s="106" t="s">
        <v>39</v>
      </c>
      <c r="T55" s="107">
        <v>0.05</v>
      </c>
      <c r="U55" s="108">
        <f t="shared" si="1"/>
        <v>3.1666666666666662E-2</v>
      </c>
      <c r="V55" s="125">
        <v>368598.83</v>
      </c>
      <c r="W55" s="110">
        <f t="shared" si="2"/>
        <v>128395.25911666667</v>
      </c>
      <c r="X55" s="110">
        <f t="shared" si="3"/>
        <v>240203.57088333333</v>
      </c>
      <c r="Y55" s="107">
        <v>0.1</v>
      </c>
      <c r="Z55" s="110">
        <f t="shared" si="4"/>
        <v>216183.21379499999</v>
      </c>
    </row>
    <row r="56" spans="2:26" s="87" customFormat="1" ht="16.5" thickTop="1" thickBot="1" x14ac:dyDescent="0.3">
      <c r="B56" s="97">
        <v>47</v>
      </c>
      <c r="C56" s="133" t="s">
        <v>169</v>
      </c>
      <c r="D56" s="134"/>
      <c r="E56" s="134"/>
      <c r="F56" s="135"/>
      <c r="G56" s="134"/>
      <c r="H56" s="134"/>
      <c r="I56" s="134"/>
      <c r="J56" s="134"/>
      <c r="K56" s="134"/>
      <c r="L56" s="134"/>
      <c r="M56" s="134"/>
      <c r="N56" s="132">
        <v>2011</v>
      </c>
      <c r="O56" s="136"/>
      <c r="P56" s="105">
        <v>2022</v>
      </c>
      <c r="Q56" s="105">
        <f t="shared" si="0"/>
        <v>11</v>
      </c>
      <c r="R56" s="105">
        <v>15</v>
      </c>
      <c r="S56" s="106" t="s">
        <v>39</v>
      </c>
      <c r="T56" s="107">
        <v>0.05</v>
      </c>
      <c r="U56" s="108">
        <f t="shared" si="1"/>
        <v>6.3333333333333325E-2</v>
      </c>
      <c r="V56" s="125">
        <v>343246</v>
      </c>
      <c r="W56" s="110">
        <f t="shared" si="2"/>
        <v>239128.04666666663</v>
      </c>
      <c r="X56" s="110">
        <f t="shared" si="3"/>
        <v>104117.95333333337</v>
      </c>
      <c r="Y56" s="107">
        <v>0.1</v>
      </c>
      <c r="Z56" s="110">
        <f t="shared" si="4"/>
        <v>93706.158000000025</v>
      </c>
    </row>
    <row r="57" spans="2:26" s="87" customFormat="1" ht="16.5" thickTop="1" thickBot="1" x14ac:dyDescent="0.3">
      <c r="B57" s="97">
        <v>48</v>
      </c>
      <c r="C57" s="133" t="s">
        <v>170</v>
      </c>
      <c r="D57" s="134"/>
      <c r="E57" s="134"/>
      <c r="F57" s="135"/>
      <c r="G57" s="134"/>
      <c r="H57" s="134"/>
      <c r="I57" s="134"/>
      <c r="J57" s="134"/>
      <c r="K57" s="134"/>
      <c r="L57" s="134"/>
      <c r="M57" s="134"/>
      <c r="N57" s="132">
        <v>2011</v>
      </c>
      <c r="O57" s="136"/>
      <c r="P57" s="105">
        <v>2022</v>
      </c>
      <c r="Q57" s="105">
        <f t="shared" si="0"/>
        <v>11</v>
      </c>
      <c r="R57" s="105">
        <v>15</v>
      </c>
      <c r="S57" s="106" t="s">
        <v>39</v>
      </c>
      <c r="T57" s="107">
        <v>0.05</v>
      </c>
      <c r="U57" s="108">
        <f t="shared" si="1"/>
        <v>6.3333333333333325E-2</v>
      </c>
      <c r="V57" s="125">
        <v>952884.62</v>
      </c>
      <c r="W57" s="110">
        <f t="shared" si="2"/>
        <v>663842.9519333333</v>
      </c>
      <c r="X57" s="110">
        <f t="shared" si="3"/>
        <v>289041.66806666669</v>
      </c>
      <c r="Y57" s="107">
        <v>0.1</v>
      </c>
      <c r="Z57" s="110">
        <f t="shared" si="4"/>
        <v>260137.50126000002</v>
      </c>
    </row>
    <row r="58" spans="2:26" s="87" customFormat="1" ht="16.5" thickTop="1" thickBot="1" x14ac:dyDescent="0.3">
      <c r="B58" s="97">
        <v>49</v>
      </c>
      <c r="C58" s="133" t="s">
        <v>171</v>
      </c>
      <c r="D58" s="134"/>
      <c r="E58" s="134"/>
      <c r="F58" s="135"/>
      <c r="G58" s="134"/>
      <c r="H58" s="134"/>
      <c r="I58" s="134"/>
      <c r="J58" s="134"/>
      <c r="K58" s="134"/>
      <c r="L58" s="134"/>
      <c r="M58" s="134"/>
      <c r="N58" s="132">
        <v>2011</v>
      </c>
      <c r="O58" s="136"/>
      <c r="P58" s="105">
        <v>2022</v>
      </c>
      <c r="Q58" s="105">
        <f t="shared" si="0"/>
        <v>11</v>
      </c>
      <c r="R58" s="105">
        <v>30</v>
      </c>
      <c r="S58" s="106" t="s">
        <v>39</v>
      </c>
      <c r="T58" s="107">
        <v>0.05</v>
      </c>
      <c r="U58" s="108">
        <f t="shared" si="1"/>
        <v>3.1666666666666662E-2</v>
      </c>
      <c r="V58" s="125">
        <v>495311</v>
      </c>
      <c r="W58" s="110">
        <f t="shared" si="2"/>
        <v>172533.33166666664</v>
      </c>
      <c r="X58" s="110">
        <f t="shared" si="3"/>
        <v>322777.66833333333</v>
      </c>
      <c r="Y58" s="107">
        <v>0.1</v>
      </c>
      <c r="Z58" s="110">
        <f t="shared" si="4"/>
        <v>290499.90149999998</v>
      </c>
    </row>
    <row r="59" spans="2:26" s="87" customFormat="1" ht="16.5" thickTop="1" thickBot="1" x14ac:dyDescent="0.3">
      <c r="B59" s="97">
        <v>50</v>
      </c>
      <c r="C59" s="133" t="s">
        <v>172</v>
      </c>
      <c r="D59" s="134"/>
      <c r="E59" s="134"/>
      <c r="F59" s="135"/>
      <c r="G59" s="134"/>
      <c r="H59" s="134"/>
      <c r="I59" s="134"/>
      <c r="J59" s="134"/>
      <c r="K59" s="134"/>
      <c r="L59" s="134"/>
      <c r="M59" s="134"/>
      <c r="N59" s="132">
        <v>2011</v>
      </c>
      <c r="O59" s="136"/>
      <c r="P59" s="105">
        <v>2022</v>
      </c>
      <c r="Q59" s="105">
        <f t="shared" si="0"/>
        <v>11</v>
      </c>
      <c r="R59" s="105">
        <v>15</v>
      </c>
      <c r="S59" s="106" t="s">
        <v>39</v>
      </c>
      <c r="T59" s="107">
        <v>0.05</v>
      </c>
      <c r="U59" s="108">
        <f t="shared" si="1"/>
        <v>6.3333333333333325E-2</v>
      </c>
      <c r="V59" s="125">
        <v>40692</v>
      </c>
      <c r="W59" s="110">
        <f t="shared" si="2"/>
        <v>28348.76</v>
      </c>
      <c r="X59" s="110">
        <f t="shared" si="3"/>
        <v>12343.240000000002</v>
      </c>
      <c r="Y59" s="107">
        <v>0.1</v>
      </c>
      <c r="Z59" s="110">
        <f t="shared" si="4"/>
        <v>11108.916000000001</v>
      </c>
    </row>
    <row r="60" spans="2:26" s="87" customFormat="1" ht="16.5" thickTop="1" thickBot="1" x14ac:dyDescent="0.3">
      <c r="B60" s="97">
        <v>51</v>
      </c>
      <c r="C60" s="133" t="s">
        <v>173</v>
      </c>
      <c r="D60" s="134"/>
      <c r="E60" s="134"/>
      <c r="F60" s="135"/>
      <c r="G60" s="134"/>
      <c r="H60" s="134"/>
      <c r="I60" s="134"/>
      <c r="J60" s="134"/>
      <c r="K60" s="134"/>
      <c r="L60" s="134"/>
      <c r="M60" s="134"/>
      <c r="N60" s="132">
        <v>2011</v>
      </c>
      <c r="O60" s="136"/>
      <c r="P60" s="105">
        <v>2022</v>
      </c>
      <c r="Q60" s="105">
        <f t="shared" si="0"/>
        <v>11</v>
      </c>
      <c r="R60" s="105">
        <v>15</v>
      </c>
      <c r="S60" s="106" t="s">
        <v>39</v>
      </c>
      <c r="T60" s="107">
        <v>0.05</v>
      </c>
      <c r="U60" s="108">
        <f t="shared" si="1"/>
        <v>6.3333333333333325E-2</v>
      </c>
      <c r="V60" s="125">
        <v>105271</v>
      </c>
      <c r="W60" s="110">
        <f t="shared" si="2"/>
        <v>73338.796666666647</v>
      </c>
      <c r="X60" s="110">
        <f t="shared" si="3"/>
        <v>31932.203333333353</v>
      </c>
      <c r="Y60" s="107">
        <v>0.1</v>
      </c>
      <c r="Z60" s="110">
        <f t="shared" si="4"/>
        <v>28738.983000000018</v>
      </c>
    </row>
    <row r="61" spans="2:26" s="87" customFormat="1" ht="16.5" thickTop="1" thickBot="1" x14ac:dyDescent="0.3">
      <c r="B61" s="97">
        <v>52</v>
      </c>
      <c r="C61" s="133" t="s">
        <v>174</v>
      </c>
      <c r="D61" s="134"/>
      <c r="E61" s="134"/>
      <c r="F61" s="135"/>
      <c r="G61" s="134"/>
      <c r="H61" s="134"/>
      <c r="I61" s="134"/>
      <c r="J61" s="134"/>
      <c r="K61" s="134"/>
      <c r="L61" s="134"/>
      <c r="M61" s="134"/>
      <c r="N61" s="132">
        <v>2011</v>
      </c>
      <c r="O61" s="136"/>
      <c r="P61" s="105">
        <v>2022</v>
      </c>
      <c r="Q61" s="105">
        <f t="shared" si="0"/>
        <v>11</v>
      </c>
      <c r="R61" s="105">
        <v>30</v>
      </c>
      <c r="S61" s="106" t="s">
        <v>39</v>
      </c>
      <c r="T61" s="107">
        <v>0.05</v>
      </c>
      <c r="U61" s="108">
        <f t="shared" si="1"/>
        <v>3.1666666666666662E-2</v>
      </c>
      <c r="V61" s="125">
        <v>43472</v>
      </c>
      <c r="W61" s="110">
        <f t="shared" si="2"/>
        <v>15142.746666666666</v>
      </c>
      <c r="X61" s="110">
        <f t="shared" si="3"/>
        <v>28329.253333333334</v>
      </c>
      <c r="Y61" s="107">
        <v>0.1</v>
      </c>
      <c r="Z61" s="110">
        <f t="shared" si="4"/>
        <v>25496.328000000001</v>
      </c>
    </row>
    <row r="62" spans="2:26" s="87" customFormat="1" ht="16.5" thickTop="1" thickBot="1" x14ac:dyDescent="0.3">
      <c r="B62" s="97">
        <v>53</v>
      </c>
      <c r="C62" s="133" t="s">
        <v>175</v>
      </c>
      <c r="D62" s="134"/>
      <c r="E62" s="134"/>
      <c r="F62" s="135"/>
      <c r="G62" s="134"/>
      <c r="H62" s="134"/>
      <c r="I62" s="134"/>
      <c r="J62" s="134"/>
      <c r="K62" s="134"/>
      <c r="L62" s="134"/>
      <c r="M62" s="134"/>
      <c r="N62" s="132">
        <v>2011</v>
      </c>
      <c r="O62" s="136"/>
      <c r="P62" s="105">
        <v>2022</v>
      </c>
      <c r="Q62" s="105">
        <f t="shared" si="0"/>
        <v>11</v>
      </c>
      <c r="R62" s="105">
        <v>30</v>
      </c>
      <c r="S62" s="106" t="s">
        <v>39</v>
      </c>
      <c r="T62" s="107">
        <v>0.05</v>
      </c>
      <c r="U62" s="108">
        <f t="shared" si="1"/>
        <v>3.1666666666666662E-2</v>
      </c>
      <c r="V62" s="125">
        <v>14963550</v>
      </c>
      <c r="W62" s="110">
        <f t="shared" si="2"/>
        <v>5212303.2499999991</v>
      </c>
      <c r="X62" s="110">
        <f t="shared" si="3"/>
        <v>9751246.75</v>
      </c>
      <c r="Y62" s="107">
        <v>0.1</v>
      </c>
      <c r="Z62" s="110">
        <f t="shared" si="4"/>
        <v>8776122.0749999993</v>
      </c>
    </row>
    <row r="63" spans="2:26" s="87" customFormat="1" ht="16.5" thickTop="1" thickBot="1" x14ac:dyDescent="0.3">
      <c r="B63" s="97">
        <v>54</v>
      </c>
      <c r="C63" s="133" t="s">
        <v>176</v>
      </c>
      <c r="D63" s="134"/>
      <c r="E63" s="134"/>
      <c r="F63" s="135"/>
      <c r="G63" s="134"/>
      <c r="H63" s="134"/>
      <c r="I63" s="134"/>
      <c r="J63" s="134"/>
      <c r="K63" s="134"/>
      <c r="L63" s="134"/>
      <c r="M63" s="134"/>
      <c r="N63" s="132">
        <v>2011</v>
      </c>
      <c r="O63" s="136"/>
      <c r="P63" s="105">
        <v>2022</v>
      </c>
      <c r="Q63" s="105">
        <f t="shared" si="0"/>
        <v>11</v>
      </c>
      <c r="R63" s="105">
        <v>30</v>
      </c>
      <c r="S63" s="106" t="s">
        <v>39</v>
      </c>
      <c r="T63" s="107">
        <v>0.05</v>
      </c>
      <c r="U63" s="108">
        <f t="shared" si="1"/>
        <v>3.1666666666666662E-2</v>
      </c>
      <c r="V63" s="125">
        <v>76727945</v>
      </c>
      <c r="W63" s="110">
        <f t="shared" si="2"/>
        <v>26726900.841666661</v>
      </c>
      <c r="X63" s="110">
        <f t="shared" si="3"/>
        <v>50001044.158333339</v>
      </c>
      <c r="Y63" s="107">
        <v>0.1</v>
      </c>
      <c r="Z63" s="110">
        <f t="shared" si="4"/>
        <v>45000939.742500007</v>
      </c>
    </row>
    <row r="64" spans="2:26" ht="16.5" thickTop="1" thickBot="1" x14ac:dyDescent="0.3">
      <c r="B64" s="97">
        <v>55</v>
      </c>
      <c r="C64" s="133" t="s">
        <v>177</v>
      </c>
      <c r="D64" s="134"/>
      <c r="E64" s="134"/>
      <c r="F64" s="135"/>
      <c r="G64" s="134"/>
      <c r="H64" s="134"/>
      <c r="I64" s="134"/>
      <c r="J64" s="134"/>
      <c r="K64" s="134"/>
      <c r="L64" s="134"/>
      <c r="M64" s="134"/>
      <c r="N64" s="134">
        <v>2014</v>
      </c>
      <c r="O64" s="134"/>
      <c r="P64" s="105">
        <v>2022</v>
      </c>
      <c r="Q64" s="105">
        <f t="shared" si="0"/>
        <v>8</v>
      </c>
      <c r="R64" s="105">
        <v>30</v>
      </c>
      <c r="S64" s="106" t="s">
        <v>39</v>
      </c>
      <c r="T64" s="107">
        <v>0.05</v>
      </c>
      <c r="U64" s="108">
        <f t="shared" si="1"/>
        <v>3.1666666666666662E-2</v>
      </c>
      <c r="V64" s="125">
        <v>401435.14</v>
      </c>
      <c r="W64" s="110">
        <f t="shared" si="2"/>
        <v>101696.90213333332</v>
      </c>
      <c r="X64" s="110">
        <f t="shared" si="3"/>
        <v>299738.23786666669</v>
      </c>
      <c r="Y64" s="107">
        <v>0.1</v>
      </c>
      <c r="Z64" s="110">
        <f t="shared" si="4"/>
        <v>269764.41408000002</v>
      </c>
    </row>
    <row r="65" spans="2:26" ht="16.5" thickTop="1" thickBot="1" x14ac:dyDescent="0.3">
      <c r="B65" s="137">
        <v>56</v>
      </c>
      <c r="C65" s="138" t="s">
        <v>178</v>
      </c>
      <c r="D65" s="139"/>
      <c r="E65" s="139"/>
      <c r="F65" s="140"/>
      <c r="G65" s="139"/>
      <c r="H65" s="139"/>
      <c r="I65" s="139"/>
      <c r="J65" s="139"/>
      <c r="K65" s="139"/>
      <c r="L65" s="139"/>
      <c r="M65" s="139"/>
      <c r="N65" s="139">
        <v>2019</v>
      </c>
      <c r="O65" s="139"/>
      <c r="P65" s="132">
        <v>2022</v>
      </c>
      <c r="Q65" s="132">
        <f t="shared" si="0"/>
        <v>3</v>
      </c>
      <c r="R65" s="132">
        <v>15</v>
      </c>
      <c r="S65" s="141" t="s">
        <v>39</v>
      </c>
      <c r="T65" s="142">
        <v>0.05</v>
      </c>
      <c r="U65" s="143">
        <f t="shared" si="1"/>
        <v>6.3333333333333325E-2</v>
      </c>
      <c r="V65" s="144">
        <v>899357.03</v>
      </c>
      <c r="W65" s="145">
        <f t="shared" si="2"/>
        <v>170877.8357</v>
      </c>
      <c r="X65" s="145">
        <f t="shared" si="3"/>
        <v>728479.19430000009</v>
      </c>
      <c r="Y65" s="142">
        <v>0.1</v>
      </c>
      <c r="Z65" s="145">
        <f t="shared" si="4"/>
        <v>655631.27487000008</v>
      </c>
    </row>
    <row r="66" spans="2:26" ht="15.75" customHeight="1" thickBot="1" x14ac:dyDescent="0.3">
      <c r="B66" s="146" t="s">
        <v>179</v>
      </c>
      <c r="C66" s="146"/>
      <c r="D66" s="147"/>
      <c r="E66" s="147"/>
      <c r="F66" s="147"/>
      <c r="G66" s="147"/>
      <c r="H66" s="147"/>
      <c r="I66" s="147"/>
      <c r="J66" s="147"/>
      <c r="K66" s="147"/>
      <c r="L66" s="147"/>
      <c r="M66" s="147"/>
      <c r="N66" s="147"/>
      <c r="O66" s="147"/>
      <c r="P66" s="147"/>
      <c r="Q66" s="147"/>
      <c r="R66" s="147"/>
      <c r="S66" s="147"/>
      <c r="T66" s="147"/>
      <c r="U66" s="147"/>
      <c r="V66" s="148">
        <f>SUM(V10:V65)</f>
        <v>120038355.92</v>
      </c>
      <c r="W66" s="148">
        <f t="shared" ref="W66:X66" si="5">SUM(W10:W65)</f>
        <v>45875305.592158325</v>
      </c>
      <c r="X66" s="148">
        <f t="shared" si="5"/>
        <v>74163050.327841669</v>
      </c>
      <c r="Y66" s="147"/>
      <c r="Z66" s="149">
        <f>SUM(Z10:Z65)</f>
        <v>66746745.295057505</v>
      </c>
    </row>
    <row r="67" spans="2:26" x14ac:dyDescent="0.2">
      <c r="C67" s="2"/>
      <c r="F67" s="2"/>
      <c r="X67" s="150"/>
    </row>
    <row r="68" spans="2:26" x14ac:dyDescent="0.2">
      <c r="C68" s="2"/>
      <c r="F68" s="2"/>
    </row>
    <row r="69" spans="2:26" x14ac:dyDescent="0.2">
      <c r="C69" s="2"/>
      <c r="F69" s="2"/>
    </row>
    <row r="70" spans="2:26" ht="43.5" customHeight="1" x14ac:dyDescent="0.2">
      <c r="C70" s="2"/>
      <c r="F70" s="2"/>
    </row>
    <row r="71" spans="2:26" x14ac:dyDescent="0.2">
      <c r="C71" s="2"/>
      <c r="F71" s="2"/>
    </row>
    <row r="72" spans="2:26" x14ac:dyDescent="0.2">
      <c r="C72" s="2"/>
      <c r="F72" s="2"/>
    </row>
    <row r="73" spans="2:26" x14ac:dyDescent="0.2">
      <c r="C73" s="2"/>
      <c r="F73" s="2"/>
    </row>
    <row r="74" spans="2:26" x14ac:dyDescent="0.2">
      <c r="C74" s="2"/>
      <c r="F74" s="2"/>
    </row>
    <row r="75" spans="2:26" x14ac:dyDescent="0.2">
      <c r="C75" s="2"/>
      <c r="F75" s="2"/>
    </row>
    <row r="76" spans="2:26" x14ac:dyDescent="0.2">
      <c r="C76" s="2"/>
      <c r="F76" s="2"/>
    </row>
    <row r="77" spans="2:26" x14ac:dyDescent="0.2">
      <c r="C77" s="2"/>
      <c r="F77" s="2"/>
    </row>
    <row r="78" spans="2:26" x14ac:dyDescent="0.2">
      <c r="C78" s="2"/>
      <c r="F78" s="2"/>
    </row>
    <row r="79" spans="2:26" x14ac:dyDescent="0.2">
      <c r="C79" s="2"/>
      <c r="F79" s="2"/>
    </row>
    <row r="80" spans="2:26" x14ac:dyDescent="0.2">
      <c r="C80" s="2"/>
      <c r="F80" s="2"/>
    </row>
    <row r="81" spans="3:6" x14ac:dyDescent="0.2">
      <c r="C81" s="2"/>
      <c r="F81" s="2"/>
    </row>
    <row r="82" spans="3:6" x14ac:dyDescent="0.2">
      <c r="C82" s="2"/>
      <c r="F82" s="2"/>
    </row>
    <row r="83" spans="3:6" x14ac:dyDescent="0.2">
      <c r="C83" s="2"/>
      <c r="F83" s="2"/>
    </row>
    <row r="84" spans="3:6" x14ac:dyDescent="0.2">
      <c r="C84" s="2"/>
      <c r="F84" s="2"/>
    </row>
    <row r="85" spans="3:6" x14ac:dyDescent="0.2">
      <c r="C85" s="2"/>
      <c r="F85" s="2"/>
    </row>
    <row r="86" spans="3:6" x14ac:dyDescent="0.2">
      <c r="C86" s="2"/>
      <c r="F86" s="2"/>
    </row>
    <row r="87" spans="3:6" x14ac:dyDescent="0.2">
      <c r="C87" s="2"/>
      <c r="F87" s="2"/>
    </row>
  </sheetData>
  <autoFilter ref="B9:Z66" xr:uid="{7E5658C0-59E8-4618-ABA8-2D15EE4B0D9A}"/>
  <mergeCells count="2">
    <mergeCell ref="B2:C2"/>
    <mergeCell ref="B66:C6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Kakinada Building</vt:lpstr>
      <vt:lpstr>KakinadaBuilding as per FAR</vt:lpstr>
      <vt:lpstr>Road, Bridges as per FAR</vt:lpstr>
      <vt:lpstr>'Kakinada Building'!Print_Area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Tejas Bharadwaj</dc:creator>
  <cp:lastModifiedBy>Tejas Bharadwaj</cp:lastModifiedBy>
  <dcterms:created xsi:type="dcterms:W3CDTF">2022-07-29T05:32:52Z</dcterms:created>
  <dcterms:modified xsi:type="dcterms:W3CDTF">2022-07-29T05:33:20Z</dcterms:modified>
</cp:coreProperties>
</file>