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mc:AlternateContent xmlns:mc="http://schemas.openxmlformats.org/markup-compatibility/2006">
    <mc:Choice Requires="x15">
      <x15ac:absPath xmlns:x15ac="http://schemas.microsoft.com/office/spreadsheetml/2010/11/ac" url="Y:\Manas Upmanyu\nfcl\Sadasivpet\Final Working\"/>
    </mc:Choice>
  </mc:AlternateContent>
  <xr:revisionPtr revIDLastSave="0" documentId="13_ncr:1_{09DC5B8C-49AA-4CE0-B27E-04936AA170A9}" xr6:coauthVersionLast="47" xr6:coauthVersionMax="47" xr10:uidLastSave="{00000000-0000-0000-0000-000000000000}"/>
  <bookViews>
    <workbookView xWindow="-120" yWindow="-120" windowWidth="21840" windowHeight="13140" tabRatio="864" firstSheet="1" activeTab="1" xr2:uid="{00000000-000D-0000-FFFF-FFFF00000000}"/>
  </bookViews>
  <sheets>
    <sheet name="Sheet1" sheetId="22" state="hidden" r:id="rId1"/>
    <sheet name="Sadashivpet Building" sheetId="14" r:id="rId2"/>
    <sheet name="Sadashivpet Building Summary" sheetId="13" r:id="rId3"/>
  </sheets>
  <definedNames>
    <definedName name="_xlnm._FilterDatabase" localSheetId="1" hidden="1">'Sadashivpet Building'!$B$10:$AC$18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B17" i="14" l="1"/>
  <c r="T12" i="14"/>
  <c r="T13" i="14"/>
  <c r="T14" i="14"/>
  <c r="T15" i="14"/>
  <c r="T16" i="14"/>
  <c r="T11" i="14"/>
  <c r="E44" i="22" l="1"/>
  <c r="E17" i="22"/>
  <c r="E16" i="22"/>
  <c r="E49" i="22" s="1"/>
  <c r="C7" i="14" l="1"/>
  <c r="C7" i="13"/>
  <c r="E11" i="14"/>
  <c r="D11" i="14" s="1"/>
  <c r="K12" i="14"/>
  <c r="K13" i="14"/>
  <c r="K14" i="14"/>
  <c r="K15" i="14"/>
  <c r="K16" i="14"/>
  <c r="K11" i="14"/>
  <c r="E12" i="14" l="1"/>
  <c r="D12" i="14" s="1"/>
  <c r="E13" i="14"/>
  <c r="D13" i="14" s="1"/>
  <c r="E14" i="14"/>
  <c r="D14" i="14" s="1"/>
  <c r="E15" i="14"/>
  <c r="D15" i="14" s="1"/>
  <c r="E16" i="14"/>
  <c r="D16" i="14" s="1"/>
  <c r="W16" i="14"/>
  <c r="Q16" i="14"/>
  <c r="W15" i="14"/>
  <c r="Q15" i="14"/>
  <c r="W14" i="14"/>
  <c r="Q14" i="14"/>
  <c r="X14" i="14"/>
  <c r="W13" i="14"/>
  <c r="Q13" i="14"/>
  <c r="W12" i="14"/>
  <c r="Q12" i="14"/>
  <c r="W11" i="14"/>
  <c r="Q11" i="14"/>
  <c r="E13" i="13"/>
  <c r="Y14" i="14" l="1"/>
  <c r="D18" i="14"/>
  <c r="E18" i="14"/>
  <c r="X15" i="14"/>
  <c r="X13" i="14"/>
  <c r="X12" i="14"/>
  <c r="X16" i="14"/>
  <c r="Z14" i="14"/>
  <c r="AB14" i="14" s="1"/>
  <c r="AC14" i="14" s="1"/>
  <c r="X11" i="14"/>
  <c r="Y11" i="14" s="1"/>
  <c r="Y15" i="14" l="1"/>
  <c r="Z15" i="14" s="1"/>
  <c r="AB15" i="14" s="1"/>
  <c r="AC15" i="14" s="1"/>
  <c r="Y16" i="14"/>
  <c r="Z16" i="14" s="1"/>
  <c r="AB16" i="14" s="1"/>
  <c r="AC16" i="14" s="1"/>
  <c r="Y12" i="14"/>
  <c r="Z12" i="14" s="1"/>
  <c r="AB12" i="14" s="1"/>
  <c r="AC12" i="14" s="1"/>
  <c r="Y13" i="14"/>
  <c r="C8" i="13"/>
  <c r="C8" i="14"/>
  <c r="X18" i="14"/>
  <c r="Y18" i="14" l="1"/>
  <c r="Z13" i="14"/>
  <c r="AB13" i="14" s="1"/>
  <c r="AC13" i="14" s="1"/>
  <c r="F12" i="13"/>
  <c r="F13" i="13" s="1"/>
  <c r="Z11" i="14"/>
  <c r="Z18" i="14" l="1"/>
  <c r="AB11" i="14"/>
  <c r="AB18" i="14" s="1"/>
  <c r="G12" i="13" l="1"/>
  <c r="G13" i="13" s="1"/>
  <c r="AC11" i="14"/>
</calcChain>
</file>

<file path=xl/sharedStrings.xml><?xml version="1.0" encoding="utf-8"?>
<sst xmlns="http://schemas.openxmlformats.org/spreadsheetml/2006/main" count="143" uniqueCount="108">
  <si>
    <t>BUILDING VALUATION</t>
  </si>
  <si>
    <t xml:space="preserve">DESCRIPTION </t>
  </si>
  <si>
    <t>Type of Structure</t>
  </si>
  <si>
    <t>Roofing</t>
  </si>
  <si>
    <t>Flooring</t>
  </si>
  <si>
    <t>No. of floors</t>
  </si>
  <si>
    <t>Year of Construction</t>
  </si>
  <si>
    <t xml:space="preserve">R.C.C </t>
  </si>
  <si>
    <t>Total Life Consumed
(in years)</t>
  </si>
  <si>
    <t>Total Economic Life
(in years)</t>
  </si>
  <si>
    <t>Plinth Rate
(per sq.ft.)</t>
  </si>
  <si>
    <t>Salvage Value</t>
  </si>
  <si>
    <t>Depriciation
Rate</t>
  </si>
  <si>
    <t>Gross Replacement 
Value
(INR)</t>
  </si>
  <si>
    <t>Depriciated Value
(INR)</t>
  </si>
  <si>
    <t>-</t>
  </si>
  <si>
    <t>Year of Valuation</t>
  </si>
  <si>
    <t>Sr. No.</t>
  </si>
  <si>
    <t>Grand Total</t>
  </si>
  <si>
    <t>Renovation Year</t>
  </si>
  <si>
    <t>Deterioration Factor</t>
  </si>
  <si>
    <t>Depriciated Replacement
Market Value</t>
  </si>
  <si>
    <t>Particulars</t>
  </si>
  <si>
    <t>Annexure</t>
  </si>
  <si>
    <r>
      <t xml:space="preserve">Estimated Reproduction Cost of the Asset   
</t>
    </r>
    <r>
      <rPr>
        <i/>
        <sz val="10"/>
        <rFont val="Calibri"/>
        <family val="2"/>
        <scheme val="minor"/>
      </rPr>
      <t/>
    </r>
  </si>
  <si>
    <t>Civil &amp; Building Structures</t>
  </si>
  <si>
    <t>A</t>
  </si>
  <si>
    <t>Total (B)</t>
  </si>
  <si>
    <t>Plant-1 control room</t>
  </si>
  <si>
    <t>Operator cabins</t>
  </si>
  <si>
    <t>Substation 2</t>
  </si>
  <si>
    <t>Substation 3</t>
  </si>
  <si>
    <t>Plant-2 control room</t>
  </si>
  <si>
    <t>Ammonia substation</t>
  </si>
  <si>
    <t>Urea substation</t>
  </si>
  <si>
    <t>GT-C &amp; Substation-21</t>
  </si>
  <si>
    <t>Urea silo</t>
  </si>
  <si>
    <t>Bagging Plant including loco shed</t>
  </si>
  <si>
    <t>AMF2</t>
  </si>
  <si>
    <t>Cooling tower Control room and MCC</t>
  </si>
  <si>
    <t>Clarifier water lift cum fire water pump house</t>
  </si>
  <si>
    <t>Sludge sump and pump house</t>
  </si>
  <si>
    <t>Filter water pump house</t>
  </si>
  <si>
    <t>ETP</t>
  </si>
  <si>
    <t>IG PLANT</t>
  </si>
  <si>
    <t>MRSS</t>
  </si>
  <si>
    <t>SS4</t>
  </si>
  <si>
    <t>SS5</t>
  </si>
  <si>
    <t>Chemical house WTP</t>
  </si>
  <si>
    <t>Canteen bldg.</t>
  </si>
  <si>
    <t>Devi canteen</t>
  </si>
  <si>
    <t xml:space="preserve">H- Building  </t>
  </si>
  <si>
    <t>Project office(Snam building)</t>
  </si>
  <si>
    <t>Fire &amp; Safety building and fire tender garage</t>
  </si>
  <si>
    <t>Dispensary and first aid centre</t>
  </si>
  <si>
    <t>Workshop</t>
  </si>
  <si>
    <t>Main store</t>
  </si>
  <si>
    <t>Gate house</t>
  </si>
  <si>
    <t>Yard toilet(near ws,mrss,igp,sp house and bagging)</t>
  </si>
  <si>
    <t>Akshara school</t>
  </si>
  <si>
    <t>Club house</t>
  </si>
  <si>
    <t>RCC</t>
  </si>
  <si>
    <t>Tech Building and Lab Building</t>
  </si>
  <si>
    <t>Area
(Sq. Ft.)</t>
  </si>
  <si>
    <t>Height
(Ft)</t>
  </si>
  <si>
    <t>DM MCC</t>
  </si>
  <si>
    <t>DM Plant</t>
  </si>
  <si>
    <t>Depriciation Amount</t>
  </si>
  <si>
    <t>Storage Shed</t>
  </si>
  <si>
    <t>Electrical Room</t>
  </si>
  <si>
    <t>Small Anicillary storage area</t>
  </si>
  <si>
    <t>Ancillary RCC Area</t>
  </si>
  <si>
    <t>Working Shed</t>
  </si>
  <si>
    <t>Asbestos Cement Sheet</t>
  </si>
  <si>
    <t>GI Sheet</t>
  </si>
  <si>
    <t>Length in ft</t>
  </si>
  <si>
    <t>Width in ft</t>
  </si>
  <si>
    <t>Height in m</t>
  </si>
  <si>
    <t>AREA 
(Sq. mt.)</t>
  </si>
  <si>
    <r>
      <t xml:space="preserve">Cost of Capitalization 
</t>
    </r>
    <r>
      <rPr>
        <i/>
        <sz val="10"/>
        <color theme="0"/>
        <rFont val="Calibri"/>
        <family val="2"/>
        <scheme val="minor"/>
      </rPr>
      <t>(Gross Block as on 21.10.2021)</t>
    </r>
  </si>
  <si>
    <r>
      <t xml:space="preserve">Prospective Fair Market Value
</t>
    </r>
    <r>
      <rPr>
        <i/>
        <sz val="10"/>
        <color theme="0"/>
        <rFont val="Calibri"/>
        <family val="2"/>
        <scheme val="minor"/>
      </rPr>
      <t>(INR)</t>
    </r>
  </si>
  <si>
    <t>Location</t>
  </si>
  <si>
    <t>Sadasivpet</t>
  </si>
  <si>
    <t>State</t>
  </si>
  <si>
    <t>Telangana</t>
  </si>
  <si>
    <t>6.08 Acre</t>
  </si>
  <si>
    <t>Land Area (Acre)</t>
  </si>
  <si>
    <t>Built Up Area (Sq. Ft.) as per Deed</t>
  </si>
  <si>
    <t>Built Up Area (Sq. Ft.) as per Site Measurement</t>
  </si>
  <si>
    <t xml:space="preserve">VALUATION SUMMARY | BUILDING &amp; CIVIL STRUCTURE | M/S NAGARJUNA FERTILISERS AND CHEMICALS LIMITED | SADASIVPET, TELANGANA                                       </t>
  </si>
  <si>
    <t>VALUATION OF BUILDING FOR MICRO IRRIGATION FACILITY LOCATED AT SADASIVPET, TELANGANA</t>
  </si>
  <si>
    <r>
      <rPr>
        <b/>
        <i/>
        <sz val="11"/>
        <rFont val="Calibri"/>
        <family val="2"/>
        <scheme val="minor"/>
      </rPr>
      <t>Notes:</t>
    </r>
    <r>
      <rPr>
        <i/>
        <sz val="11"/>
        <rFont val="Calibri"/>
        <family val="2"/>
        <scheme val="minor"/>
      </rPr>
      <t xml:space="preserve">
1.  Buildings &amp; Civil works are only related to the Micro Irrigation Facility located at Sadasivpet, Telangana.
2. The Company has informed that the structures which are present on the existing land parcel were handed over by the Vendor of the Land during the time of transfer of Land parcel only and no new Construction has taken place after the execution of the sale deed.
3. During the course of visit the Dimesions of the structures were verified and cosolidated to find the exisitng Approximate BUA on the site. However the same was not matching to the total BUA in the Project as mentioned in the same deed. Therefore we have worked upon the value of structures based on site measurment which were made during the course of site visit to the said plant only. 
4.  For evaluation of the useful economic life for the calculation of depreciation, companies act 2013 and the general practical trend of same Buildings are taken into consideration.
5.For calculting reproduction cost of Civil &amp; Structural Assets as on date, we have taken reference from open market and calculated depreciation on the same.
6. All values are inclusive of soft cost incurred during Project commissioning like Pre-operative expenses, IDC &amp; Finance cost, other charges etc.
7. The Building struction is in an average condition. Hence in Valuation exercise we have considered 10% as physical obselence factor depending on the age and maintenance of the structures.</t>
    </r>
  </si>
  <si>
    <t>Shed</t>
  </si>
  <si>
    <t>Area
(Sq. mt.)</t>
  </si>
  <si>
    <t>Platform at Bagging Plant Area Shed 1</t>
  </si>
  <si>
    <t>Platform at Bagging Plant Area Shed 2</t>
  </si>
  <si>
    <t>Compound Wall</t>
  </si>
  <si>
    <t>CT makeup pump house</t>
  </si>
  <si>
    <t>Sub Stn. 6</t>
  </si>
  <si>
    <t>Director transit house</t>
  </si>
  <si>
    <t>CF non plant Bldgs.-MCC,Admn &amp;Toilet.</t>
  </si>
  <si>
    <t>Description</t>
  </si>
  <si>
    <t>Steam and power generation plant Including Sub station 1</t>
  </si>
  <si>
    <t>Weigh bridGE</t>
  </si>
  <si>
    <t>Main Shed and Office Area</t>
  </si>
  <si>
    <t>Estimated Balance Life</t>
  </si>
  <si>
    <t>Estimated Consumed Life</t>
  </si>
  <si>
    <t>Boundary Wall (Perimeter = ~625 mtr. @ 3500 per running mtr.)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</si>
</sst>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quot;₹&quot;\ * #,##0.00_ ;_ &quot;₹&quot;\ * \-#,##0.00_ ;_ &quot;₹&quot;\ * &quot;-&quot;??_ ;_ @_ "/>
    <numFmt numFmtId="43" formatCode="_ * #,##0.00_ ;_ * \-#,##0.00_ ;_ * &quot;-&quot;??_ ;_ @_ "/>
    <numFmt numFmtId="164" formatCode="0.000"/>
    <numFmt numFmtId="166" formatCode="_ &quot;₹&quot;\ * #,##0_ ;_ &quot;₹&quot;\ * \-#,##0_ ;_ &quot;₹&quot;\ * &quot;-&quot;??_ ;_ @_ "/>
    <numFmt numFmtId="170" formatCode="[$₹-460]\ #,##0;\-[$₹-460]\ #,##0"/>
    <numFmt numFmtId="171" formatCode="_ [$₹-448]\ * #,##0_ ;_ [$₹-448]\ * \-#,##0_ ;_ [$₹-448]\ * &quot;-&quot;??_ ;_ @_ "/>
  </numFmts>
  <fonts count="35" x14ac:knownFonts="1">
    <font>
      <sz val="11"/>
      <color theme="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0"/>
      <name val="Arial"/>
      <family val="2"/>
    </font>
    <font>
      <sz val="11"/>
      <color theme="1"/>
      <name val="Arial"/>
      <family val="2"/>
    </font>
    <font>
      <b/>
      <u/>
      <sz val="18"/>
      <color theme="1"/>
      <name val="Arial"/>
      <family val="2"/>
    </font>
    <font>
      <b/>
      <sz val="11"/>
      <color theme="1"/>
      <name val="Arial"/>
      <family val="2"/>
    </font>
    <font>
      <i/>
      <sz val="10"/>
      <name val="Calibri"/>
      <family val="2"/>
      <scheme val="minor"/>
    </font>
    <font>
      <b/>
      <i/>
      <sz val="11"/>
      <name val="Calibri"/>
      <family val="2"/>
      <scheme val="minor"/>
    </font>
    <font>
      <i/>
      <sz val="1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indexed="8"/>
      <name val="Calibri"/>
      <family val="2"/>
    </font>
    <font>
      <b/>
      <sz val="10"/>
      <color indexed="8"/>
      <name val="Arial"/>
      <family val="2"/>
    </font>
    <font>
      <sz val="11"/>
      <name val="Calibri"/>
      <family val="2"/>
      <scheme val="minor"/>
    </font>
    <font>
      <b/>
      <sz val="12"/>
      <color theme="0"/>
      <name val="Arial"/>
      <family val="2"/>
    </font>
    <font>
      <i/>
      <sz val="10"/>
      <color theme="0"/>
      <name val="Calibri"/>
      <family val="2"/>
      <scheme val="minor"/>
    </font>
    <font>
      <b/>
      <u/>
      <sz val="18"/>
      <color theme="1"/>
      <name val="Calibri"/>
      <family val="2"/>
      <scheme val="minor"/>
    </font>
    <font>
      <b/>
      <u/>
      <sz val="11"/>
      <color theme="1"/>
      <name val="Calibri"/>
      <family val="2"/>
      <scheme val="minor"/>
    </font>
    <font>
      <b/>
      <u/>
      <sz val="18"/>
      <color theme="8" tint="-0.499984740745262"/>
      <name val="Calibri"/>
      <family val="2"/>
      <scheme val="minor"/>
    </font>
    <font>
      <sz val="11"/>
      <color theme="1"/>
      <name val="Calibri Light"/>
      <family val="2"/>
      <scheme val="major"/>
    </font>
    <font>
      <sz val="11"/>
      <name val="Calibri Light"/>
      <family val="2"/>
      <scheme val="major"/>
    </font>
  </fonts>
  <fills count="39">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0"/>
      </patternFill>
    </fill>
    <fill>
      <patternFill patternType="solid">
        <fgColor theme="8" tint="0.59999389629810485"/>
        <bgColor indexed="64"/>
      </patternFill>
    </fill>
    <fill>
      <patternFill patternType="solid">
        <fgColor theme="5" tint="0.79998168889431442"/>
        <bgColor indexed="64"/>
      </patternFill>
    </fill>
    <fill>
      <patternFill patternType="solid">
        <fgColor theme="5" tint="0.39997558519241921"/>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ck">
        <color theme="8" tint="-0.24994659260841701"/>
      </top>
      <bottom style="thick">
        <color theme="8" tint="-0.24994659260841701"/>
      </bottom>
      <diagonal/>
    </border>
    <border>
      <left style="medium">
        <color theme="8" tint="0.59996337778862885"/>
      </left>
      <right style="medium">
        <color theme="8" tint="0.59996337778862885"/>
      </right>
      <top style="medium">
        <color theme="8" tint="0.59996337778862885"/>
      </top>
      <bottom style="medium">
        <color theme="8" tint="0.59996337778862885"/>
      </bottom>
      <diagonal/>
    </border>
    <border>
      <left style="thin">
        <color theme="9" tint="-0.24994659260841701"/>
      </left>
      <right style="thin">
        <color theme="9" tint="-0.24994659260841701"/>
      </right>
      <top style="thin">
        <color theme="9" tint="-0.24994659260841701"/>
      </top>
      <bottom style="thin">
        <color theme="9" tint="-0.24994659260841701"/>
      </bottom>
      <diagonal/>
    </border>
    <border>
      <left/>
      <right/>
      <top style="medium">
        <color theme="8" tint="-0.499984740745262"/>
      </top>
      <bottom style="medium">
        <color theme="8" tint="-0.499984740745262"/>
      </bottom>
      <diagonal/>
    </border>
    <border>
      <left style="medium">
        <color theme="8" tint="0.59996337778862885"/>
      </left>
      <right style="medium">
        <color theme="8" tint="0.59996337778862885"/>
      </right>
      <top style="medium">
        <color theme="8" tint="0.59996337778862885"/>
      </top>
      <bottom/>
      <diagonal/>
    </border>
    <border>
      <left style="medium">
        <color theme="8" tint="0.59996337778862885"/>
      </left>
      <right style="thin">
        <color indexed="64"/>
      </right>
      <top style="medium">
        <color theme="8" tint="0.59996337778862885"/>
      </top>
      <bottom style="medium">
        <color theme="8" tint="0.59996337778862885"/>
      </bottom>
      <diagonal/>
    </border>
    <border>
      <left style="thin">
        <color indexed="64"/>
      </left>
      <right style="thin">
        <color indexed="64"/>
      </right>
      <top style="medium">
        <color theme="8" tint="0.59996337778862885"/>
      </top>
      <bottom style="medium">
        <color theme="8" tint="0.59996337778862885"/>
      </bottom>
      <diagonal/>
    </border>
    <border>
      <left style="thin">
        <color indexed="64"/>
      </left>
      <right style="medium">
        <color theme="8" tint="0.59996337778862885"/>
      </right>
      <top style="medium">
        <color theme="8" tint="0.59996337778862885"/>
      </top>
      <bottom style="medium">
        <color theme="8" tint="0.59996337778862885"/>
      </bottom>
      <diagonal/>
    </border>
    <border>
      <left style="double">
        <color theme="4" tint="0.79998168889431442"/>
      </left>
      <right style="double">
        <color theme="4" tint="0.79998168889431442"/>
      </right>
      <top style="double">
        <color theme="4" tint="0.79998168889431442"/>
      </top>
      <bottom style="double">
        <color theme="4" tint="0.79998168889431442"/>
      </bottom>
      <diagonal/>
    </border>
    <border>
      <left style="double">
        <color theme="4" tint="0.79998168889431442"/>
      </left>
      <right style="double">
        <color theme="4" tint="0.79998168889431442"/>
      </right>
      <top style="double">
        <color theme="4" tint="0.79998168889431442"/>
      </top>
      <bottom/>
      <diagonal/>
    </border>
    <border>
      <left/>
      <right/>
      <top style="medium">
        <color theme="8" tint="0.39994506668294322"/>
      </top>
      <bottom style="medium">
        <color theme="8" tint="0.39994506668294322"/>
      </bottom>
      <diagonal/>
    </border>
  </borders>
  <cellStyleXfs count="54">
    <xf numFmtId="0" fontId="0" fillId="0" borderId="0"/>
    <xf numFmtId="44" fontId="2" fillId="0" borderId="0" applyFont="0" applyFill="0" applyBorder="0" applyAlignment="0" applyProtection="0"/>
    <xf numFmtId="0" fontId="4" fillId="0" borderId="0"/>
    <xf numFmtId="44" fontId="2" fillId="0" borderId="0" applyFont="0" applyFill="0" applyBorder="0" applyAlignment="0" applyProtection="0"/>
    <xf numFmtId="0" fontId="11" fillId="0" borderId="0" applyNumberFormat="0" applyFill="0" applyBorder="0" applyAlignment="0" applyProtection="0"/>
    <xf numFmtId="0" fontId="12" fillId="0" borderId="1" applyNumberFormat="0" applyFill="0" applyAlignment="0" applyProtection="0"/>
    <xf numFmtId="0" fontId="13" fillId="0" borderId="2" applyNumberFormat="0" applyFill="0" applyAlignment="0" applyProtection="0"/>
    <xf numFmtId="0" fontId="14" fillId="0" borderId="3" applyNumberFormat="0" applyFill="0" applyAlignment="0" applyProtection="0"/>
    <xf numFmtId="0" fontId="14" fillId="0" borderId="0" applyNumberFormat="0" applyFill="0" applyBorder="0" applyAlignment="0" applyProtection="0"/>
    <xf numFmtId="0" fontId="15" fillId="4" borderId="0" applyNumberFormat="0" applyBorder="0" applyAlignment="0" applyProtection="0"/>
    <xf numFmtId="0" fontId="16" fillId="5" borderId="0" applyNumberFormat="0" applyBorder="0" applyAlignment="0" applyProtection="0"/>
    <xf numFmtId="0" fontId="17" fillId="6" borderId="0" applyNumberFormat="0" applyBorder="0" applyAlignment="0" applyProtection="0"/>
    <xf numFmtId="0" fontId="18" fillId="7" borderId="4" applyNumberFormat="0" applyAlignment="0" applyProtection="0"/>
    <xf numFmtId="0" fontId="19" fillId="8" borderId="5" applyNumberFormat="0" applyAlignment="0" applyProtection="0"/>
    <xf numFmtId="0" fontId="20" fillId="8" borderId="4" applyNumberFormat="0" applyAlignment="0" applyProtection="0"/>
    <xf numFmtId="0" fontId="21" fillId="0" borderId="6" applyNumberFormat="0" applyFill="0" applyAlignment="0" applyProtection="0"/>
    <xf numFmtId="0" fontId="3" fillId="9" borderId="7" applyNumberFormat="0" applyAlignment="0" applyProtection="0"/>
    <xf numFmtId="0" fontId="22" fillId="0" borderId="0" applyNumberFormat="0" applyFill="0" applyBorder="0" applyAlignment="0" applyProtection="0"/>
    <xf numFmtId="0" fontId="2" fillId="10" borderId="8" applyNumberFormat="0" applyFont="0" applyAlignment="0" applyProtection="0"/>
    <xf numFmtId="0" fontId="23" fillId="0" borderId="0" applyNumberFormat="0" applyFill="0" applyBorder="0" applyAlignment="0" applyProtection="0"/>
    <xf numFmtId="0" fontId="1" fillId="0" borderId="9" applyNumberFormat="0" applyFill="0" applyAlignment="0" applyProtection="0"/>
    <xf numFmtId="0" fontId="24"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4" fillId="34" borderId="0" applyNumberFormat="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 fontId="26" fillId="35" borderId="0" applyNumberFormat="0" applyProtection="0">
      <alignment horizontal="left" vertical="center" indent="1"/>
    </xf>
    <xf numFmtId="0" fontId="2" fillId="0" borderId="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cellStyleXfs>
  <cellXfs count="70">
    <xf numFmtId="0" fontId="0" fillId="0" borderId="0" xfId="0"/>
    <xf numFmtId="0" fontId="5" fillId="2" borderId="0" xfId="0" applyFont="1" applyFill="1" applyBorder="1"/>
    <xf numFmtId="0" fontId="5" fillId="2" borderId="0" xfId="0" applyFont="1" applyFill="1" applyBorder="1" applyAlignment="1">
      <alignment horizontal="center"/>
    </xf>
    <xf numFmtId="0" fontId="5" fillId="2" borderId="0" xfId="0" applyFont="1" applyFill="1" applyBorder="1" applyAlignment="1">
      <alignment horizontal="left"/>
    </xf>
    <xf numFmtId="0" fontId="7" fillId="2" borderId="0" xfId="0" applyFont="1" applyFill="1" applyBorder="1"/>
    <xf numFmtId="0" fontId="0" fillId="2" borderId="0" xfId="0" applyFont="1" applyFill="1" applyBorder="1" applyAlignment="1">
      <alignment horizontal="center"/>
    </xf>
    <xf numFmtId="0" fontId="0" fillId="2" borderId="0" xfId="0" applyFont="1" applyFill="1" applyBorder="1" applyAlignment="1"/>
    <xf numFmtId="164" fontId="0" fillId="2" borderId="0" xfId="0" applyNumberFormat="1" applyFont="1" applyFill="1" applyBorder="1"/>
    <xf numFmtId="9" fontId="0" fillId="2" borderId="0" xfId="0" applyNumberFormat="1" applyFont="1" applyFill="1" applyBorder="1" applyAlignment="1">
      <alignment horizontal="center"/>
    </xf>
    <xf numFmtId="0" fontId="0" fillId="2" borderId="0" xfId="0" applyFont="1" applyFill="1" applyBorder="1" applyAlignment="1">
      <alignment horizontal="center" vertical="center"/>
    </xf>
    <xf numFmtId="0" fontId="27" fillId="2" borderId="0" xfId="0" applyFont="1" applyFill="1" applyBorder="1" applyAlignment="1">
      <alignment horizontal="left" vertical="center" wrapText="1"/>
    </xf>
    <xf numFmtId="0" fontId="1" fillId="2" borderId="10" xfId="0" applyFont="1" applyFill="1" applyBorder="1" applyAlignment="1">
      <alignment horizontal="center"/>
    </xf>
    <xf numFmtId="0" fontId="1" fillId="2" borderId="10" xfId="0" applyFont="1" applyFill="1" applyBorder="1" applyAlignment="1">
      <alignment horizontal="left"/>
    </xf>
    <xf numFmtId="0" fontId="1" fillId="2" borderId="10" xfId="0" applyFont="1" applyFill="1" applyBorder="1"/>
    <xf numFmtId="0" fontId="28" fillId="3" borderId="0" xfId="0" applyFont="1" applyFill="1" applyBorder="1" applyAlignment="1">
      <alignment horizontal="center" vertical="center" wrapText="1"/>
    </xf>
    <xf numFmtId="0" fontId="28" fillId="3" borderId="0" xfId="0" applyFont="1" applyFill="1" applyBorder="1" applyAlignment="1">
      <alignment horizontal="left" vertical="center" wrapText="1"/>
    </xf>
    <xf numFmtId="44" fontId="28" fillId="3" borderId="0" xfId="1" applyFont="1" applyFill="1" applyBorder="1" applyAlignment="1">
      <alignment horizontal="center" vertical="center" wrapText="1"/>
    </xf>
    <xf numFmtId="0" fontId="28" fillId="3" borderId="0" xfId="0" applyFont="1" applyFill="1" applyBorder="1" applyAlignment="1">
      <alignment horizontal="center" wrapText="1"/>
    </xf>
    <xf numFmtId="2" fontId="0" fillId="2" borderId="0" xfId="0" applyNumberFormat="1" applyFont="1" applyFill="1" applyBorder="1" applyAlignment="1">
      <alignment horizontal="center"/>
    </xf>
    <xf numFmtId="2" fontId="1" fillId="2" borderId="10" xfId="0" applyNumberFormat="1" applyFont="1" applyFill="1" applyBorder="1" applyAlignment="1">
      <alignment horizontal="center"/>
    </xf>
    <xf numFmtId="2" fontId="27" fillId="2" borderId="0" xfId="0" applyNumberFormat="1" applyFont="1" applyFill="1" applyBorder="1" applyAlignment="1">
      <alignment horizontal="center" vertical="center" wrapText="1"/>
    </xf>
    <xf numFmtId="43" fontId="0" fillId="2" borderId="0" xfId="0" applyNumberFormat="1" applyFont="1" applyFill="1" applyBorder="1" applyAlignment="1">
      <alignment horizontal="center" vertical="center"/>
    </xf>
    <xf numFmtId="0" fontId="0" fillId="2" borderId="0" xfId="0" applyFill="1"/>
    <xf numFmtId="0" fontId="1" fillId="2" borderId="0" xfId="0" applyFont="1" applyFill="1" applyBorder="1" applyAlignment="1">
      <alignment horizontal="center"/>
    </xf>
    <xf numFmtId="166" fontId="1" fillId="2" borderId="0" xfId="0" applyNumberFormat="1" applyFont="1" applyFill="1" applyBorder="1"/>
    <xf numFmtId="0" fontId="3" fillId="3" borderId="11" xfId="0" applyFont="1" applyFill="1" applyBorder="1" applyAlignment="1">
      <alignment horizontal="center" vertical="center"/>
    </xf>
    <xf numFmtId="0" fontId="3" fillId="3" borderId="11" xfId="0" applyFont="1" applyFill="1" applyBorder="1" applyAlignment="1">
      <alignment horizontal="center" vertical="center" wrapText="1"/>
    </xf>
    <xf numFmtId="0" fontId="30" fillId="2" borderId="0" xfId="0" applyFont="1" applyFill="1"/>
    <xf numFmtId="0" fontId="0" fillId="2" borderId="14" xfId="0" applyFill="1" applyBorder="1" applyAlignment="1">
      <alignment horizontal="center" vertical="center"/>
    </xf>
    <xf numFmtId="166" fontId="2" fillId="2" borderId="14" xfId="3" applyNumberFormat="1" applyFont="1" applyFill="1" applyBorder="1" applyAlignment="1">
      <alignment horizontal="center" vertical="center"/>
    </xf>
    <xf numFmtId="166" fontId="1" fillId="36" borderId="13" xfId="0" applyNumberFormat="1" applyFont="1" applyFill="1" applyBorder="1"/>
    <xf numFmtId="0" fontId="1" fillId="37" borderId="12" xfId="0" applyFont="1" applyFill="1" applyBorder="1"/>
    <xf numFmtId="0" fontId="1" fillId="37" borderId="12" xfId="0" applyFont="1" applyFill="1" applyBorder="1" applyAlignment="1">
      <alignment horizontal="left" vertical="center"/>
    </xf>
    <xf numFmtId="4" fontId="1" fillId="37" borderId="12" xfId="0" applyNumberFormat="1" applyFont="1" applyFill="1" applyBorder="1" applyAlignment="1">
      <alignment horizontal="left" vertical="center"/>
    </xf>
    <xf numFmtId="0" fontId="31" fillId="38" borderId="12" xfId="0" applyFont="1" applyFill="1" applyBorder="1"/>
    <xf numFmtId="0" fontId="31" fillId="38" borderId="12" xfId="0" applyFont="1" applyFill="1" applyBorder="1" applyAlignment="1">
      <alignment wrapText="1"/>
    </xf>
    <xf numFmtId="0" fontId="28" fillId="3" borderId="18" xfId="0" applyFont="1" applyFill="1" applyBorder="1" applyAlignment="1">
      <alignment horizontal="center" vertical="center"/>
    </xf>
    <xf numFmtId="0" fontId="28" fillId="3" borderId="18" xfId="0" applyFont="1" applyFill="1" applyBorder="1" applyAlignment="1">
      <alignment horizontal="left" vertical="center"/>
    </xf>
    <xf numFmtId="0" fontId="33" fillId="2" borderId="18" xfId="0" applyFont="1" applyFill="1" applyBorder="1" applyAlignment="1">
      <alignment horizontal="center" vertical="center"/>
    </xf>
    <xf numFmtId="0" fontId="34" fillId="2" borderId="18" xfId="0" applyFont="1" applyFill="1" applyBorder="1" applyAlignment="1">
      <alignment horizontal="left" vertical="center"/>
    </xf>
    <xf numFmtId="43" fontId="34" fillId="2" borderId="18" xfId="53" applyFont="1" applyFill="1" applyBorder="1" applyAlignment="1">
      <alignment horizontal="right" vertical="center"/>
    </xf>
    <xf numFmtId="0" fontId="33" fillId="2" borderId="18" xfId="0" applyFont="1" applyFill="1" applyBorder="1" applyAlignment="1">
      <alignment horizontal="left" vertical="center"/>
    </xf>
    <xf numFmtId="0" fontId="33" fillId="2" borderId="19" xfId="0" applyFont="1" applyFill="1" applyBorder="1" applyAlignment="1">
      <alignment horizontal="center" vertical="center"/>
    </xf>
    <xf numFmtId="0" fontId="34" fillId="2" borderId="19" xfId="0" applyFont="1" applyFill="1" applyBorder="1" applyAlignment="1">
      <alignment horizontal="left" vertical="center"/>
    </xf>
    <xf numFmtId="43" fontId="34" fillId="2" borderId="19" xfId="53" applyFont="1" applyFill="1" applyBorder="1" applyAlignment="1">
      <alignment horizontal="right" vertical="center"/>
    </xf>
    <xf numFmtId="0" fontId="1" fillId="2" borderId="20" xfId="0" applyFont="1" applyFill="1" applyBorder="1" applyAlignment="1">
      <alignment horizontal="center"/>
    </xf>
    <xf numFmtId="0" fontId="1" fillId="2" borderId="20" xfId="0" applyFont="1" applyFill="1" applyBorder="1" applyAlignment="1">
      <alignment horizontal="left"/>
    </xf>
    <xf numFmtId="43" fontId="1" fillId="2" borderId="20" xfId="0" applyNumberFormat="1" applyFont="1" applyFill="1" applyBorder="1" applyAlignment="1">
      <alignment horizontal="right" vertical="center"/>
    </xf>
    <xf numFmtId="1" fontId="5" fillId="2" borderId="0" xfId="0" applyNumberFormat="1" applyFont="1" applyFill="1" applyBorder="1"/>
    <xf numFmtId="0" fontId="0" fillId="2" borderId="0" xfId="0" applyFill="1" applyAlignment="1">
      <alignment horizontal="center" vertical="center"/>
    </xf>
    <xf numFmtId="171" fontId="1" fillId="2" borderId="10" xfId="0" applyNumberFormat="1" applyFont="1" applyFill="1" applyBorder="1"/>
    <xf numFmtId="171" fontId="0" fillId="2" borderId="0" xfId="0" applyNumberFormat="1" applyFont="1" applyFill="1" applyBorder="1"/>
    <xf numFmtId="43" fontId="1" fillId="2" borderId="10" xfId="0" applyNumberFormat="1" applyFont="1" applyFill="1" applyBorder="1" applyAlignment="1">
      <alignment horizontal="center" vertical="center"/>
    </xf>
    <xf numFmtId="0" fontId="5" fillId="2" borderId="0" xfId="0" applyFont="1" applyFill="1" applyBorder="1" applyAlignment="1">
      <alignment horizontal="center" vertical="center"/>
    </xf>
    <xf numFmtId="43" fontId="27" fillId="2" borderId="0" xfId="53" applyFont="1" applyFill="1" applyBorder="1" applyAlignment="1">
      <alignment horizontal="center" vertical="center" wrapText="1"/>
    </xf>
    <xf numFmtId="43" fontId="1" fillId="2" borderId="10" xfId="53" applyFont="1" applyFill="1" applyBorder="1" applyAlignment="1">
      <alignment horizontal="center" vertical="center"/>
    </xf>
    <xf numFmtId="9" fontId="0" fillId="2" borderId="0" xfId="0" applyNumberFormat="1" applyFont="1" applyFill="1" applyBorder="1" applyAlignment="1">
      <alignment horizontal="center" vertical="center"/>
    </xf>
    <xf numFmtId="0" fontId="1" fillId="2" borderId="10" xfId="0" applyFont="1" applyFill="1" applyBorder="1" applyAlignment="1">
      <alignment horizontal="center" vertical="center"/>
    </xf>
    <xf numFmtId="0" fontId="5" fillId="2" borderId="0" xfId="0" applyFont="1" applyFill="1" applyBorder="1" applyAlignment="1">
      <alignment horizontal="right" vertical="center"/>
    </xf>
    <xf numFmtId="0" fontId="0" fillId="2" borderId="0" xfId="0" applyFill="1" applyAlignment="1">
      <alignment horizontal="right" vertical="center"/>
    </xf>
    <xf numFmtId="170" fontId="0" fillId="2" borderId="0" xfId="0" applyNumberFormat="1" applyFont="1" applyFill="1" applyBorder="1" applyAlignment="1">
      <alignment horizontal="right" vertical="center"/>
    </xf>
    <xf numFmtId="170" fontId="1" fillId="2" borderId="10" xfId="0" applyNumberFormat="1" applyFont="1" applyFill="1" applyBorder="1" applyAlignment="1">
      <alignment horizontal="right" vertical="center"/>
    </xf>
    <xf numFmtId="0" fontId="0" fillId="0" borderId="0" xfId="0" applyFont="1" applyFill="1" applyBorder="1" applyAlignment="1"/>
    <xf numFmtId="0" fontId="3" fillId="3" borderId="11" xfId="0" applyFont="1" applyFill="1" applyBorder="1" applyAlignment="1">
      <alignment horizontal="center" vertical="center" wrapText="1"/>
    </xf>
    <xf numFmtId="0" fontId="1" fillId="36" borderId="13" xfId="0" applyFont="1" applyFill="1" applyBorder="1" applyAlignment="1">
      <alignment horizontal="center"/>
    </xf>
    <xf numFmtId="0" fontId="10" fillId="2" borderId="15" xfId="0" applyFont="1" applyFill="1" applyBorder="1" applyAlignment="1">
      <alignment horizontal="left" vertical="center" wrapText="1"/>
    </xf>
    <xf numFmtId="0" fontId="10" fillId="2" borderId="16" xfId="0" applyFont="1" applyFill="1" applyBorder="1" applyAlignment="1">
      <alignment horizontal="left" vertical="center" wrapText="1"/>
    </xf>
    <xf numFmtId="0" fontId="10" fillId="2" borderId="17" xfId="0" applyFont="1" applyFill="1" applyBorder="1" applyAlignment="1">
      <alignment horizontal="left" vertical="center" wrapText="1"/>
    </xf>
    <xf numFmtId="0" fontId="6" fillId="2" borderId="0" xfId="0" applyFont="1" applyFill="1" applyBorder="1" applyAlignment="1">
      <alignment horizontal="center"/>
    </xf>
    <xf numFmtId="0" fontId="32" fillId="2" borderId="0" xfId="0" applyFont="1" applyFill="1" applyAlignment="1">
      <alignment horizontal="left"/>
    </xf>
  </cellXfs>
  <cellStyles count="54">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Comma" xfId="53" builtinId="3"/>
    <cellStyle name="Comma 2" xfId="45" xr:uid="{00000000-0005-0000-0000-00001C000000}"/>
    <cellStyle name="Comma 2 21" xfId="46" xr:uid="{00000000-0005-0000-0000-00001D000000}"/>
    <cellStyle name="Comma 3" xfId="47" xr:uid="{00000000-0005-0000-0000-00001E000000}"/>
    <cellStyle name="Currency" xfId="1" builtinId="4"/>
    <cellStyle name="Currency 4" xfId="3" xr:uid="{00000000-0005-0000-0000-000020000000}"/>
    <cellStyle name="Currency 4 2" xfId="52" xr:uid="{00000000-0005-0000-0000-000021000000}"/>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Input" xfId="12" builtinId="20" customBuiltin="1"/>
    <cellStyle name="Linked Cell" xfId="15" builtinId="24" customBuiltin="1"/>
    <cellStyle name="Neutral" xfId="11" builtinId="28" customBuiltin="1"/>
    <cellStyle name="Normal" xfId="0" builtinId="0"/>
    <cellStyle name="Normal 2" xfId="2" xr:uid="{00000000-0005-0000-0000-00002C000000}"/>
    <cellStyle name="Normal 3 2" xfId="51" xr:uid="{00000000-0005-0000-0000-00002D000000}"/>
    <cellStyle name="Normal 43" xfId="50" xr:uid="{00000000-0005-0000-0000-00002E000000}"/>
    <cellStyle name="Normal 5 2" xfId="49" xr:uid="{00000000-0005-0000-0000-00002F000000}"/>
    <cellStyle name="Note" xfId="18" builtinId="10" customBuiltin="1"/>
    <cellStyle name="Output" xfId="13" builtinId="21" customBuiltin="1"/>
    <cellStyle name="SAPBEXchaText" xfId="48" xr:uid="{00000000-0005-0000-0000-000032000000}"/>
    <cellStyle name="Title" xfId="4" builtinId="15" customBuiltin="1"/>
    <cellStyle name="Total" xfId="20" builtinId="25" customBuiltin="1"/>
    <cellStyle name="Warning Text" xfId="17" builtinId="11" customBuiltin="1"/>
  </cellStyles>
  <dxfs count="0"/>
  <tableStyles count="0" defaultTableStyle="TableStyleMedium2" defaultPivotStyle="PivotStyleLight16"/>
  <colors>
    <mruColors>
      <color rgb="FF5CED13"/>
      <color rgb="FF000000"/>
      <color rgb="FFA3A3FF"/>
      <color rgb="FF1649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C2:E49"/>
  <sheetViews>
    <sheetView workbookViewId="0">
      <selection activeCell="C49" sqref="C3:E49"/>
    </sheetView>
  </sheetViews>
  <sheetFormatPr defaultRowHeight="15" x14ac:dyDescent="0.25"/>
  <cols>
    <col min="4" max="4" width="52" bestFit="1" customWidth="1"/>
    <col min="5" max="5" width="19.5703125" customWidth="1"/>
  </cols>
  <sheetData>
    <row r="2" spans="3:5" ht="15.75" thickBot="1" x14ac:dyDescent="0.3"/>
    <row r="3" spans="3:5" ht="17.25" thickTop="1" thickBot="1" x14ac:dyDescent="0.3">
      <c r="C3" s="36" t="s">
        <v>17</v>
      </c>
      <c r="D3" s="37" t="s">
        <v>101</v>
      </c>
      <c r="E3" s="36" t="s">
        <v>93</v>
      </c>
    </row>
    <row r="4" spans="3:5" ht="16.5" thickTop="1" thickBot="1" x14ac:dyDescent="0.3">
      <c r="C4" s="38">
        <v>1</v>
      </c>
      <c r="D4" s="39" t="s">
        <v>62</v>
      </c>
      <c r="E4" s="40">
        <v>4636</v>
      </c>
    </row>
    <row r="5" spans="3:5" ht="16.5" thickTop="1" thickBot="1" x14ac:dyDescent="0.3">
      <c r="C5" s="38">
        <v>2</v>
      </c>
      <c r="D5" s="39" t="s">
        <v>28</v>
      </c>
      <c r="E5" s="40">
        <v>1293</v>
      </c>
    </row>
    <row r="6" spans="3:5" ht="16.5" thickTop="1" thickBot="1" x14ac:dyDescent="0.3">
      <c r="C6" s="38">
        <v>3</v>
      </c>
      <c r="D6" s="39" t="s">
        <v>29</v>
      </c>
      <c r="E6" s="40">
        <v>175</v>
      </c>
    </row>
    <row r="7" spans="3:5" ht="16.5" thickTop="1" thickBot="1" x14ac:dyDescent="0.3">
      <c r="C7" s="38">
        <v>4</v>
      </c>
      <c r="D7" s="39" t="s">
        <v>30</v>
      </c>
      <c r="E7" s="40">
        <v>1618</v>
      </c>
    </row>
    <row r="8" spans="3:5" ht="16.5" thickTop="1" thickBot="1" x14ac:dyDescent="0.3">
      <c r="C8" s="38">
        <v>5</v>
      </c>
      <c r="D8" s="39" t="s">
        <v>31</v>
      </c>
      <c r="E8" s="40">
        <v>1618</v>
      </c>
    </row>
    <row r="9" spans="3:5" ht="16.5" thickTop="1" thickBot="1" x14ac:dyDescent="0.3">
      <c r="C9" s="38">
        <v>6</v>
      </c>
      <c r="D9" s="39" t="s">
        <v>32</v>
      </c>
      <c r="E9" s="40">
        <v>1543</v>
      </c>
    </row>
    <row r="10" spans="3:5" ht="16.5" thickTop="1" thickBot="1" x14ac:dyDescent="0.3">
      <c r="C10" s="38">
        <v>7</v>
      </c>
      <c r="D10" s="39" t="s">
        <v>33</v>
      </c>
      <c r="E10" s="40">
        <v>1644</v>
      </c>
    </row>
    <row r="11" spans="3:5" ht="16.5" thickTop="1" thickBot="1" x14ac:dyDescent="0.3">
      <c r="C11" s="38">
        <v>8</v>
      </c>
      <c r="D11" s="39" t="s">
        <v>34</v>
      </c>
      <c r="E11" s="40">
        <v>1644</v>
      </c>
    </row>
    <row r="12" spans="3:5" ht="16.5" thickTop="1" thickBot="1" x14ac:dyDescent="0.3">
      <c r="C12" s="38">
        <v>9</v>
      </c>
      <c r="D12" s="39" t="s">
        <v>102</v>
      </c>
      <c r="E12" s="40">
        <v>3940</v>
      </c>
    </row>
    <row r="13" spans="3:5" ht="16.5" thickTop="1" thickBot="1" x14ac:dyDescent="0.3">
      <c r="C13" s="38">
        <v>10</v>
      </c>
      <c r="D13" s="39" t="s">
        <v>35</v>
      </c>
      <c r="E13" s="40">
        <v>1820</v>
      </c>
    </row>
    <row r="14" spans="3:5" ht="16.5" thickTop="1" thickBot="1" x14ac:dyDescent="0.3">
      <c r="C14" s="38">
        <v>11</v>
      </c>
      <c r="D14" s="39" t="s">
        <v>36</v>
      </c>
      <c r="E14" s="40">
        <v>10525</v>
      </c>
    </row>
    <row r="15" spans="3:5" ht="16.5" thickTop="1" thickBot="1" x14ac:dyDescent="0.3">
      <c r="C15" s="38">
        <v>12</v>
      </c>
      <c r="D15" s="39" t="s">
        <v>37</v>
      </c>
      <c r="E15" s="40">
        <v>32631</v>
      </c>
    </row>
    <row r="16" spans="3:5" ht="16.5" thickTop="1" thickBot="1" x14ac:dyDescent="0.3">
      <c r="C16" s="38">
        <v>13</v>
      </c>
      <c r="D16" s="39" t="s">
        <v>94</v>
      </c>
      <c r="E16" s="40">
        <f>282*19.15</f>
        <v>5400.2999999999993</v>
      </c>
    </row>
    <row r="17" spans="3:5" ht="16.5" thickTop="1" thickBot="1" x14ac:dyDescent="0.3">
      <c r="C17" s="38">
        <v>14</v>
      </c>
      <c r="D17" s="39" t="s">
        <v>95</v>
      </c>
      <c r="E17" s="40">
        <f>81*29</f>
        <v>2349</v>
      </c>
    </row>
    <row r="18" spans="3:5" ht="16.5" thickTop="1" thickBot="1" x14ac:dyDescent="0.3">
      <c r="C18" s="38">
        <v>15</v>
      </c>
      <c r="D18" s="39" t="s">
        <v>38</v>
      </c>
      <c r="E18" s="40">
        <v>246</v>
      </c>
    </row>
    <row r="19" spans="3:5" ht="16.5" thickTop="1" thickBot="1" x14ac:dyDescent="0.3">
      <c r="C19" s="38">
        <v>16</v>
      </c>
      <c r="D19" s="39" t="s">
        <v>66</v>
      </c>
      <c r="E19" s="40">
        <v>4134</v>
      </c>
    </row>
    <row r="20" spans="3:5" ht="16.5" thickTop="1" thickBot="1" x14ac:dyDescent="0.3">
      <c r="C20" s="38">
        <v>17</v>
      </c>
      <c r="D20" s="39" t="s">
        <v>65</v>
      </c>
      <c r="E20" s="40">
        <v>96</v>
      </c>
    </row>
    <row r="21" spans="3:5" ht="16.5" thickTop="1" thickBot="1" x14ac:dyDescent="0.3">
      <c r="C21" s="38">
        <v>18</v>
      </c>
      <c r="D21" s="39" t="s">
        <v>39</v>
      </c>
      <c r="E21" s="40">
        <v>280</v>
      </c>
    </row>
    <row r="22" spans="3:5" ht="16.5" thickTop="1" thickBot="1" x14ac:dyDescent="0.3">
      <c r="C22" s="38">
        <v>19</v>
      </c>
      <c r="D22" s="39" t="s">
        <v>40</v>
      </c>
      <c r="E22" s="40">
        <v>764</v>
      </c>
    </row>
    <row r="23" spans="3:5" ht="16.5" thickTop="1" thickBot="1" x14ac:dyDescent="0.3">
      <c r="C23" s="38">
        <v>20</v>
      </c>
      <c r="D23" s="39" t="s">
        <v>41</v>
      </c>
      <c r="E23" s="40">
        <v>210</v>
      </c>
    </row>
    <row r="24" spans="3:5" ht="16.5" thickTop="1" thickBot="1" x14ac:dyDescent="0.3">
      <c r="C24" s="38">
        <v>21</v>
      </c>
      <c r="D24" s="39" t="s">
        <v>42</v>
      </c>
      <c r="E24" s="40">
        <v>762</v>
      </c>
    </row>
    <row r="25" spans="3:5" ht="16.5" thickTop="1" thickBot="1" x14ac:dyDescent="0.3">
      <c r="C25" s="38">
        <v>22</v>
      </c>
      <c r="D25" s="39" t="s">
        <v>43</v>
      </c>
      <c r="E25" s="40">
        <v>572</v>
      </c>
    </row>
    <row r="26" spans="3:5" ht="16.5" thickTop="1" thickBot="1" x14ac:dyDescent="0.3">
      <c r="C26" s="38">
        <v>23</v>
      </c>
      <c r="D26" s="39" t="s">
        <v>44</v>
      </c>
      <c r="E26" s="40">
        <v>1467</v>
      </c>
    </row>
    <row r="27" spans="3:5" ht="16.5" thickTop="1" thickBot="1" x14ac:dyDescent="0.3">
      <c r="C27" s="38">
        <v>24</v>
      </c>
      <c r="D27" s="39" t="s">
        <v>45</v>
      </c>
      <c r="E27" s="40">
        <v>2523</v>
      </c>
    </row>
    <row r="28" spans="3:5" ht="16.5" thickTop="1" thickBot="1" x14ac:dyDescent="0.3">
      <c r="C28" s="38">
        <v>25</v>
      </c>
      <c r="D28" s="39" t="s">
        <v>46</v>
      </c>
      <c r="E28" s="40">
        <v>1524</v>
      </c>
    </row>
    <row r="29" spans="3:5" ht="16.5" thickTop="1" thickBot="1" x14ac:dyDescent="0.3">
      <c r="C29" s="38">
        <v>26</v>
      </c>
      <c r="D29" s="39" t="s">
        <v>47</v>
      </c>
      <c r="E29" s="40">
        <v>1226</v>
      </c>
    </row>
    <row r="30" spans="3:5" ht="16.5" thickTop="1" thickBot="1" x14ac:dyDescent="0.3">
      <c r="C30" s="38">
        <v>27</v>
      </c>
      <c r="D30" s="39" t="s">
        <v>48</v>
      </c>
      <c r="E30" s="40">
        <v>1890</v>
      </c>
    </row>
    <row r="31" spans="3:5" ht="16.5" thickTop="1" thickBot="1" x14ac:dyDescent="0.3">
      <c r="C31" s="38">
        <v>28</v>
      </c>
      <c r="D31" s="39" t="s">
        <v>49</v>
      </c>
      <c r="E31" s="40">
        <v>1113</v>
      </c>
    </row>
    <row r="32" spans="3:5" ht="16.5" thickTop="1" thickBot="1" x14ac:dyDescent="0.3">
      <c r="C32" s="38">
        <v>29</v>
      </c>
      <c r="D32" s="39" t="s">
        <v>50</v>
      </c>
      <c r="E32" s="40">
        <v>180</v>
      </c>
    </row>
    <row r="33" spans="3:5" ht="16.5" thickTop="1" thickBot="1" x14ac:dyDescent="0.3">
      <c r="C33" s="38">
        <v>30</v>
      </c>
      <c r="D33" s="39" t="s">
        <v>51</v>
      </c>
      <c r="E33" s="40">
        <v>1648</v>
      </c>
    </row>
    <row r="34" spans="3:5" ht="16.5" thickTop="1" thickBot="1" x14ac:dyDescent="0.3">
      <c r="C34" s="38">
        <v>31</v>
      </c>
      <c r="D34" s="39" t="s">
        <v>52</v>
      </c>
      <c r="E34" s="40">
        <v>1026</v>
      </c>
    </row>
    <row r="35" spans="3:5" ht="16.5" thickTop="1" thickBot="1" x14ac:dyDescent="0.3">
      <c r="C35" s="38">
        <v>32</v>
      </c>
      <c r="D35" s="39" t="s">
        <v>53</v>
      </c>
      <c r="E35" s="40">
        <v>528</v>
      </c>
    </row>
    <row r="36" spans="3:5" ht="16.5" thickTop="1" thickBot="1" x14ac:dyDescent="0.3">
      <c r="C36" s="38">
        <v>33</v>
      </c>
      <c r="D36" s="39" t="s">
        <v>54</v>
      </c>
      <c r="E36" s="40">
        <v>420</v>
      </c>
    </row>
    <row r="37" spans="3:5" ht="16.5" thickTop="1" thickBot="1" x14ac:dyDescent="0.3">
      <c r="C37" s="38">
        <v>34</v>
      </c>
      <c r="D37" s="39" t="s">
        <v>55</v>
      </c>
      <c r="E37" s="40">
        <v>2752</v>
      </c>
    </row>
    <row r="38" spans="3:5" ht="16.5" thickTop="1" thickBot="1" x14ac:dyDescent="0.3">
      <c r="C38" s="38">
        <v>35</v>
      </c>
      <c r="D38" s="39" t="s">
        <v>56</v>
      </c>
      <c r="E38" s="40">
        <v>3342</v>
      </c>
    </row>
    <row r="39" spans="3:5" ht="16.5" thickTop="1" thickBot="1" x14ac:dyDescent="0.3">
      <c r="C39" s="38">
        <v>36</v>
      </c>
      <c r="D39" s="39" t="s">
        <v>57</v>
      </c>
      <c r="E39" s="40">
        <v>432</v>
      </c>
    </row>
    <row r="40" spans="3:5" ht="16.5" thickTop="1" thickBot="1" x14ac:dyDescent="0.3">
      <c r="C40" s="38">
        <v>37</v>
      </c>
      <c r="D40" s="39" t="s">
        <v>103</v>
      </c>
      <c r="E40" s="40">
        <v>33</v>
      </c>
    </row>
    <row r="41" spans="3:5" ht="16.5" thickTop="1" thickBot="1" x14ac:dyDescent="0.3">
      <c r="C41" s="38">
        <v>38</v>
      </c>
      <c r="D41" s="39" t="s">
        <v>58</v>
      </c>
      <c r="E41" s="40">
        <v>442</v>
      </c>
    </row>
    <row r="42" spans="3:5" ht="16.5" thickTop="1" thickBot="1" x14ac:dyDescent="0.3">
      <c r="C42" s="38">
        <v>39</v>
      </c>
      <c r="D42" s="39" t="s">
        <v>59</v>
      </c>
      <c r="E42" s="40">
        <v>8009</v>
      </c>
    </row>
    <row r="43" spans="3:5" ht="16.5" thickTop="1" thickBot="1" x14ac:dyDescent="0.3">
      <c r="C43" s="38">
        <v>40</v>
      </c>
      <c r="D43" s="39" t="s">
        <v>60</v>
      </c>
      <c r="E43" s="40">
        <v>2360</v>
      </c>
    </row>
    <row r="44" spans="3:5" ht="16.5" thickTop="1" thickBot="1" x14ac:dyDescent="0.3">
      <c r="C44" s="38">
        <v>41</v>
      </c>
      <c r="D44" s="41" t="s">
        <v>96</v>
      </c>
      <c r="E44" s="40">
        <f>6800*2.4</f>
        <v>16320</v>
      </c>
    </row>
    <row r="45" spans="3:5" ht="16.5" thickTop="1" thickBot="1" x14ac:dyDescent="0.3">
      <c r="C45" s="38">
        <v>42</v>
      </c>
      <c r="D45" s="39" t="s">
        <v>97</v>
      </c>
      <c r="E45" s="40">
        <v>65</v>
      </c>
    </row>
    <row r="46" spans="3:5" ht="16.5" thickTop="1" thickBot="1" x14ac:dyDescent="0.3">
      <c r="C46" s="38">
        <v>43</v>
      </c>
      <c r="D46" s="39" t="s">
        <v>98</v>
      </c>
      <c r="E46" s="40">
        <v>640</v>
      </c>
    </row>
    <row r="47" spans="3:5" ht="16.5" thickTop="1" thickBot="1" x14ac:dyDescent="0.3">
      <c r="C47" s="38">
        <v>44</v>
      </c>
      <c r="D47" s="39" t="s">
        <v>99</v>
      </c>
      <c r="E47" s="40">
        <v>264</v>
      </c>
    </row>
    <row r="48" spans="3:5" ht="16.5" thickTop="1" thickBot="1" x14ac:dyDescent="0.3">
      <c r="C48" s="42">
        <v>45</v>
      </c>
      <c r="D48" s="43" t="s">
        <v>100</v>
      </c>
      <c r="E48" s="44">
        <v>320</v>
      </c>
    </row>
    <row r="49" spans="3:5" ht="15.75" thickBot="1" x14ac:dyDescent="0.3">
      <c r="C49" s="45"/>
      <c r="D49" s="46" t="s">
        <v>18</v>
      </c>
      <c r="E49" s="47">
        <f>SUM(E4:E48)</f>
        <v>126424.3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5" tint="0.39997558519241921"/>
  </sheetPr>
  <dimension ref="B2:AC19"/>
  <sheetViews>
    <sheetView tabSelected="1" topLeftCell="A7" zoomScale="85" zoomScaleNormal="85" workbookViewId="0">
      <pane xSplit="3" topLeftCell="R1" activePane="topRight" state="frozen"/>
      <selection activeCell="Y49" sqref="Y49"/>
      <selection pane="topRight" activeCell="Z19" sqref="Z19"/>
    </sheetView>
  </sheetViews>
  <sheetFormatPr defaultColWidth="21" defaultRowHeight="14.25" x14ac:dyDescent="0.2"/>
  <cols>
    <col min="1" max="1" width="2" style="1" customWidth="1"/>
    <col min="2" max="2" width="8.5703125" style="1" customWidth="1"/>
    <col min="3" max="3" width="28.140625" style="3" bestFit="1" customWidth="1"/>
    <col min="4" max="4" width="13" style="53" customWidth="1"/>
    <col min="5" max="5" width="14" style="53" customWidth="1"/>
    <col min="6" max="6" width="13.5703125" style="2" customWidth="1"/>
    <col min="7" max="7" width="22.7109375" style="1" customWidth="1"/>
    <col min="8" max="8" width="12.140625" style="1" customWidth="1"/>
    <col min="9" max="9" width="11.140625" style="1" customWidth="1"/>
    <col min="10" max="10" width="10.5703125" style="1" customWidth="1"/>
    <col min="11" max="11" width="11.5703125" style="1" customWidth="1"/>
    <col min="12" max="12" width="11.42578125" style="1" customWidth="1"/>
    <col min="13" max="13" width="19.7109375" style="1" customWidth="1"/>
    <col min="14" max="15" width="21" style="1" customWidth="1"/>
    <col min="16" max="16" width="12.7109375" style="1" customWidth="1"/>
    <col min="17" max="19" width="15.28515625" style="53" customWidth="1"/>
    <col min="20" max="20" width="14.140625" style="53" customWidth="1"/>
    <col min="21" max="21" width="15.28515625" style="58" customWidth="1"/>
    <col min="22" max="22" width="11.5703125" style="53" customWidth="1"/>
    <col min="23" max="23" width="15.140625" style="1" customWidth="1"/>
    <col min="24" max="24" width="18.28515625" style="1" customWidth="1"/>
    <col min="25" max="25" width="17" style="1" customWidth="1"/>
    <col min="26" max="26" width="17.42578125" style="1" customWidth="1"/>
    <col min="27" max="27" width="17.42578125" style="2" customWidth="1"/>
    <col min="28" max="28" width="19.42578125" style="1" customWidth="1"/>
    <col min="29" max="29" width="9.28515625" style="1" customWidth="1"/>
    <col min="30" max="16384" width="21" style="1"/>
  </cols>
  <sheetData>
    <row r="2" spans="2:29" ht="23.25" x14ac:dyDescent="0.35">
      <c r="B2" s="68" t="s">
        <v>0</v>
      </c>
      <c r="C2" s="68"/>
    </row>
    <row r="3" spans="2:29" s="22" customFormat="1" ht="23.25" x14ac:dyDescent="0.35">
      <c r="B3" s="27"/>
      <c r="D3" s="49"/>
      <c r="E3" s="49"/>
      <c r="Q3" s="49"/>
      <c r="R3" s="49"/>
      <c r="S3" s="49"/>
      <c r="T3" s="49"/>
      <c r="U3" s="59"/>
      <c r="V3" s="49"/>
    </row>
    <row r="4" spans="2:29" s="22" customFormat="1" ht="15" x14ac:dyDescent="0.25">
      <c r="B4" s="34" t="s">
        <v>81</v>
      </c>
      <c r="C4" s="31" t="s">
        <v>82</v>
      </c>
      <c r="D4" s="49"/>
      <c r="E4" s="49"/>
      <c r="Q4" s="49"/>
      <c r="R4" s="49"/>
      <c r="S4" s="49"/>
      <c r="T4" s="49"/>
      <c r="U4" s="59"/>
      <c r="V4" s="49"/>
    </row>
    <row r="5" spans="2:29" s="22" customFormat="1" ht="15" x14ac:dyDescent="0.25">
      <c r="B5" s="34" t="s">
        <v>83</v>
      </c>
      <c r="C5" s="31" t="s">
        <v>84</v>
      </c>
      <c r="D5" s="49"/>
      <c r="E5" s="49"/>
      <c r="Q5" s="49"/>
      <c r="R5" s="49"/>
      <c r="S5" s="49"/>
      <c r="T5" s="49"/>
      <c r="U5" s="59"/>
      <c r="V5" s="49"/>
    </row>
    <row r="6" spans="2:29" s="22" customFormat="1" ht="45" x14ac:dyDescent="0.25">
      <c r="B6" s="35" t="s">
        <v>86</v>
      </c>
      <c r="C6" s="32" t="s">
        <v>85</v>
      </c>
      <c r="D6" s="49"/>
      <c r="E6" s="49"/>
      <c r="Q6" s="49"/>
      <c r="R6" s="49"/>
      <c r="S6" s="49"/>
      <c r="T6" s="49"/>
      <c r="U6" s="59"/>
      <c r="V6" s="49"/>
    </row>
    <row r="7" spans="2:29" s="22" customFormat="1" ht="75" x14ac:dyDescent="0.25">
      <c r="B7" s="35" t="s">
        <v>87</v>
      </c>
      <c r="C7" s="33">
        <f>40900+4423+8779</f>
        <v>54102</v>
      </c>
      <c r="D7" s="49"/>
      <c r="E7" s="49"/>
      <c r="Q7" s="49"/>
      <c r="R7" s="49"/>
      <c r="S7" s="49"/>
      <c r="T7" s="49"/>
      <c r="U7" s="59"/>
      <c r="V7" s="49"/>
    </row>
    <row r="8" spans="2:29" s="22" customFormat="1" ht="60" customHeight="1" x14ac:dyDescent="0.25">
      <c r="B8" s="35" t="s">
        <v>88</v>
      </c>
      <c r="C8" s="33">
        <f>E18</f>
        <v>47330</v>
      </c>
      <c r="D8" s="49"/>
      <c r="E8" s="49"/>
      <c r="Q8" s="49"/>
      <c r="R8" s="49"/>
      <c r="S8" s="49"/>
      <c r="T8" s="49"/>
      <c r="U8" s="59"/>
      <c r="V8" s="49"/>
    </row>
    <row r="10" spans="2:29" ht="63" x14ac:dyDescent="0.25">
      <c r="B10" s="14" t="s">
        <v>17</v>
      </c>
      <c r="C10" s="15" t="s">
        <v>1</v>
      </c>
      <c r="D10" s="14" t="s">
        <v>78</v>
      </c>
      <c r="E10" s="14" t="s">
        <v>63</v>
      </c>
      <c r="F10" s="14" t="s">
        <v>2</v>
      </c>
      <c r="G10" s="14" t="s">
        <v>3</v>
      </c>
      <c r="H10" s="14" t="s">
        <v>4</v>
      </c>
      <c r="I10" s="14" t="s">
        <v>75</v>
      </c>
      <c r="J10" s="14" t="s">
        <v>76</v>
      </c>
      <c r="K10" s="14" t="s">
        <v>77</v>
      </c>
      <c r="L10" s="14" t="s">
        <v>64</v>
      </c>
      <c r="M10" s="14" t="s">
        <v>5</v>
      </c>
      <c r="N10" s="14" t="s">
        <v>6</v>
      </c>
      <c r="O10" s="14" t="s">
        <v>19</v>
      </c>
      <c r="P10" s="14" t="s">
        <v>16</v>
      </c>
      <c r="Q10" s="14" t="s">
        <v>8</v>
      </c>
      <c r="R10" s="14" t="s">
        <v>105</v>
      </c>
      <c r="S10" s="14" t="s">
        <v>9</v>
      </c>
      <c r="T10" s="14" t="s">
        <v>106</v>
      </c>
      <c r="U10" s="16" t="s">
        <v>10</v>
      </c>
      <c r="V10" s="14" t="s">
        <v>11</v>
      </c>
      <c r="W10" s="14" t="s">
        <v>12</v>
      </c>
      <c r="X10" s="17" t="s">
        <v>13</v>
      </c>
      <c r="Y10" s="14" t="s">
        <v>67</v>
      </c>
      <c r="Z10" s="14" t="s">
        <v>14</v>
      </c>
      <c r="AA10" s="14" t="s">
        <v>20</v>
      </c>
      <c r="AB10" s="16" t="s">
        <v>21</v>
      </c>
    </row>
    <row r="11" spans="2:29" ht="15" x14ac:dyDescent="0.25">
      <c r="B11" s="9">
        <v>1</v>
      </c>
      <c r="C11" s="10" t="s">
        <v>104</v>
      </c>
      <c r="D11" s="21">
        <f>E11/10.7639</f>
        <v>2581.9637863599623</v>
      </c>
      <c r="E11" s="54">
        <f>I11*J11</f>
        <v>27792</v>
      </c>
      <c r="F11" s="5" t="s">
        <v>61</v>
      </c>
      <c r="G11" s="6" t="s">
        <v>73</v>
      </c>
      <c r="H11" s="5" t="s">
        <v>7</v>
      </c>
      <c r="I11" s="5">
        <v>193</v>
      </c>
      <c r="J11" s="5">
        <v>144</v>
      </c>
      <c r="K11" s="20">
        <f>L11/3.28</f>
        <v>7.9268292682926838</v>
      </c>
      <c r="L11" s="18">
        <v>26</v>
      </c>
      <c r="M11" s="5" t="s">
        <v>15</v>
      </c>
      <c r="N11" s="5">
        <v>1992</v>
      </c>
      <c r="O11" s="5" t="s">
        <v>15</v>
      </c>
      <c r="P11" s="5">
        <v>2022</v>
      </c>
      <c r="Q11" s="9">
        <f t="shared" ref="Q11:Q16" si="0">P11-N11</f>
        <v>30</v>
      </c>
      <c r="R11" s="9">
        <v>30</v>
      </c>
      <c r="S11" s="9">
        <v>60</v>
      </c>
      <c r="T11" s="9">
        <f>S11-R11</f>
        <v>30</v>
      </c>
      <c r="U11" s="60">
        <v>1600</v>
      </c>
      <c r="V11" s="56">
        <v>0.05</v>
      </c>
      <c r="W11" s="7">
        <f t="shared" ref="W11:W16" si="1">(1-V11)/S11</f>
        <v>1.5833333333333331E-2</v>
      </c>
      <c r="X11" s="51">
        <f t="shared" ref="X11:X16" si="2">U11*E11</f>
        <v>44467200</v>
      </c>
      <c r="Y11" s="51">
        <f t="shared" ref="Y11:Y16" si="3">X11*W11*T11</f>
        <v>21121919.999999996</v>
      </c>
      <c r="Z11" s="51">
        <f>X11-Y11</f>
        <v>23345280.000000004</v>
      </c>
      <c r="AA11" s="8">
        <v>0.15</v>
      </c>
      <c r="AB11" s="51">
        <f t="shared" ref="AB11:AB16" si="4">Z11-(AA11*Z11)</f>
        <v>19843488.000000004</v>
      </c>
      <c r="AC11" s="48">
        <f>AB11/E11</f>
        <v>714.00000000000011</v>
      </c>
    </row>
    <row r="12" spans="2:29" ht="15" x14ac:dyDescent="0.25">
      <c r="B12" s="9">
        <v>2</v>
      </c>
      <c r="C12" s="10" t="s">
        <v>68</v>
      </c>
      <c r="D12" s="21">
        <f t="shared" ref="D12:D16" si="5">E12/10.7639</f>
        <v>1114.8375588773586</v>
      </c>
      <c r="E12" s="54">
        <f t="shared" ref="E12:E16" si="6">I12*J12</f>
        <v>12000</v>
      </c>
      <c r="F12" s="5" t="s">
        <v>92</v>
      </c>
      <c r="G12" s="62" t="s">
        <v>73</v>
      </c>
      <c r="H12" s="5" t="s">
        <v>7</v>
      </c>
      <c r="I12" s="5">
        <v>120</v>
      </c>
      <c r="J12" s="5">
        <v>100</v>
      </c>
      <c r="K12" s="20">
        <f t="shared" ref="K12:K16" si="7">L12/3.28</f>
        <v>7.6219512195121952</v>
      </c>
      <c r="L12" s="18">
        <v>25</v>
      </c>
      <c r="M12" s="5" t="s">
        <v>15</v>
      </c>
      <c r="N12" s="5">
        <v>1992</v>
      </c>
      <c r="O12" s="5" t="s">
        <v>15</v>
      </c>
      <c r="P12" s="5">
        <v>2022</v>
      </c>
      <c r="Q12" s="9">
        <f t="shared" si="0"/>
        <v>30</v>
      </c>
      <c r="R12" s="9">
        <v>10</v>
      </c>
      <c r="S12" s="9">
        <v>30</v>
      </c>
      <c r="T12" s="9">
        <f t="shared" ref="T12:T16" si="8">S12-R12</f>
        <v>20</v>
      </c>
      <c r="U12" s="60">
        <v>350</v>
      </c>
      <c r="V12" s="56">
        <v>0.05</v>
      </c>
      <c r="W12" s="7">
        <f t="shared" si="1"/>
        <v>3.1666666666666662E-2</v>
      </c>
      <c r="X12" s="51">
        <f t="shared" si="2"/>
        <v>4200000</v>
      </c>
      <c r="Y12" s="51">
        <f t="shared" si="3"/>
        <v>2659999.9999999995</v>
      </c>
      <c r="Z12" s="51">
        <f t="shared" ref="Z12:Z16" si="9">X12-Y12</f>
        <v>1540000.0000000005</v>
      </c>
      <c r="AA12" s="8">
        <v>0.15</v>
      </c>
      <c r="AB12" s="51">
        <f t="shared" si="4"/>
        <v>1309000.0000000005</v>
      </c>
      <c r="AC12" s="48">
        <f t="shared" ref="AC12:AC16" si="10">AB12/E12</f>
        <v>109.08333333333337</v>
      </c>
    </row>
    <row r="13" spans="2:29" ht="15" x14ac:dyDescent="0.25">
      <c r="B13" s="9">
        <v>3</v>
      </c>
      <c r="C13" s="10" t="s">
        <v>69</v>
      </c>
      <c r="D13" s="21">
        <f t="shared" si="5"/>
        <v>96.24764258307863</v>
      </c>
      <c r="E13" s="54">
        <f t="shared" si="6"/>
        <v>1036</v>
      </c>
      <c r="F13" s="5" t="s">
        <v>61</v>
      </c>
      <c r="G13" s="6" t="s">
        <v>61</v>
      </c>
      <c r="H13" s="5" t="s">
        <v>7</v>
      </c>
      <c r="I13" s="5">
        <v>37</v>
      </c>
      <c r="J13" s="5">
        <v>28</v>
      </c>
      <c r="K13" s="20">
        <f t="shared" si="7"/>
        <v>4.5731707317073171</v>
      </c>
      <c r="L13" s="18">
        <v>15</v>
      </c>
      <c r="M13" s="5" t="s">
        <v>15</v>
      </c>
      <c r="N13" s="5">
        <v>1992</v>
      </c>
      <c r="O13" s="5" t="s">
        <v>15</v>
      </c>
      <c r="P13" s="5">
        <v>2022</v>
      </c>
      <c r="Q13" s="9">
        <f t="shared" si="0"/>
        <v>30</v>
      </c>
      <c r="R13" s="9">
        <v>10</v>
      </c>
      <c r="S13" s="9">
        <v>45</v>
      </c>
      <c r="T13" s="9">
        <f t="shared" si="8"/>
        <v>35</v>
      </c>
      <c r="U13" s="60">
        <v>1000</v>
      </c>
      <c r="V13" s="56">
        <v>0.05</v>
      </c>
      <c r="W13" s="7">
        <f t="shared" si="1"/>
        <v>2.1111111111111112E-2</v>
      </c>
      <c r="X13" s="51">
        <f t="shared" si="2"/>
        <v>1036000</v>
      </c>
      <c r="Y13" s="51">
        <f t="shared" si="3"/>
        <v>765488.88888888899</v>
      </c>
      <c r="Z13" s="51">
        <f t="shared" si="9"/>
        <v>270511.11111111101</v>
      </c>
      <c r="AA13" s="8">
        <v>0.15</v>
      </c>
      <c r="AB13" s="51">
        <f t="shared" si="4"/>
        <v>229934.44444444435</v>
      </c>
      <c r="AC13" s="48">
        <f t="shared" si="10"/>
        <v>221.94444444444434</v>
      </c>
    </row>
    <row r="14" spans="2:29" ht="15" x14ac:dyDescent="0.25">
      <c r="B14" s="9">
        <v>4</v>
      </c>
      <c r="C14" s="10" t="s">
        <v>70</v>
      </c>
      <c r="D14" s="21">
        <f t="shared" si="5"/>
        <v>249.72361318852833</v>
      </c>
      <c r="E14" s="54">
        <f t="shared" si="6"/>
        <v>2688</v>
      </c>
      <c r="F14" s="5" t="s">
        <v>92</v>
      </c>
      <c r="G14" s="6" t="s">
        <v>73</v>
      </c>
      <c r="H14" s="5" t="s">
        <v>7</v>
      </c>
      <c r="I14" s="5">
        <v>96</v>
      </c>
      <c r="J14" s="5">
        <v>28</v>
      </c>
      <c r="K14" s="20">
        <f t="shared" si="7"/>
        <v>3.0487804878048781</v>
      </c>
      <c r="L14" s="18">
        <v>10</v>
      </c>
      <c r="M14" s="5" t="s">
        <v>15</v>
      </c>
      <c r="N14" s="5">
        <v>1992</v>
      </c>
      <c r="O14" s="5" t="s">
        <v>15</v>
      </c>
      <c r="P14" s="5">
        <v>2022</v>
      </c>
      <c r="Q14" s="9">
        <f t="shared" si="0"/>
        <v>30</v>
      </c>
      <c r="R14" s="9">
        <v>0</v>
      </c>
      <c r="S14" s="9">
        <v>15</v>
      </c>
      <c r="T14" s="9">
        <f t="shared" si="8"/>
        <v>15</v>
      </c>
      <c r="U14" s="60">
        <v>200</v>
      </c>
      <c r="V14" s="56">
        <v>0.05</v>
      </c>
      <c r="W14" s="7">
        <f t="shared" si="1"/>
        <v>6.3333333333333325E-2</v>
      </c>
      <c r="X14" s="51">
        <f t="shared" si="2"/>
        <v>537600</v>
      </c>
      <c r="Y14" s="51">
        <f t="shared" si="3"/>
        <v>510719.99999999988</v>
      </c>
      <c r="Z14" s="51">
        <f t="shared" si="9"/>
        <v>26880.000000000116</v>
      </c>
      <c r="AA14" s="8">
        <v>0.15</v>
      </c>
      <c r="AB14" s="51">
        <f t="shared" si="4"/>
        <v>22848.000000000098</v>
      </c>
      <c r="AC14" s="48">
        <f t="shared" si="10"/>
        <v>8.5000000000000373</v>
      </c>
    </row>
    <row r="15" spans="2:29" ht="15" x14ac:dyDescent="0.25">
      <c r="B15" s="9">
        <v>5</v>
      </c>
      <c r="C15" s="10" t="s">
        <v>71</v>
      </c>
      <c r="D15" s="21">
        <f t="shared" si="5"/>
        <v>91.045067308317627</v>
      </c>
      <c r="E15" s="54">
        <f t="shared" si="6"/>
        <v>980</v>
      </c>
      <c r="F15" s="5" t="s">
        <v>61</v>
      </c>
      <c r="G15" s="6" t="s">
        <v>61</v>
      </c>
      <c r="H15" s="5" t="s">
        <v>7</v>
      </c>
      <c r="I15" s="5">
        <v>35</v>
      </c>
      <c r="J15" s="5">
        <v>28</v>
      </c>
      <c r="K15" s="20">
        <f t="shared" si="7"/>
        <v>3.6585365853658538</v>
      </c>
      <c r="L15" s="18">
        <v>12</v>
      </c>
      <c r="M15" s="5" t="s">
        <v>15</v>
      </c>
      <c r="N15" s="5">
        <v>1992</v>
      </c>
      <c r="O15" s="5" t="s">
        <v>15</v>
      </c>
      <c r="P15" s="5">
        <v>2022</v>
      </c>
      <c r="Q15" s="9">
        <f t="shared" si="0"/>
        <v>30</v>
      </c>
      <c r="R15" s="9">
        <v>12</v>
      </c>
      <c r="S15" s="9">
        <v>45</v>
      </c>
      <c r="T15" s="9">
        <f t="shared" si="8"/>
        <v>33</v>
      </c>
      <c r="U15" s="60">
        <v>1200</v>
      </c>
      <c r="V15" s="56">
        <v>0.05</v>
      </c>
      <c r="W15" s="7">
        <f t="shared" si="1"/>
        <v>2.1111111111111112E-2</v>
      </c>
      <c r="X15" s="51">
        <f t="shared" si="2"/>
        <v>1176000</v>
      </c>
      <c r="Y15" s="51">
        <f t="shared" si="3"/>
        <v>819280</v>
      </c>
      <c r="Z15" s="51">
        <f t="shared" si="9"/>
        <v>356720</v>
      </c>
      <c r="AA15" s="8">
        <v>0.15</v>
      </c>
      <c r="AB15" s="51">
        <f t="shared" si="4"/>
        <v>303212</v>
      </c>
      <c r="AC15" s="48">
        <f t="shared" si="10"/>
        <v>309.39999999999998</v>
      </c>
    </row>
    <row r="16" spans="2:29" ht="15" x14ac:dyDescent="0.25">
      <c r="B16" s="9">
        <v>6</v>
      </c>
      <c r="C16" s="10" t="s">
        <v>72</v>
      </c>
      <c r="D16" s="21">
        <f t="shared" si="5"/>
        <v>263.28747015486954</v>
      </c>
      <c r="E16" s="54">
        <f t="shared" si="6"/>
        <v>2834</v>
      </c>
      <c r="F16" s="5" t="s">
        <v>61</v>
      </c>
      <c r="G16" s="6" t="s">
        <v>74</v>
      </c>
      <c r="H16" s="5" t="s">
        <v>7</v>
      </c>
      <c r="I16" s="5">
        <v>109</v>
      </c>
      <c r="J16" s="5">
        <v>26</v>
      </c>
      <c r="K16" s="20">
        <f t="shared" si="7"/>
        <v>6.0975609756097562</v>
      </c>
      <c r="L16" s="18">
        <v>20</v>
      </c>
      <c r="M16" s="5" t="s">
        <v>15</v>
      </c>
      <c r="N16" s="5">
        <v>1992</v>
      </c>
      <c r="O16" s="5" t="s">
        <v>15</v>
      </c>
      <c r="P16" s="5">
        <v>2022</v>
      </c>
      <c r="Q16" s="9">
        <f t="shared" si="0"/>
        <v>30</v>
      </c>
      <c r="R16" s="9">
        <v>15</v>
      </c>
      <c r="S16" s="9">
        <v>45</v>
      </c>
      <c r="T16" s="9">
        <f t="shared" si="8"/>
        <v>30</v>
      </c>
      <c r="U16" s="60">
        <v>1200</v>
      </c>
      <c r="V16" s="56">
        <v>0.05</v>
      </c>
      <c r="W16" s="7">
        <f t="shared" si="1"/>
        <v>2.1111111111111112E-2</v>
      </c>
      <c r="X16" s="51">
        <f t="shared" si="2"/>
        <v>3400800</v>
      </c>
      <c r="Y16" s="51">
        <f t="shared" si="3"/>
        <v>2153840</v>
      </c>
      <c r="Z16" s="51">
        <f t="shared" si="9"/>
        <v>1246960</v>
      </c>
      <c r="AA16" s="8">
        <v>0.15</v>
      </c>
      <c r="AB16" s="51">
        <f t="shared" si="4"/>
        <v>1059916</v>
      </c>
      <c r="AC16" s="48">
        <f t="shared" si="10"/>
        <v>374</v>
      </c>
    </row>
    <row r="17" spans="2:29" ht="45.75" thickBot="1" x14ac:dyDescent="0.3">
      <c r="B17" s="9">
        <v>7</v>
      </c>
      <c r="C17" s="10" t="s">
        <v>107</v>
      </c>
      <c r="D17" s="21"/>
      <c r="E17" s="54"/>
      <c r="F17" s="5"/>
      <c r="G17" s="6"/>
      <c r="H17" s="5"/>
      <c r="I17" s="5"/>
      <c r="J17" s="5"/>
      <c r="K17" s="20"/>
      <c r="L17" s="18"/>
      <c r="M17" s="5"/>
      <c r="N17" s="5"/>
      <c r="O17" s="5"/>
      <c r="P17" s="5"/>
      <c r="Q17" s="9"/>
      <c r="R17" s="9"/>
      <c r="S17" s="9"/>
      <c r="T17" s="9"/>
      <c r="U17" s="60"/>
      <c r="V17" s="56"/>
      <c r="W17" s="7"/>
      <c r="X17" s="51"/>
      <c r="Y17" s="51"/>
      <c r="Z17" s="51"/>
      <c r="AA17" s="8"/>
      <c r="AB17" s="51">
        <f>3500*625</f>
        <v>2187500</v>
      </c>
      <c r="AC17" s="48"/>
    </row>
    <row r="18" spans="2:29" s="4" customFormat="1" ht="16.5" thickTop="1" thickBot="1" x14ac:dyDescent="0.3">
      <c r="B18" s="11"/>
      <c r="C18" s="12" t="s">
        <v>18</v>
      </c>
      <c r="D18" s="52">
        <f>SUM(D11:D16)</f>
        <v>4397.105138472115</v>
      </c>
      <c r="E18" s="55">
        <f>SUM(E11:E16)</f>
        <v>47330</v>
      </c>
      <c r="F18" s="11"/>
      <c r="G18" s="11"/>
      <c r="H18" s="11"/>
      <c r="I18" s="11"/>
      <c r="J18" s="11"/>
      <c r="K18" s="11"/>
      <c r="L18" s="19"/>
      <c r="M18" s="11"/>
      <c r="N18" s="11"/>
      <c r="O18" s="11"/>
      <c r="P18" s="11"/>
      <c r="Q18" s="57"/>
      <c r="R18" s="57"/>
      <c r="S18" s="57"/>
      <c r="T18" s="57"/>
      <c r="U18" s="61"/>
      <c r="V18" s="57"/>
      <c r="W18" s="13"/>
      <c r="X18" s="50">
        <f>SUM(X11:X16)</f>
        <v>54817600</v>
      </c>
      <c r="Y18" s="50">
        <f>SUM(Y11:Y16)</f>
        <v>28031248.888888884</v>
      </c>
      <c r="Z18" s="50">
        <f>SUM(Z11:Z16)</f>
        <v>26786351.111111116</v>
      </c>
      <c r="AA18" s="11"/>
      <c r="AB18" s="50">
        <f>SUM(AB11:AB17)</f>
        <v>24955898.444444448</v>
      </c>
    </row>
    <row r="19" spans="2:29" ht="15" thickTop="1" x14ac:dyDescent="0.2"/>
  </sheetData>
  <mergeCells count="1">
    <mergeCell ref="B2:C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5" tint="0.39997558519241921"/>
  </sheetPr>
  <dimension ref="B2:G15"/>
  <sheetViews>
    <sheetView workbookViewId="0">
      <selection activeCell="B2" sqref="B2:G2"/>
    </sheetView>
  </sheetViews>
  <sheetFormatPr defaultRowHeight="15" x14ac:dyDescent="0.25"/>
  <cols>
    <col min="1" max="1" width="2" style="22" customWidth="1"/>
    <col min="2" max="2" width="17.85546875" style="22" customWidth="1"/>
    <col min="3" max="3" width="24.28515625" style="22" bestFit="1" customWidth="1"/>
    <col min="4" max="4" width="9.7109375" style="22" bestFit="1" customWidth="1"/>
    <col min="5" max="5" width="27.5703125" style="22" customWidth="1"/>
    <col min="6" max="6" width="35.85546875" style="22" customWidth="1"/>
    <col min="7" max="7" width="33.7109375" style="22" customWidth="1"/>
    <col min="8" max="16384" width="9.140625" style="22"/>
  </cols>
  <sheetData>
    <row r="2" spans="2:7" ht="23.25" x14ac:dyDescent="0.35">
      <c r="B2" s="69" t="s">
        <v>90</v>
      </c>
      <c r="C2" s="69"/>
      <c r="D2" s="69"/>
      <c r="E2" s="69"/>
      <c r="F2" s="69"/>
      <c r="G2" s="69"/>
    </row>
    <row r="3" spans="2:7" ht="23.25" x14ac:dyDescent="0.35">
      <c r="B3" s="27"/>
    </row>
    <row r="4" spans="2:7" x14ac:dyDescent="0.25">
      <c r="B4" s="34" t="s">
        <v>81</v>
      </c>
      <c r="C4" s="31" t="s">
        <v>82</v>
      </c>
    </row>
    <row r="5" spans="2:7" x14ac:dyDescent="0.25">
      <c r="B5" s="34" t="s">
        <v>83</v>
      </c>
      <c r="C5" s="31" t="s">
        <v>84</v>
      </c>
    </row>
    <row r="6" spans="2:7" x14ac:dyDescent="0.25">
      <c r="B6" s="35" t="s">
        <v>86</v>
      </c>
      <c r="C6" s="32" t="s">
        <v>85</v>
      </c>
    </row>
    <row r="7" spans="2:7" ht="32.25" customHeight="1" x14ac:dyDescent="0.25">
      <c r="B7" s="35" t="s">
        <v>87</v>
      </c>
      <c r="C7" s="33">
        <f>40900+4423+8779</f>
        <v>54102</v>
      </c>
    </row>
    <row r="8" spans="2:7" ht="46.5" customHeight="1" x14ac:dyDescent="0.25">
      <c r="B8" s="35" t="s">
        <v>88</v>
      </c>
      <c r="C8" s="33">
        <f>'Sadashivpet Building'!E18</f>
        <v>47330</v>
      </c>
    </row>
    <row r="9" spans="2:7" ht="15.75" thickBot="1" x14ac:dyDescent="0.3"/>
    <row r="10" spans="2:7" ht="15.75" thickBot="1" x14ac:dyDescent="0.3">
      <c r="B10" s="63" t="s">
        <v>89</v>
      </c>
      <c r="C10" s="63"/>
      <c r="D10" s="63"/>
      <c r="E10" s="63"/>
      <c r="F10" s="63"/>
      <c r="G10" s="63"/>
    </row>
    <row r="11" spans="2:7" ht="30.75" thickBot="1" x14ac:dyDescent="0.3">
      <c r="B11" s="25" t="s">
        <v>17</v>
      </c>
      <c r="C11" s="25" t="s">
        <v>22</v>
      </c>
      <c r="D11" s="25" t="s">
        <v>23</v>
      </c>
      <c r="E11" s="26" t="s">
        <v>79</v>
      </c>
      <c r="F11" s="26" t="s">
        <v>24</v>
      </c>
      <c r="G11" s="26" t="s">
        <v>80</v>
      </c>
    </row>
    <row r="12" spans="2:7" ht="15.75" thickBot="1" x14ac:dyDescent="0.3">
      <c r="B12" s="28">
        <v>1</v>
      </c>
      <c r="C12" s="28" t="s">
        <v>25</v>
      </c>
      <c r="D12" s="28" t="s">
        <v>26</v>
      </c>
      <c r="E12" s="29"/>
      <c r="F12" s="29">
        <f>'Sadashivpet Building'!X18</f>
        <v>54817600</v>
      </c>
      <c r="G12" s="29">
        <f>'Sadashivpet Building'!AB18</f>
        <v>24955898.444444448</v>
      </c>
    </row>
    <row r="13" spans="2:7" ht="15.75" thickBot="1" x14ac:dyDescent="0.3">
      <c r="B13" s="64" t="s">
        <v>27</v>
      </c>
      <c r="C13" s="64"/>
      <c r="D13" s="64"/>
      <c r="E13" s="30">
        <f>E12</f>
        <v>0</v>
      </c>
      <c r="F13" s="30">
        <f>F12</f>
        <v>54817600</v>
      </c>
      <c r="G13" s="30">
        <f>G12</f>
        <v>24955898.444444448</v>
      </c>
    </row>
    <row r="14" spans="2:7" ht="15.75" thickBot="1" x14ac:dyDescent="0.3">
      <c r="B14" s="23"/>
      <c r="C14" s="23"/>
      <c r="D14" s="23"/>
      <c r="E14" s="24"/>
      <c r="F14" s="24"/>
      <c r="G14" s="24"/>
    </row>
    <row r="15" spans="2:7" ht="193.5" customHeight="1" thickBot="1" x14ac:dyDescent="0.3">
      <c r="B15" s="65" t="s">
        <v>91</v>
      </c>
      <c r="C15" s="66"/>
      <c r="D15" s="66"/>
      <c r="E15" s="66"/>
      <c r="F15" s="66"/>
      <c r="G15" s="67"/>
    </row>
  </sheetData>
  <mergeCells count="4">
    <mergeCell ref="B2:G2"/>
    <mergeCell ref="B10:G10"/>
    <mergeCell ref="B13:D13"/>
    <mergeCell ref="B15:G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Sadashivpet Building</vt:lpstr>
      <vt:lpstr>Sadashivpet Building 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gaurav sharma</dc:creator>
  <cp:lastModifiedBy>Manas Upmanyu</cp:lastModifiedBy>
  <cp:lastPrinted>2022-06-28T10:29:59Z</cp:lastPrinted>
  <dcterms:created xsi:type="dcterms:W3CDTF">2019-09-02T06:45:51Z</dcterms:created>
  <dcterms:modified xsi:type="dcterms:W3CDTF">2022-07-18T10:52:17Z</dcterms:modified>
</cp:coreProperties>
</file>