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In Progress Files\Tejash Bharadwaj\Nagarujna Fertilisers and Chemical Limited (NFCL)\Wargal, Telangana\Final Working\"/>
    </mc:Choice>
  </mc:AlternateContent>
  <xr:revisionPtr revIDLastSave="0" documentId="8_{7C3CADF5-C89B-40A6-A8D4-8AA95E560C0E}" xr6:coauthVersionLast="47" xr6:coauthVersionMax="47" xr10:uidLastSave="{00000000-0000-0000-0000-000000000000}"/>
  <bookViews>
    <workbookView xWindow="-120" yWindow="-120" windowWidth="24240" windowHeight="13140" xr2:uid="{D71D9276-95B1-4A60-B3BF-6F09B4480A14}"/>
  </bookViews>
  <sheets>
    <sheet name="Wargal Facility 1" sheetId="1" r:id="rId1"/>
    <sheet name="Wargal (NARDI) Facility 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8" i="2" l="1"/>
  <c r="E11" i="2"/>
  <c r="K11" i="2"/>
  <c r="Q11" i="2"/>
  <c r="U11" i="2"/>
  <c r="W11" i="2" s="1"/>
  <c r="V11" i="2"/>
  <c r="E12" i="2"/>
  <c r="K12" i="2"/>
  <c r="Q12" i="2"/>
  <c r="U12" i="2"/>
  <c r="W12" i="2" s="1"/>
  <c r="X12" i="2" s="1"/>
  <c r="Z12" i="2" s="1"/>
  <c r="V12" i="2"/>
  <c r="E13" i="2"/>
  <c r="K13" i="2"/>
  <c r="Q13" i="2"/>
  <c r="U13" i="2"/>
  <c r="W13" i="2" s="1"/>
  <c r="X13" i="2" s="1"/>
  <c r="Z13" i="2" s="1"/>
  <c r="V13" i="2"/>
  <c r="E14" i="2"/>
  <c r="K14" i="2"/>
  <c r="Q14" i="2"/>
  <c r="U14" i="2"/>
  <c r="W14" i="2" s="1"/>
  <c r="X14" i="2" s="1"/>
  <c r="Z14" i="2" s="1"/>
  <c r="V14" i="2"/>
  <c r="E15" i="2"/>
  <c r="K15" i="2"/>
  <c r="Q15" i="2"/>
  <c r="U15" i="2"/>
  <c r="W15" i="2" s="1"/>
  <c r="X15" i="2" s="1"/>
  <c r="Z15" i="2" s="1"/>
  <c r="V15" i="2"/>
  <c r="E16" i="2"/>
  <c r="K16" i="2"/>
  <c r="Q16" i="2"/>
  <c r="U16" i="2"/>
  <c r="W16" i="2" s="1"/>
  <c r="X16" i="2" s="1"/>
  <c r="Z16" i="2" s="1"/>
  <c r="V16" i="2"/>
  <c r="E17" i="2"/>
  <c r="K17" i="2"/>
  <c r="Q17" i="2"/>
  <c r="U17" i="2"/>
  <c r="W17" i="2" s="1"/>
  <c r="X17" i="2" s="1"/>
  <c r="Z17" i="2" s="1"/>
  <c r="V17" i="2"/>
  <c r="E18" i="2"/>
  <c r="K18" i="2"/>
  <c r="Q18" i="2"/>
  <c r="U18" i="2"/>
  <c r="W18" i="2" s="1"/>
  <c r="X18" i="2" s="1"/>
  <c r="Z18" i="2" s="1"/>
  <c r="V18" i="2"/>
  <c r="D19" i="2"/>
  <c r="E19" i="2"/>
  <c r="S19" i="2"/>
  <c r="V19" i="2"/>
  <c r="E11" i="1"/>
  <c r="K11" i="1"/>
  <c r="Q11" i="1"/>
  <c r="W11" i="1" s="1"/>
  <c r="U11" i="1"/>
  <c r="V11" i="1"/>
  <c r="E12" i="1"/>
  <c r="K12" i="1"/>
  <c r="Q12" i="1"/>
  <c r="W12" i="1" s="1"/>
  <c r="X12" i="1" s="1"/>
  <c r="Z12" i="1" s="1"/>
  <c r="U12" i="1"/>
  <c r="V12" i="1"/>
  <c r="E13" i="1"/>
  <c r="K13" i="1"/>
  <c r="Q13" i="1"/>
  <c r="W13" i="1" s="1"/>
  <c r="X13" i="1" s="1"/>
  <c r="Z13" i="1" s="1"/>
  <c r="U13" i="1"/>
  <c r="V13" i="1"/>
  <c r="E14" i="1"/>
  <c r="K14" i="1"/>
  <c r="Q14" i="1"/>
  <c r="W14" i="1" s="1"/>
  <c r="X14" i="1" s="1"/>
  <c r="Z14" i="1" s="1"/>
  <c r="U14" i="1"/>
  <c r="V14" i="1"/>
  <c r="E15" i="1"/>
  <c r="K15" i="1"/>
  <c r="Q15" i="1"/>
  <c r="W15" i="1" s="1"/>
  <c r="X15" i="1" s="1"/>
  <c r="Z15" i="1" s="1"/>
  <c r="U15" i="1"/>
  <c r="V15" i="1"/>
  <c r="E16" i="1"/>
  <c r="K16" i="1"/>
  <c r="Q16" i="1"/>
  <c r="W16" i="1" s="1"/>
  <c r="X16" i="1" s="1"/>
  <c r="Z16" i="1" s="1"/>
  <c r="U16" i="1"/>
  <c r="V16" i="1"/>
  <c r="D17" i="1"/>
  <c r="E17" i="1"/>
  <c r="C8" i="1" s="1"/>
  <c r="V17" i="1"/>
  <c r="W19" i="2" l="1"/>
  <c r="X11" i="2"/>
  <c r="W17" i="1"/>
  <c r="X11" i="1"/>
  <c r="Z11" i="1" l="1"/>
  <c r="Z17" i="1" s="1"/>
  <c r="X17" i="1"/>
  <c r="Z11" i="2"/>
  <c r="Z19" i="2" s="1"/>
  <c r="X19" i="2"/>
</calcChain>
</file>

<file path=xl/sharedStrings.xml><?xml version="1.0" encoding="utf-8"?>
<sst xmlns="http://schemas.openxmlformats.org/spreadsheetml/2006/main" count="176" uniqueCount="52">
  <si>
    <t>Grand Total</t>
  </si>
  <si>
    <t>-</t>
  </si>
  <si>
    <t>Ground Only</t>
  </si>
  <si>
    <t>Kota Stone</t>
  </si>
  <si>
    <t>RCC</t>
  </si>
  <si>
    <t>Building F</t>
  </si>
  <si>
    <t>Building E</t>
  </si>
  <si>
    <t>Building D</t>
  </si>
  <si>
    <t>Building C</t>
  </si>
  <si>
    <t>Building B</t>
  </si>
  <si>
    <t>Building A</t>
  </si>
  <si>
    <t>Depriciated Replacement
Market Value</t>
  </si>
  <si>
    <t>Deterioration Factor</t>
  </si>
  <si>
    <t>Depriciated Value
(INR)</t>
  </si>
  <si>
    <t>Depriciation Amount</t>
  </si>
  <si>
    <t>Gross Replacement 
Value
(INR)</t>
  </si>
  <si>
    <t>Depriciation
Rate</t>
  </si>
  <si>
    <t>Salvage Value</t>
  </si>
  <si>
    <t>Plinth Rate
(per sq.ft.)</t>
  </si>
  <si>
    <t>Total Economic Life
(in years)</t>
  </si>
  <si>
    <t>Total Life Consumed
(in years)</t>
  </si>
  <si>
    <t>Year of Valuation</t>
  </si>
  <si>
    <t>Renovation Year</t>
  </si>
  <si>
    <t>Year of Construction</t>
  </si>
  <si>
    <t>No. of floors</t>
  </si>
  <si>
    <t>Height
(Ft)</t>
  </si>
  <si>
    <t>Height in (Mtr)</t>
  </si>
  <si>
    <t>Width
(ft)</t>
  </si>
  <si>
    <t>Length 
(ft)</t>
  </si>
  <si>
    <t>Flooring</t>
  </si>
  <si>
    <t>Roofing</t>
  </si>
  <si>
    <t>Type of Structure</t>
  </si>
  <si>
    <t>Area
(Sq. Ft.)</t>
  </si>
  <si>
    <t>AREA 
(Sq. mt.)</t>
  </si>
  <si>
    <t xml:space="preserve">DESCRIPTION </t>
  </si>
  <si>
    <t>Sr. No.</t>
  </si>
  <si>
    <t>Built Up Area (Sq. Ft.) as per Site Measurement or Google Measruement</t>
  </si>
  <si>
    <t>Built Up Area (Sq. Ft.) as per Deed</t>
  </si>
  <si>
    <t>83.73 Acre</t>
  </si>
  <si>
    <t>Land Area (Acre)</t>
  </si>
  <si>
    <t>Telangana</t>
  </si>
  <si>
    <t>State</t>
  </si>
  <si>
    <t>Wargal And Gouraram</t>
  </si>
  <si>
    <t>Location</t>
  </si>
  <si>
    <t>BUILDING VALUATION</t>
  </si>
  <si>
    <t>RCC/GI SHED</t>
  </si>
  <si>
    <t>RCC/GI Shed</t>
  </si>
  <si>
    <t>Building H</t>
  </si>
  <si>
    <t>Building G</t>
  </si>
  <si>
    <t>Tin shed</t>
  </si>
  <si>
    <t>Shed</t>
  </si>
  <si>
    <t>GI SHED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</si>
</sst>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 &quot;₹&quot;\ * #,##0.00_ ;_ &quot;₹&quot;\ * \-#,##0.00_ ;_ &quot;₹&quot;\ * &quot;-&quot;??_ ;_ @_ "/>
    <numFmt numFmtId="43" formatCode="_ * #,##0.00_ ;_ * \-#,##0.00_ ;_ * &quot;-&quot;??_ ;_ @_ "/>
    <numFmt numFmtId="164" formatCode="_ [$₹-448]\ * #,##0.00_ ;_ [$₹-448]\ * \-#,##0.00_ ;_ [$₹-448]\ * &quot;-&quot;??_ ;_ @_ "/>
    <numFmt numFmtId="165" formatCode="[$₹-460]\ #,##0.00;\-[$₹-460]\ #,##0.00"/>
    <numFmt numFmtId="166" formatCode="0.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Calibri"/>
      <family val="2"/>
      <scheme val="minor"/>
    </font>
    <font>
      <b/>
      <sz val="12"/>
      <color theme="0"/>
      <name val="Arial"/>
      <family val="2"/>
    </font>
    <font>
      <b/>
      <u/>
      <sz val="11"/>
      <color theme="0"/>
      <name val="Calibri"/>
      <family val="2"/>
      <scheme val="minor"/>
    </font>
    <font>
      <b/>
      <u/>
      <sz val="1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1649D8"/>
        <bgColor indexed="64"/>
      </patternFill>
    </fill>
  </fills>
  <borders count="3">
    <border>
      <left/>
      <right/>
      <top/>
      <bottom/>
      <diagonal/>
    </border>
    <border>
      <left/>
      <right/>
      <top style="thick">
        <color theme="8" tint="-0.24994659260841701"/>
      </top>
      <bottom style="thick">
        <color theme="8" tint="-0.24994659260841701"/>
      </bottom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8">
    <xf numFmtId="0" fontId="0" fillId="0" borderId="0" xfId="0"/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left"/>
    </xf>
    <xf numFmtId="0" fontId="4" fillId="2" borderId="0" xfId="0" applyFont="1" applyFill="1"/>
    <xf numFmtId="164" fontId="2" fillId="2" borderId="1" xfId="0" applyNumberFormat="1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165" fontId="2" fillId="2" borderId="1" xfId="0" applyNumberFormat="1" applyFont="1" applyFill="1" applyBorder="1"/>
    <xf numFmtId="2" fontId="2" fillId="2" borderId="1" xfId="0" applyNumberFormat="1" applyFont="1" applyFill="1" applyBorder="1" applyAlignment="1">
      <alignment horizontal="center"/>
    </xf>
    <xf numFmtId="43" fontId="2" fillId="2" borderId="1" xfId="1" applyFont="1" applyFill="1" applyBorder="1" applyAlignment="1">
      <alignment vertical="center"/>
    </xf>
    <xf numFmtId="43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164" fontId="0" fillId="2" borderId="0" xfId="0" applyNumberFormat="1" applyFill="1"/>
    <xf numFmtId="9" fontId="0" fillId="2" borderId="0" xfId="0" applyNumberFormat="1" applyFill="1" applyAlignment="1">
      <alignment horizontal="center"/>
    </xf>
    <xf numFmtId="166" fontId="0" fillId="2" borderId="0" xfId="0" applyNumberFormat="1" applyFill="1"/>
    <xf numFmtId="9" fontId="0" fillId="2" borderId="0" xfId="0" applyNumberFormat="1" applyFill="1"/>
    <xf numFmtId="165" fontId="0" fillId="2" borderId="0" xfId="0" applyNumberFormat="1" applyFill="1"/>
    <xf numFmtId="0" fontId="0" fillId="2" borderId="0" xfId="0" applyFill="1"/>
    <xf numFmtId="0" fontId="0" fillId="2" borderId="0" xfId="0" applyFill="1" applyAlignment="1">
      <alignment horizontal="center"/>
    </xf>
    <xf numFmtId="2" fontId="5" fillId="2" borderId="0" xfId="0" applyNumberFormat="1" applyFont="1" applyFill="1" applyAlignment="1">
      <alignment horizontal="center" vertical="center" wrapText="1"/>
    </xf>
    <xf numFmtId="2" fontId="1" fillId="2" borderId="0" xfId="0" applyNumberFormat="1" applyFont="1" applyFill="1"/>
    <xf numFmtId="0" fontId="1" fillId="2" borderId="0" xfId="0" applyFont="1" applyFill="1" applyAlignment="1">
      <alignment horizontal="center"/>
    </xf>
    <xf numFmtId="43" fontId="5" fillId="2" borderId="0" xfId="1" applyFont="1" applyFill="1" applyBorder="1" applyAlignment="1">
      <alignment vertical="center" wrapText="1"/>
    </xf>
    <xf numFmtId="43" fontId="0" fillId="2" borderId="0" xfId="0" applyNumberFormat="1" applyFill="1" applyAlignment="1">
      <alignment horizontal="center" vertical="center"/>
    </xf>
    <xf numFmtId="0" fontId="5" fillId="2" borderId="0" xfId="0" applyFont="1" applyFill="1" applyAlignment="1">
      <alignment horizontal="left" vertical="center" wrapText="1"/>
    </xf>
    <xf numFmtId="0" fontId="0" fillId="2" borderId="0" xfId="0" applyFill="1" applyAlignment="1">
      <alignment horizontal="center" vertical="center"/>
    </xf>
    <xf numFmtId="44" fontId="6" fillId="3" borderId="0" xfId="2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center" wrapText="1"/>
    </xf>
    <xf numFmtId="0" fontId="6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 wrapText="1"/>
    </xf>
    <xf numFmtId="4" fontId="2" fillId="4" borderId="2" xfId="0" applyNumberFormat="1" applyFont="1" applyFill="1" applyBorder="1" applyAlignment="1">
      <alignment horizontal="left" vertical="center"/>
    </xf>
    <xf numFmtId="0" fontId="7" fillId="5" borderId="2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left" vertical="center"/>
    </xf>
    <xf numFmtId="0" fontId="2" fillId="4" borderId="2" xfId="0" applyFont="1" applyFill="1" applyBorder="1"/>
    <xf numFmtId="0" fontId="7" fillId="5" borderId="2" xfId="0" applyFont="1" applyFill="1" applyBorder="1"/>
    <xf numFmtId="0" fontId="8" fillId="2" borderId="0" xfId="0" applyFont="1" applyFill="1" applyAlignment="1">
      <alignment horizontal="left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836FFC-D1CB-4D6C-BB7C-611DD4DCBCB1}">
  <sheetPr>
    <tabColor rgb="FFA3A3FF"/>
  </sheetPr>
  <dimension ref="B2:Z18"/>
  <sheetViews>
    <sheetView tabSelected="1" topLeftCell="A4" workbookViewId="0">
      <selection activeCell="Y17" sqref="Y17"/>
    </sheetView>
  </sheetViews>
  <sheetFormatPr defaultColWidth="21" defaultRowHeight="14.25" x14ac:dyDescent="0.2"/>
  <cols>
    <col min="1" max="1" width="2" style="1" customWidth="1"/>
    <col min="2" max="2" width="16" style="1" bestFit="1" customWidth="1"/>
    <col min="3" max="3" width="20.85546875" style="3" bestFit="1" customWidth="1"/>
    <col min="4" max="4" width="10.140625" style="1" hidden="1" customWidth="1"/>
    <col min="5" max="5" width="10" style="1" bestFit="1" customWidth="1"/>
    <col min="6" max="6" width="11.42578125" style="2" bestFit="1" customWidth="1"/>
    <col min="7" max="7" width="10" style="1" hidden="1" customWidth="1"/>
    <col min="8" max="8" width="10.5703125" style="1" hidden="1" customWidth="1"/>
    <col min="9" max="9" width="9" style="1" hidden="1" customWidth="1"/>
    <col min="10" max="10" width="7.5703125" style="1" hidden="1" customWidth="1"/>
    <col min="11" max="11" width="11" style="1" hidden="1" customWidth="1"/>
    <col min="12" max="12" width="8.42578125" style="1" bestFit="1" customWidth="1"/>
    <col min="13" max="13" width="14.7109375" style="1" hidden="1" customWidth="1"/>
    <col min="14" max="14" width="15.7109375" style="1" bestFit="1" customWidth="1"/>
    <col min="15" max="15" width="15.42578125" style="1" hidden="1" customWidth="1"/>
    <col min="16" max="16" width="11.5703125" style="1" bestFit="1" customWidth="1"/>
    <col min="17" max="17" width="13.42578125" style="1" bestFit="1" customWidth="1"/>
    <col min="18" max="18" width="17.28515625" style="1" customWidth="1"/>
    <col min="19" max="19" width="13.85546875" style="1" bestFit="1" customWidth="1"/>
    <col min="20" max="20" width="16.85546875" style="1" hidden="1" customWidth="1"/>
    <col min="21" max="21" width="14.5703125" style="1" hidden="1" customWidth="1"/>
    <col min="22" max="22" width="22.85546875" style="1" customWidth="1"/>
    <col min="23" max="23" width="14.5703125" style="1" hidden="1" customWidth="1"/>
    <col min="24" max="24" width="20.7109375" style="1" bestFit="1" customWidth="1"/>
    <col min="25" max="25" width="15.5703125" style="2" customWidth="1"/>
    <col min="26" max="26" width="15.85546875" style="1" bestFit="1" customWidth="1"/>
    <col min="27" max="27" width="2.28515625" style="1" customWidth="1"/>
    <col min="28" max="16384" width="21" style="1"/>
  </cols>
  <sheetData>
    <row r="2" spans="2:26" ht="23.25" x14ac:dyDescent="0.35">
      <c r="B2" s="37" t="s">
        <v>44</v>
      </c>
      <c r="C2" s="37"/>
    </row>
    <row r="4" spans="2:26" ht="15" x14ac:dyDescent="0.25">
      <c r="B4" s="36" t="s">
        <v>43</v>
      </c>
      <c r="C4" s="35" t="s">
        <v>42</v>
      </c>
    </row>
    <row r="5" spans="2:26" ht="15" x14ac:dyDescent="0.25">
      <c r="B5" s="36" t="s">
        <v>41</v>
      </c>
      <c r="C5" s="35" t="s">
        <v>40</v>
      </c>
    </row>
    <row r="6" spans="2:26" ht="15" x14ac:dyDescent="0.2">
      <c r="B6" s="33" t="s">
        <v>39</v>
      </c>
      <c r="C6" s="34" t="s">
        <v>38</v>
      </c>
    </row>
    <row r="7" spans="2:26" ht="45" x14ac:dyDescent="0.2">
      <c r="B7" s="33" t="s">
        <v>37</v>
      </c>
      <c r="C7" s="32" t="s">
        <v>1</v>
      </c>
    </row>
    <row r="8" spans="2:26" ht="90" x14ac:dyDescent="0.2">
      <c r="B8" s="33" t="s">
        <v>36</v>
      </c>
      <c r="C8" s="32">
        <f>E17</f>
        <v>21883.008700000002</v>
      </c>
    </row>
    <row r="10" spans="2:26" ht="63" x14ac:dyDescent="0.25">
      <c r="B10" s="28" t="s">
        <v>35</v>
      </c>
      <c r="C10" s="31" t="s">
        <v>34</v>
      </c>
      <c r="D10" s="28" t="s">
        <v>33</v>
      </c>
      <c r="E10" s="28" t="s">
        <v>32</v>
      </c>
      <c r="F10" s="28" t="s">
        <v>31</v>
      </c>
      <c r="G10" s="28" t="s">
        <v>30</v>
      </c>
      <c r="H10" s="28" t="s">
        <v>29</v>
      </c>
      <c r="I10" s="28" t="s">
        <v>28</v>
      </c>
      <c r="J10" s="28" t="s">
        <v>27</v>
      </c>
      <c r="K10" s="28" t="s">
        <v>26</v>
      </c>
      <c r="L10" s="28" t="s">
        <v>25</v>
      </c>
      <c r="M10" s="28" t="s">
        <v>24</v>
      </c>
      <c r="N10" s="28" t="s">
        <v>23</v>
      </c>
      <c r="O10" s="28" t="s">
        <v>22</v>
      </c>
      <c r="P10" s="28" t="s">
        <v>21</v>
      </c>
      <c r="Q10" s="28" t="s">
        <v>20</v>
      </c>
      <c r="R10" s="28" t="s">
        <v>19</v>
      </c>
      <c r="S10" s="27" t="s">
        <v>18</v>
      </c>
      <c r="T10" s="30" t="s">
        <v>17</v>
      </c>
      <c r="U10" s="28" t="s">
        <v>16</v>
      </c>
      <c r="V10" s="29" t="s">
        <v>15</v>
      </c>
      <c r="W10" s="28" t="s">
        <v>14</v>
      </c>
      <c r="X10" s="28" t="s">
        <v>13</v>
      </c>
      <c r="Y10" s="28" t="s">
        <v>12</v>
      </c>
      <c r="Z10" s="27" t="s">
        <v>11</v>
      </c>
    </row>
    <row r="11" spans="2:26" ht="15" x14ac:dyDescent="0.25">
      <c r="B11" s="26">
        <v>1</v>
      </c>
      <c r="C11" s="25" t="s">
        <v>10</v>
      </c>
      <c r="D11" s="24">
        <v>600</v>
      </c>
      <c r="E11" s="23">
        <f>D11*10.7639</f>
        <v>6458.34</v>
      </c>
      <c r="F11" s="22" t="s">
        <v>4</v>
      </c>
      <c r="G11" s="22" t="s">
        <v>4</v>
      </c>
      <c r="H11" s="19" t="s">
        <v>3</v>
      </c>
      <c r="I11" s="22" t="s">
        <v>1</v>
      </c>
      <c r="J11" s="22" t="s">
        <v>1</v>
      </c>
      <c r="K11" s="21">
        <f>L11/3.28</f>
        <v>3.0487804878048781</v>
      </c>
      <c r="L11" s="20">
        <v>10</v>
      </c>
      <c r="M11" s="19" t="s">
        <v>2</v>
      </c>
      <c r="N11" s="19">
        <v>2005</v>
      </c>
      <c r="O11" s="19" t="s">
        <v>1</v>
      </c>
      <c r="P11" s="19">
        <v>2022</v>
      </c>
      <c r="Q11" s="18">
        <f>P11-N11</f>
        <v>17</v>
      </c>
      <c r="R11" s="18">
        <v>60</v>
      </c>
      <c r="S11" s="17">
        <v>1300</v>
      </c>
      <c r="T11" s="16">
        <v>0.05</v>
      </c>
      <c r="U11" s="15">
        <f>(1-T11)/R11</f>
        <v>1.5833333333333331E-2</v>
      </c>
      <c r="V11" s="13">
        <f>S11*E11</f>
        <v>8395842</v>
      </c>
      <c r="W11" s="13">
        <f>V11*U11*Q11</f>
        <v>2259880.8049999997</v>
      </c>
      <c r="X11" s="13">
        <f>V11-W11</f>
        <v>6135961.1950000003</v>
      </c>
      <c r="Y11" s="14">
        <v>0.25</v>
      </c>
      <c r="Z11" s="13">
        <f>X11-(Y11*X11)</f>
        <v>4601970.8962500002</v>
      </c>
    </row>
    <row r="12" spans="2:26" ht="15" x14ac:dyDescent="0.25">
      <c r="B12" s="26">
        <v>2</v>
      </c>
      <c r="C12" s="25" t="s">
        <v>9</v>
      </c>
      <c r="D12" s="24">
        <v>432</v>
      </c>
      <c r="E12" s="23">
        <f>D12*10.7639</f>
        <v>4650.0047999999997</v>
      </c>
      <c r="F12" s="22" t="s">
        <v>4</v>
      </c>
      <c r="G12" s="22" t="s">
        <v>4</v>
      </c>
      <c r="H12" s="19" t="s">
        <v>3</v>
      </c>
      <c r="I12" s="22" t="s">
        <v>1</v>
      </c>
      <c r="J12" s="22" t="s">
        <v>1</v>
      </c>
      <c r="K12" s="21">
        <f>L12/3.28</f>
        <v>3.0487804878048781</v>
      </c>
      <c r="L12" s="20">
        <v>10</v>
      </c>
      <c r="M12" s="19" t="s">
        <v>2</v>
      </c>
      <c r="N12" s="19">
        <v>2005</v>
      </c>
      <c r="O12" s="19" t="s">
        <v>1</v>
      </c>
      <c r="P12" s="19">
        <v>2022</v>
      </c>
      <c r="Q12" s="18">
        <f>P12-N12</f>
        <v>17</v>
      </c>
      <c r="R12" s="18">
        <v>60</v>
      </c>
      <c r="S12" s="17">
        <v>1200</v>
      </c>
      <c r="T12" s="16">
        <v>0.05</v>
      </c>
      <c r="U12" s="15">
        <f>(1-T12)/R12</f>
        <v>1.5833333333333331E-2</v>
      </c>
      <c r="V12" s="13">
        <f>S12*E12</f>
        <v>5580005.7599999998</v>
      </c>
      <c r="W12" s="13">
        <f>V12*U12*Q12</f>
        <v>1501951.5503999996</v>
      </c>
      <c r="X12" s="13">
        <f>V12-W12</f>
        <v>4078054.2096000002</v>
      </c>
      <c r="Y12" s="14">
        <v>0.25</v>
      </c>
      <c r="Z12" s="13">
        <f>X12-(Y12*X12)</f>
        <v>3058540.6572000002</v>
      </c>
    </row>
    <row r="13" spans="2:26" ht="15" x14ac:dyDescent="0.25">
      <c r="B13" s="26">
        <v>3</v>
      </c>
      <c r="C13" s="25" t="s">
        <v>8</v>
      </c>
      <c r="D13" s="24">
        <v>464</v>
      </c>
      <c r="E13" s="23">
        <f>D13*10.7639</f>
        <v>4994.4495999999999</v>
      </c>
      <c r="F13" s="22" t="s">
        <v>4</v>
      </c>
      <c r="G13" s="22" t="s">
        <v>4</v>
      </c>
      <c r="H13" s="19" t="s">
        <v>3</v>
      </c>
      <c r="I13" s="22" t="s">
        <v>1</v>
      </c>
      <c r="J13" s="22" t="s">
        <v>1</v>
      </c>
      <c r="K13" s="21">
        <f>L13/3.28</f>
        <v>3.0487804878048781</v>
      </c>
      <c r="L13" s="20">
        <v>10</v>
      </c>
      <c r="M13" s="19" t="s">
        <v>2</v>
      </c>
      <c r="N13" s="19">
        <v>2005</v>
      </c>
      <c r="O13" s="19" t="s">
        <v>1</v>
      </c>
      <c r="P13" s="19">
        <v>2022</v>
      </c>
      <c r="Q13" s="18">
        <f>P13-N13</f>
        <v>17</v>
      </c>
      <c r="R13" s="18">
        <v>60</v>
      </c>
      <c r="S13" s="17">
        <v>1300</v>
      </c>
      <c r="T13" s="16">
        <v>0.05</v>
      </c>
      <c r="U13" s="15">
        <f>(1-T13)/R13</f>
        <v>1.5833333333333331E-2</v>
      </c>
      <c r="V13" s="13">
        <f>S13*E13</f>
        <v>6492784.4799999995</v>
      </c>
      <c r="W13" s="13">
        <f>V13*U13*Q13</f>
        <v>1747641.1558666662</v>
      </c>
      <c r="X13" s="13">
        <f>V13-W13</f>
        <v>4745143.3241333328</v>
      </c>
      <c r="Y13" s="14">
        <v>0.25</v>
      </c>
      <c r="Z13" s="13">
        <f>X13-(Y13*X13)</f>
        <v>3558857.4930999996</v>
      </c>
    </row>
    <row r="14" spans="2:26" ht="15" x14ac:dyDescent="0.25">
      <c r="B14" s="26">
        <v>4</v>
      </c>
      <c r="C14" s="25" t="s">
        <v>7</v>
      </c>
      <c r="D14" s="24">
        <v>163</v>
      </c>
      <c r="E14" s="23">
        <f>D14*10.7639</f>
        <v>1754.5156999999999</v>
      </c>
      <c r="F14" s="22" t="s">
        <v>4</v>
      </c>
      <c r="G14" s="22" t="s">
        <v>4</v>
      </c>
      <c r="H14" s="19" t="s">
        <v>3</v>
      </c>
      <c r="I14" s="22" t="s">
        <v>1</v>
      </c>
      <c r="J14" s="22" t="s">
        <v>1</v>
      </c>
      <c r="K14" s="21">
        <f>L14/3.28</f>
        <v>3.0487804878048781</v>
      </c>
      <c r="L14" s="20">
        <v>10</v>
      </c>
      <c r="M14" s="19" t="s">
        <v>2</v>
      </c>
      <c r="N14" s="19">
        <v>2005</v>
      </c>
      <c r="O14" s="19" t="s">
        <v>1</v>
      </c>
      <c r="P14" s="19">
        <v>2022</v>
      </c>
      <c r="Q14" s="18">
        <f>P14-N14</f>
        <v>17</v>
      </c>
      <c r="R14" s="18">
        <v>60</v>
      </c>
      <c r="S14" s="17">
        <v>1300</v>
      </c>
      <c r="T14" s="16">
        <v>0.05</v>
      </c>
      <c r="U14" s="15">
        <f>(1-T14)/R14</f>
        <v>1.5833333333333331E-2</v>
      </c>
      <c r="V14" s="13">
        <f>S14*E14</f>
        <v>2280870.4099999997</v>
      </c>
      <c r="W14" s="13">
        <f>V14*U14*Q14</f>
        <v>613934.28535833315</v>
      </c>
      <c r="X14" s="13">
        <f>V14-W14</f>
        <v>1666936.1246416667</v>
      </c>
      <c r="Y14" s="14">
        <v>0.25</v>
      </c>
      <c r="Z14" s="13">
        <f>X14-(Y14*X14)</f>
        <v>1250202.0934812501</v>
      </c>
    </row>
    <row r="15" spans="2:26" ht="15" x14ac:dyDescent="0.25">
      <c r="B15" s="26">
        <v>5</v>
      </c>
      <c r="C15" s="25" t="s">
        <v>6</v>
      </c>
      <c r="D15" s="24">
        <v>254</v>
      </c>
      <c r="E15" s="23">
        <f>D15*10.7639</f>
        <v>2734.0306</v>
      </c>
      <c r="F15" s="22" t="s">
        <v>4</v>
      </c>
      <c r="G15" s="22" t="s">
        <v>4</v>
      </c>
      <c r="H15" s="19" t="s">
        <v>3</v>
      </c>
      <c r="I15" s="22" t="s">
        <v>1</v>
      </c>
      <c r="J15" s="22" t="s">
        <v>1</v>
      </c>
      <c r="K15" s="21">
        <f>L15/3.28</f>
        <v>3.0487804878048781</v>
      </c>
      <c r="L15" s="20">
        <v>10</v>
      </c>
      <c r="M15" s="19" t="s">
        <v>2</v>
      </c>
      <c r="N15" s="19">
        <v>2005</v>
      </c>
      <c r="O15" s="19" t="s">
        <v>1</v>
      </c>
      <c r="P15" s="19">
        <v>2022</v>
      </c>
      <c r="Q15" s="18">
        <f>P15-N15</f>
        <v>17</v>
      </c>
      <c r="R15" s="18">
        <v>60</v>
      </c>
      <c r="S15" s="17">
        <v>1300</v>
      </c>
      <c r="T15" s="16">
        <v>0.05</v>
      </c>
      <c r="U15" s="15">
        <f>(1-T15)/R15</f>
        <v>1.5833333333333331E-2</v>
      </c>
      <c r="V15" s="13">
        <f>S15*E15</f>
        <v>3554239.7800000003</v>
      </c>
      <c r="W15" s="13">
        <f>V15*U15*Q15</f>
        <v>956682.87411666662</v>
      </c>
      <c r="X15" s="13">
        <f>V15-W15</f>
        <v>2597556.9058833336</v>
      </c>
      <c r="Y15" s="14">
        <v>0.25</v>
      </c>
      <c r="Z15" s="13">
        <f>X15-(Y15*X15)</f>
        <v>1948167.6794125002</v>
      </c>
    </row>
    <row r="16" spans="2:26" ht="15.75" thickBot="1" x14ac:dyDescent="0.3">
      <c r="B16" s="26">
        <v>6</v>
      </c>
      <c r="C16" s="25" t="s">
        <v>5</v>
      </c>
      <c r="D16" s="24">
        <v>120</v>
      </c>
      <c r="E16" s="23">
        <f>D16*10.7639</f>
        <v>1291.6679999999999</v>
      </c>
      <c r="F16" s="22" t="s">
        <v>4</v>
      </c>
      <c r="G16" s="22" t="s">
        <v>4</v>
      </c>
      <c r="H16" s="19" t="s">
        <v>3</v>
      </c>
      <c r="I16" s="22" t="s">
        <v>1</v>
      </c>
      <c r="J16" s="22" t="s">
        <v>1</v>
      </c>
      <c r="K16" s="21">
        <f>L16/3.28</f>
        <v>3.0487804878048781</v>
      </c>
      <c r="L16" s="20">
        <v>10</v>
      </c>
      <c r="M16" s="19" t="s">
        <v>2</v>
      </c>
      <c r="N16" s="19">
        <v>2005</v>
      </c>
      <c r="O16" s="19" t="s">
        <v>1</v>
      </c>
      <c r="P16" s="19">
        <v>2022</v>
      </c>
      <c r="Q16" s="18">
        <f>P16-N16</f>
        <v>17</v>
      </c>
      <c r="R16" s="18">
        <v>60</v>
      </c>
      <c r="S16" s="17">
        <v>1300</v>
      </c>
      <c r="T16" s="16">
        <v>0.05</v>
      </c>
      <c r="U16" s="15">
        <f>(1-T16)/R16</f>
        <v>1.5833333333333331E-2</v>
      </c>
      <c r="V16" s="13">
        <f>S16*E16</f>
        <v>1679168.4</v>
      </c>
      <c r="W16" s="13">
        <f>V16*U16*Q16</f>
        <v>451976.16099999991</v>
      </c>
      <c r="X16" s="13">
        <f>V16-W16</f>
        <v>1227192.2390000001</v>
      </c>
      <c r="Y16" s="14">
        <v>0.25</v>
      </c>
      <c r="Z16" s="13">
        <f>X16-(Y16*X16)</f>
        <v>920394.17925000004</v>
      </c>
    </row>
    <row r="17" spans="2:26" s="4" customFormat="1" ht="16.5" thickTop="1" thickBot="1" x14ac:dyDescent="0.3">
      <c r="B17" s="6"/>
      <c r="C17" s="12" t="s">
        <v>0</v>
      </c>
      <c r="D17" s="11">
        <f>SUM(D11:D16)</f>
        <v>2033</v>
      </c>
      <c r="E17" s="10">
        <f>SUM(E11:E16)</f>
        <v>21883.008700000002</v>
      </c>
      <c r="F17" s="6"/>
      <c r="G17" s="6"/>
      <c r="H17" s="6"/>
      <c r="I17" s="6"/>
      <c r="J17" s="6"/>
      <c r="K17" s="6"/>
      <c r="L17" s="9"/>
      <c r="M17" s="6"/>
      <c r="N17" s="6"/>
      <c r="O17" s="6"/>
      <c r="P17" s="6"/>
      <c r="Q17" s="7"/>
      <c r="R17" s="7"/>
      <c r="S17" s="8"/>
      <c r="T17" s="7"/>
      <c r="U17" s="7"/>
      <c r="V17" s="5">
        <f>SUM(V11:V16)</f>
        <v>27982910.829999998</v>
      </c>
      <c r="W17" s="5">
        <f>SUM(W11:W16)</f>
        <v>7532066.8317416655</v>
      </c>
      <c r="X17" s="5">
        <f>SUM(X11:X16)</f>
        <v>20450843.998258334</v>
      </c>
      <c r="Y17" s="6"/>
      <c r="Z17" s="5">
        <f>SUM(Z11:Z16)</f>
        <v>15338132.998693751</v>
      </c>
    </row>
    <row r="18" spans="2:26" ht="15" thickTop="1" x14ac:dyDescent="0.2"/>
  </sheetData>
  <mergeCells count="1">
    <mergeCell ref="B2:C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724C33-47E7-48E9-AD21-436AF4598DE5}">
  <sheetPr>
    <tabColor rgb="FFFF0000"/>
  </sheetPr>
  <dimension ref="B2:Z20"/>
  <sheetViews>
    <sheetView topLeftCell="A4" workbookViewId="0">
      <selection activeCell="Y17" sqref="Y17"/>
    </sheetView>
  </sheetViews>
  <sheetFormatPr defaultColWidth="21" defaultRowHeight="14.25" x14ac:dyDescent="0.2"/>
  <cols>
    <col min="1" max="1" width="2" style="1" customWidth="1"/>
    <col min="2" max="2" width="16.28515625" style="1" customWidth="1"/>
    <col min="3" max="3" width="32.28515625" style="3" customWidth="1"/>
    <col min="4" max="4" width="10.140625" style="1" hidden="1" customWidth="1"/>
    <col min="5" max="5" width="10" style="1" bestFit="1" customWidth="1"/>
    <col min="6" max="6" width="16.85546875" style="2" customWidth="1"/>
    <col min="7" max="7" width="12.140625" style="1" hidden="1" customWidth="1"/>
    <col min="8" max="8" width="10.42578125" style="1" hidden="1" customWidth="1"/>
    <col min="9" max="9" width="11.140625" style="1" hidden="1" customWidth="1"/>
    <col min="10" max="10" width="10.5703125" style="1" hidden="1" customWidth="1"/>
    <col min="11" max="11" width="11" style="1" hidden="1" customWidth="1"/>
    <col min="12" max="12" width="8.42578125" style="1" bestFit="1" customWidth="1"/>
    <col min="13" max="13" width="19.7109375" style="1" hidden="1" customWidth="1"/>
    <col min="14" max="14" width="21" style="1" hidden="1" customWidth="1"/>
    <col min="15" max="15" width="13.5703125" style="1" hidden="1" customWidth="1"/>
    <col min="16" max="16" width="11.5703125" style="1" bestFit="1" customWidth="1"/>
    <col min="17" max="17" width="13.42578125" style="1" customWidth="1"/>
    <col min="18" max="18" width="18.5703125" style="1" customWidth="1"/>
    <col min="19" max="19" width="13.85546875" style="1" bestFit="1" customWidth="1"/>
    <col min="20" max="21" width="0" style="1" hidden="1" customWidth="1"/>
    <col min="22" max="22" width="26" style="1" customWidth="1"/>
    <col min="23" max="23" width="21" style="1"/>
    <col min="24" max="24" width="27.85546875" style="1" customWidth="1"/>
    <col min="25" max="25" width="21" style="2"/>
    <col min="26" max="26" width="23" style="1" bestFit="1" customWidth="1"/>
    <col min="27" max="27" width="2.28515625" style="1" customWidth="1"/>
    <col min="28" max="16384" width="21" style="1"/>
  </cols>
  <sheetData>
    <row r="2" spans="2:26" ht="23.25" x14ac:dyDescent="0.35">
      <c r="B2" s="37" t="s">
        <v>44</v>
      </c>
      <c r="C2" s="37"/>
    </row>
    <row r="4" spans="2:26" ht="15" x14ac:dyDescent="0.25">
      <c r="B4" s="36" t="s">
        <v>43</v>
      </c>
      <c r="C4" s="35" t="s">
        <v>42</v>
      </c>
    </row>
    <row r="5" spans="2:26" ht="15" x14ac:dyDescent="0.25">
      <c r="B5" s="36" t="s">
        <v>41</v>
      </c>
      <c r="C5" s="35" t="s">
        <v>40</v>
      </c>
    </row>
    <row r="6" spans="2:26" ht="15" x14ac:dyDescent="0.2">
      <c r="B6" s="33" t="s">
        <v>39</v>
      </c>
      <c r="C6" s="34" t="s">
        <v>38</v>
      </c>
    </row>
    <row r="7" spans="2:26" ht="45" x14ac:dyDescent="0.2">
      <c r="B7" s="33" t="s">
        <v>37</v>
      </c>
      <c r="C7" s="32" t="s">
        <v>1</v>
      </c>
    </row>
    <row r="8" spans="2:26" ht="90" x14ac:dyDescent="0.2">
      <c r="B8" s="33" t="s">
        <v>36</v>
      </c>
      <c r="C8" s="32">
        <f>E19</f>
        <v>24291.431324999998</v>
      </c>
    </row>
    <row r="10" spans="2:26" ht="47.25" x14ac:dyDescent="0.25">
      <c r="B10" s="28" t="s">
        <v>35</v>
      </c>
      <c r="C10" s="31" t="s">
        <v>34</v>
      </c>
      <c r="D10" s="28" t="s">
        <v>33</v>
      </c>
      <c r="E10" s="28" t="s">
        <v>32</v>
      </c>
      <c r="F10" s="28" t="s">
        <v>31</v>
      </c>
      <c r="G10" s="28" t="s">
        <v>30</v>
      </c>
      <c r="H10" s="28" t="s">
        <v>29</v>
      </c>
      <c r="I10" s="28" t="s">
        <v>28</v>
      </c>
      <c r="J10" s="28" t="s">
        <v>27</v>
      </c>
      <c r="K10" s="28" t="s">
        <v>26</v>
      </c>
      <c r="L10" s="28" t="s">
        <v>25</v>
      </c>
      <c r="M10" s="28" t="s">
        <v>24</v>
      </c>
      <c r="N10" s="28" t="s">
        <v>23</v>
      </c>
      <c r="O10" s="28" t="s">
        <v>22</v>
      </c>
      <c r="P10" s="28" t="s">
        <v>21</v>
      </c>
      <c r="Q10" s="28" t="s">
        <v>20</v>
      </c>
      <c r="R10" s="28" t="s">
        <v>19</v>
      </c>
      <c r="S10" s="27" t="s">
        <v>18</v>
      </c>
      <c r="T10" s="30" t="s">
        <v>17</v>
      </c>
      <c r="U10" s="28" t="s">
        <v>16</v>
      </c>
      <c r="V10" s="29" t="s">
        <v>15</v>
      </c>
      <c r="W10" s="28" t="s">
        <v>14</v>
      </c>
      <c r="X10" s="28" t="s">
        <v>13</v>
      </c>
      <c r="Y10" s="28" t="s">
        <v>12</v>
      </c>
      <c r="Z10" s="27" t="s">
        <v>11</v>
      </c>
    </row>
    <row r="11" spans="2:26" ht="15" x14ac:dyDescent="0.25">
      <c r="B11" s="26">
        <v>1</v>
      </c>
      <c r="C11" s="25" t="s">
        <v>10</v>
      </c>
      <c r="D11" s="24">
        <v>75.75</v>
      </c>
      <c r="E11" s="23">
        <f>D11*10.7639</f>
        <v>815.36542499999996</v>
      </c>
      <c r="F11" s="19" t="s">
        <v>50</v>
      </c>
      <c r="G11" s="19" t="s">
        <v>51</v>
      </c>
      <c r="H11" s="19" t="s">
        <v>1</v>
      </c>
      <c r="I11" s="22" t="s">
        <v>1</v>
      </c>
      <c r="J11" s="22" t="s">
        <v>1</v>
      </c>
      <c r="K11" s="21">
        <f>L11/3.28</f>
        <v>7.6219512195121952</v>
      </c>
      <c r="L11" s="20">
        <v>25</v>
      </c>
      <c r="M11" s="19" t="s">
        <v>1</v>
      </c>
      <c r="N11" s="19">
        <v>2012</v>
      </c>
      <c r="O11" s="19" t="s">
        <v>1</v>
      </c>
      <c r="P11" s="19">
        <v>2022</v>
      </c>
      <c r="Q11" s="18">
        <f>P11-N11</f>
        <v>10</v>
      </c>
      <c r="R11" s="18">
        <v>30</v>
      </c>
      <c r="S11" s="17">
        <v>800</v>
      </c>
      <c r="T11" s="16">
        <v>0.05</v>
      </c>
      <c r="U11" s="15">
        <f>(1-T11)/R11</f>
        <v>3.1666666666666662E-2</v>
      </c>
      <c r="V11" s="13">
        <f>S11*E11</f>
        <v>652292.34</v>
      </c>
      <c r="W11" s="13">
        <f>V11*U11*Q11</f>
        <v>206559.24099999998</v>
      </c>
      <c r="X11" s="13">
        <f>V11-W11</f>
        <v>445733.09899999999</v>
      </c>
      <c r="Y11" s="14">
        <v>0.15</v>
      </c>
      <c r="Z11" s="13">
        <f>X11-(Y11*X11)</f>
        <v>378873.13415</v>
      </c>
    </row>
    <row r="12" spans="2:26" ht="15" x14ac:dyDescent="0.25">
      <c r="B12" s="26">
        <v>2</v>
      </c>
      <c r="C12" s="25" t="s">
        <v>9</v>
      </c>
      <c r="D12" s="24">
        <v>880</v>
      </c>
      <c r="E12" s="23">
        <f>D12*10.7639</f>
        <v>9472.232</v>
      </c>
      <c r="F12" s="19" t="s">
        <v>50</v>
      </c>
      <c r="G12" s="19" t="s">
        <v>51</v>
      </c>
      <c r="H12" s="19" t="s">
        <v>1</v>
      </c>
      <c r="I12" s="22" t="s">
        <v>1</v>
      </c>
      <c r="J12" s="22" t="s">
        <v>1</v>
      </c>
      <c r="K12" s="21">
        <f>L12/3.28</f>
        <v>7.6219512195121952</v>
      </c>
      <c r="L12" s="20">
        <v>25</v>
      </c>
      <c r="M12" s="19" t="s">
        <v>1</v>
      </c>
      <c r="N12" s="19">
        <v>2012</v>
      </c>
      <c r="O12" s="19" t="s">
        <v>1</v>
      </c>
      <c r="P12" s="19">
        <v>2022</v>
      </c>
      <c r="Q12" s="18">
        <f>P12-N12</f>
        <v>10</v>
      </c>
      <c r="R12" s="18">
        <v>30</v>
      </c>
      <c r="S12" s="17">
        <v>800</v>
      </c>
      <c r="T12" s="16">
        <v>0.05</v>
      </c>
      <c r="U12" s="15">
        <f>(1-T12)/R12</f>
        <v>3.1666666666666662E-2</v>
      </c>
      <c r="V12" s="13">
        <f>S12*E12</f>
        <v>7577785.5999999996</v>
      </c>
      <c r="W12" s="13">
        <f>V12*U12*Q12</f>
        <v>2399632.1066666665</v>
      </c>
      <c r="X12" s="13">
        <f>V12-W12</f>
        <v>5178153.4933333332</v>
      </c>
      <c r="Y12" s="14">
        <v>0.15</v>
      </c>
      <c r="Z12" s="13">
        <f>X12-(Y12*X12)</f>
        <v>4401430.469333333</v>
      </c>
    </row>
    <row r="13" spans="2:26" ht="15" x14ac:dyDescent="0.25">
      <c r="B13" s="26">
        <v>3</v>
      </c>
      <c r="C13" s="25" t="s">
        <v>8</v>
      </c>
      <c r="D13" s="24">
        <v>152</v>
      </c>
      <c r="E13" s="23">
        <f>D13*10.7639</f>
        <v>1636.1127999999999</v>
      </c>
      <c r="F13" s="19" t="s">
        <v>50</v>
      </c>
      <c r="G13" s="19" t="s">
        <v>51</v>
      </c>
      <c r="H13" s="19" t="s">
        <v>1</v>
      </c>
      <c r="I13" s="22" t="s">
        <v>1</v>
      </c>
      <c r="J13" s="22" t="s">
        <v>1</v>
      </c>
      <c r="K13" s="21">
        <f>L13/3.28</f>
        <v>7.6219512195121952</v>
      </c>
      <c r="L13" s="20">
        <v>25</v>
      </c>
      <c r="M13" s="19" t="s">
        <v>1</v>
      </c>
      <c r="N13" s="19">
        <v>2012</v>
      </c>
      <c r="O13" s="19" t="s">
        <v>1</v>
      </c>
      <c r="P13" s="19">
        <v>2022</v>
      </c>
      <c r="Q13" s="18">
        <f>P13-N13</f>
        <v>10</v>
      </c>
      <c r="R13" s="18">
        <v>30</v>
      </c>
      <c r="S13" s="17">
        <v>800</v>
      </c>
      <c r="T13" s="16">
        <v>0.05</v>
      </c>
      <c r="U13" s="15">
        <f>(1-T13)/R13</f>
        <v>3.1666666666666662E-2</v>
      </c>
      <c r="V13" s="13">
        <f>S13*E13</f>
        <v>1308890.24</v>
      </c>
      <c r="W13" s="13">
        <f>V13*U13*Q13</f>
        <v>414481.90933333326</v>
      </c>
      <c r="X13" s="13">
        <f>V13-W13</f>
        <v>894408.33066666673</v>
      </c>
      <c r="Y13" s="14">
        <v>0.15</v>
      </c>
      <c r="Z13" s="13">
        <f>X13-(Y13*X13)</f>
        <v>760247.08106666675</v>
      </c>
    </row>
    <row r="14" spans="2:26" ht="15" x14ac:dyDescent="0.25">
      <c r="B14" s="26">
        <v>4</v>
      </c>
      <c r="C14" s="25" t="s">
        <v>7</v>
      </c>
      <c r="D14" s="24">
        <v>225</v>
      </c>
      <c r="E14" s="23">
        <f>D14*10.7639</f>
        <v>2421.8775000000001</v>
      </c>
      <c r="F14" s="19" t="s">
        <v>50</v>
      </c>
      <c r="G14" s="19" t="s">
        <v>49</v>
      </c>
      <c r="H14" s="19" t="s">
        <v>1</v>
      </c>
      <c r="I14" s="22" t="s">
        <v>1</v>
      </c>
      <c r="J14" s="22" t="s">
        <v>1</v>
      </c>
      <c r="K14" s="21">
        <f>L14/3.28</f>
        <v>7.6219512195121952</v>
      </c>
      <c r="L14" s="20">
        <v>25</v>
      </c>
      <c r="M14" s="19" t="s">
        <v>1</v>
      </c>
      <c r="N14" s="19">
        <v>2012</v>
      </c>
      <c r="O14" s="19" t="s">
        <v>1</v>
      </c>
      <c r="P14" s="19">
        <v>2022</v>
      </c>
      <c r="Q14" s="18">
        <f>P14-N14</f>
        <v>10</v>
      </c>
      <c r="R14" s="18">
        <v>30</v>
      </c>
      <c r="S14" s="17">
        <v>800</v>
      </c>
      <c r="T14" s="16">
        <v>0.05</v>
      </c>
      <c r="U14" s="15">
        <f>(1-T14)/R14</f>
        <v>3.1666666666666662E-2</v>
      </c>
      <c r="V14" s="13">
        <f>S14*E14</f>
        <v>1937502</v>
      </c>
      <c r="W14" s="13">
        <f>V14*U14*Q14</f>
        <v>613542.29999999993</v>
      </c>
      <c r="X14" s="13">
        <f>V14-W14</f>
        <v>1323959.7000000002</v>
      </c>
      <c r="Y14" s="14">
        <v>0.15</v>
      </c>
      <c r="Z14" s="13">
        <f>X14-(Y14*X14)</f>
        <v>1125365.7450000001</v>
      </c>
    </row>
    <row r="15" spans="2:26" ht="15" x14ac:dyDescent="0.25">
      <c r="B15" s="26">
        <v>5</v>
      </c>
      <c r="C15" s="25" t="s">
        <v>6</v>
      </c>
      <c r="D15" s="24">
        <v>255</v>
      </c>
      <c r="E15" s="23">
        <f>D15*10.7639</f>
        <v>2744.7945</v>
      </c>
      <c r="F15" s="19" t="s">
        <v>50</v>
      </c>
      <c r="G15" s="19" t="s">
        <v>49</v>
      </c>
      <c r="H15" s="19" t="s">
        <v>1</v>
      </c>
      <c r="I15" s="22"/>
      <c r="J15" s="22"/>
      <c r="K15" s="21">
        <f>L15/3.28</f>
        <v>7.6219512195121952</v>
      </c>
      <c r="L15" s="20">
        <v>25</v>
      </c>
      <c r="M15" s="19" t="s">
        <v>1</v>
      </c>
      <c r="N15" s="19">
        <v>2012</v>
      </c>
      <c r="O15" s="19" t="s">
        <v>1</v>
      </c>
      <c r="P15" s="19">
        <v>2022</v>
      </c>
      <c r="Q15" s="18">
        <f>P15-N15</f>
        <v>10</v>
      </c>
      <c r="R15" s="18">
        <v>30</v>
      </c>
      <c r="S15" s="17">
        <v>800</v>
      </c>
      <c r="T15" s="16">
        <v>0.05</v>
      </c>
      <c r="U15" s="15">
        <f>(1-T15)/R15</f>
        <v>3.1666666666666662E-2</v>
      </c>
      <c r="V15" s="13">
        <f>S15*E15</f>
        <v>2195835.6</v>
      </c>
      <c r="W15" s="13">
        <f>V15*U15*Q15</f>
        <v>695347.94</v>
      </c>
      <c r="X15" s="13">
        <f>V15-W15</f>
        <v>1500487.6600000001</v>
      </c>
      <c r="Y15" s="14">
        <v>0.15</v>
      </c>
      <c r="Z15" s="13">
        <f>X15-(Y15*X15)</f>
        <v>1275414.5110000002</v>
      </c>
    </row>
    <row r="16" spans="2:26" ht="15" x14ac:dyDescent="0.25">
      <c r="B16" s="26">
        <v>6</v>
      </c>
      <c r="C16" s="25" t="s">
        <v>5</v>
      </c>
      <c r="D16" s="24">
        <v>111</v>
      </c>
      <c r="E16" s="23">
        <f>D16*10.7639</f>
        <v>1194.7928999999999</v>
      </c>
      <c r="F16" s="19" t="s">
        <v>4</v>
      </c>
      <c r="G16" s="19" t="s">
        <v>4</v>
      </c>
      <c r="H16" s="19" t="s">
        <v>1</v>
      </c>
      <c r="I16" s="22"/>
      <c r="J16" s="22"/>
      <c r="K16" s="21">
        <f>L16/3.28</f>
        <v>3.0487804878048781</v>
      </c>
      <c r="L16" s="20">
        <v>10</v>
      </c>
      <c r="M16" s="19" t="s">
        <v>1</v>
      </c>
      <c r="N16" s="19">
        <v>2012</v>
      </c>
      <c r="O16" s="19" t="s">
        <v>1</v>
      </c>
      <c r="P16" s="19">
        <v>2022</v>
      </c>
      <c r="Q16" s="18">
        <f>P16-N16</f>
        <v>10</v>
      </c>
      <c r="R16" s="18">
        <v>60</v>
      </c>
      <c r="S16" s="17">
        <v>1300</v>
      </c>
      <c r="T16" s="16">
        <v>0.05</v>
      </c>
      <c r="U16" s="15">
        <f>(1-T16)/R16</f>
        <v>1.5833333333333331E-2</v>
      </c>
      <c r="V16" s="13">
        <f>S16*E16</f>
        <v>1553230.7699999998</v>
      </c>
      <c r="W16" s="13">
        <f>V16*U16*Q16</f>
        <v>245928.20524999991</v>
      </c>
      <c r="X16" s="13">
        <f>V16-W16</f>
        <v>1307302.5647499999</v>
      </c>
      <c r="Y16" s="14">
        <v>0.15</v>
      </c>
      <c r="Z16" s="13">
        <f>X16-(Y16*X16)</f>
        <v>1111207.1800374999</v>
      </c>
    </row>
    <row r="17" spans="2:26" ht="15" x14ac:dyDescent="0.25">
      <c r="B17" s="26">
        <v>7</v>
      </c>
      <c r="C17" s="25" t="s">
        <v>48</v>
      </c>
      <c r="D17" s="24">
        <v>158</v>
      </c>
      <c r="E17" s="23">
        <f>D17*10.7639</f>
        <v>1700.6961999999999</v>
      </c>
      <c r="F17" s="19" t="s">
        <v>4</v>
      </c>
      <c r="G17" s="19" t="s">
        <v>4</v>
      </c>
      <c r="H17" s="19" t="s">
        <v>1</v>
      </c>
      <c r="I17" s="22"/>
      <c r="J17" s="22"/>
      <c r="K17" s="21">
        <f>L17/3.28</f>
        <v>3.0487804878048781</v>
      </c>
      <c r="L17" s="20">
        <v>10</v>
      </c>
      <c r="M17" s="19" t="s">
        <v>1</v>
      </c>
      <c r="N17" s="19">
        <v>2012</v>
      </c>
      <c r="O17" s="19" t="s">
        <v>1</v>
      </c>
      <c r="P17" s="19">
        <v>2022</v>
      </c>
      <c r="Q17" s="18">
        <f>P17-N17</f>
        <v>10</v>
      </c>
      <c r="R17" s="18">
        <v>60</v>
      </c>
      <c r="S17" s="17">
        <v>1300</v>
      </c>
      <c r="T17" s="16">
        <v>0.05</v>
      </c>
      <c r="U17" s="15">
        <f>(1-T17)/R17</f>
        <v>1.5833333333333331E-2</v>
      </c>
      <c r="V17" s="13">
        <f>S17*E17</f>
        <v>2210905.0599999996</v>
      </c>
      <c r="W17" s="13">
        <f>V17*U17*Q17</f>
        <v>350059.96783333318</v>
      </c>
      <c r="X17" s="13">
        <f>V17-W17</f>
        <v>1860845.0921666664</v>
      </c>
      <c r="Y17" s="14">
        <v>0.15</v>
      </c>
      <c r="Z17" s="13">
        <f>X17-(Y17*X17)</f>
        <v>1581718.3283416664</v>
      </c>
    </row>
    <row r="18" spans="2:26" ht="15.75" thickBot="1" x14ac:dyDescent="0.3">
      <c r="B18" s="26">
        <v>8</v>
      </c>
      <c r="C18" s="25" t="s">
        <v>47</v>
      </c>
      <c r="D18" s="24">
        <v>400</v>
      </c>
      <c r="E18" s="23">
        <f>D18*10.7639</f>
        <v>4305.5599999999995</v>
      </c>
      <c r="F18" s="19" t="s">
        <v>46</v>
      </c>
      <c r="G18" s="19" t="s">
        <v>45</v>
      </c>
      <c r="H18" s="19" t="s">
        <v>1</v>
      </c>
      <c r="I18" s="22"/>
      <c r="J18" s="22"/>
      <c r="K18" s="21">
        <f>L18/3.28</f>
        <v>7.6219512195121952</v>
      </c>
      <c r="L18" s="20">
        <v>25</v>
      </c>
      <c r="M18" s="19" t="s">
        <v>1</v>
      </c>
      <c r="N18" s="19">
        <v>2012</v>
      </c>
      <c r="O18" s="19" t="s">
        <v>1</v>
      </c>
      <c r="P18" s="19">
        <v>2022</v>
      </c>
      <c r="Q18" s="18">
        <f>P18-N18</f>
        <v>10</v>
      </c>
      <c r="R18" s="18">
        <v>30</v>
      </c>
      <c r="S18" s="17">
        <v>1200</v>
      </c>
      <c r="T18" s="16">
        <v>0.05</v>
      </c>
      <c r="U18" s="15">
        <f>(1-T18)/R18</f>
        <v>3.1666666666666662E-2</v>
      </c>
      <c r="V18" s="13">
        <f>S18*E18</f>
        <v>5166671.9999999991</v>
      </c>
      <c r="W18" s="13">
        <f>V18*U18*Q18</f>
        <v>1636112.7999999993</v>
      </c>
      <c r="X18" s="13">
        <f>V18-W18</f>
        <v>3530559.1999999997</v>
      </c>
      <c r="Y18" s="14">
        <v>0.15</v>
      </c>
      <c r="Z18" s="13">
        <f>X18-(Y18*X18)</f>
        <v>3000975.32</v>
      </c>
    </row>
    <row r="19" spans="2:26" s="4" customFormat="1" ht="16.5" thickTop="1" thickBot="1" x14ac:dyDescent="0.3">
      <c r="B19" s="6"/>
      <c r="C19" s="12" t="s">
        <v>0</v>
      </c>
      <c r="D19" s="11">
        <f>SUM(D11:D18)</f>
        <v>2256.75</v>
      </c>
      <c r="E19" s="10">
        <f>SUM(E11:E18)</f>
        <v>24291.431324999998</v>
      </c>
      <c r="F19" s="6"/>
      <c r="G19" s="6"/>
      <c r="H19" s="6"/>
      <c r="I19" s="6"/>
      <c r="J19" s="6"/>
      <c r="K19" s="6"/>
      <c r="L19" s="9"/>
      <c r="M19" s="6"/>
      <c r="N19" s="6"/>
      <c r="O19" s="6"/>
      <c r="P19" s="6"/>
      <c r="Q19" s="7"/>
      <c r="R19" s="7"/>
      <c r="S19" s="8">
        <f>AVERAGE(S10:S18)</f>
        <v>975</v>
      </c>
      <c r="T19" s="7"/>
      <c r="U19" s="7"/>
      <c r="V19" s="5">
        <f>SUM(V11:V18)</f>
        <v>22603113.609999999</v>
      </c>
      <c r="W19" s="5">
        <f>SUM(W11:W18)</f>
        <v>6561664.4700833317</v>
      </c>
      <c r="X19" s="5">
        <f>SUM(X11:X18)</f>
        <v>16041449.139916666</v>
      </c>
      <c r="Y19" s="6"/>
      <c r="Z19" s="5">
        <f>SUM(Z11:Z18)</f>
        <v>13635231.768929167</v>
      </c>
    </row>
    <row r="20" spans="2:26" ht="15" thickTop="1" x14ac:dyDescent="0.2"/>
  </sheetData>
  <mergeCells count="1">
    <mergeCell ref="B2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Wargal Facility 1</vt:lpstr>
      <vt:lpstr>Wargal (NARDI) Facility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Tejas Bharadwaj</dc:creator>
  <cp:lastModifiedBy>Tejas Bharadwaj</cp:lastModifiedBy>
  <dcterms:created xsi:type="dcterms:W3CDTF">2022-07-29T06:56:04Z</dcterms:created>
  <dcterms:modified xsi:type="dcterms:W3CDTF">2022-07-29T06:56:32Z</dcterms:modified>
</cp:coreProperties>
</file>