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Z:\In Progress Files\Tejash Bharadwaj\Nagarujna Fertilisers and Chemical Limited (NFCL)\Nellore, Andhra Pradesh\Final Working\"/>
    </mc:Choice>
  </mc:AlternateContent>
  <xr:revisionPtr revIDLastSave="0" documentId="8_{9EC7CC85-7FCB-4768-8E14-84179A15045D}" xr6:coauthVersionLast="47" xr6:coauthVersionMax="47" xr10:uidLastSave="{00000000-0000-0000-0000-000000000000}"/>
  <bookViews>
    <workbookView xWindow="-120" yWindow="-120" windowWidth="24240" windowHeight="13140" xr2:uid="{D5DBF4B3-3157-41B7-8F9B-306E57433E27}"/>
  </bookViews>
  <sheets>
    <sheet name="Nellore Land Details" sheetId="1" r:id="rId1"/>
    <sheet name="Nellore Land Guide Value" sheetId="2" r:id="rId2"/>
    <sheet name="Nellore Land Market Value" sheetId="3" r:id="rId3"/>
    <sheet name="Ceiling act Value" sheetId="4" r:id="rId4"/>
    <sheet name="Nellore Market Rates" sheetId="5" r:id="rId5"/>
  </sheets>
  <definedNames>
    <definedName name="_xlnm._FilterDatabase" localSheetId="0" hidden="1">'Nellore Land Details'!$B$4:$F$260</definedName>
    <definedName name="_xlnm.Print_Area" localSheetId="0">'Nellore Land Details'!$J$5:$M$54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 i="5" l="1"/>
  <c r="F6" i="5"/>
  <c r="F7" i="5"/>
  <c r="F8" i="5"/>
  <c r="F9" i="5"/>
  <c r="F10" i="5"/>
  <c r="F11" i="5"/>
  <c r="L14" i="4"/>
  <c r="J16" i="4"/>
  <c r="L16" i="4"/>
  <c r="H24" i="4"/>
  <c r="I24" i="4"/>
  <c r="J24" i="4"/>
  <c r="L24" i="4" s="1"/>
  <c r="L26" i="4" s="1"/>
  <c r="H25" i="4"/>
  <c r="I25" i="4"/>
  <c r="I31" i="4" s="1"/>
  <c r="L25" i="4"/>
  <c r="J26" i="4"/>
  <c r="I27" i="4"/>
  <c r="J28" i="4"/>
  <c r="L27" i="4" s="1"/>
  <c r="L29" i="4" s="1"/>
  <c r="J29" i="4"/>
  <c r="G31" i="4"/>
  <c r="J31" i="4"/>
  <c r="H14" i="3"/>
  <c r="H15" i="3"/>
  <c r="H14" i="2"/>
  <c r="J14" i="2"/>
  <c r="J16" i="2" s="1"/>
  <c r="J21" i="2" s="1"/>
  <c r="J15" i="2"/>
  <c r="L15" i="2"/>
  <c r="J17" i="2"/>
  <c r="K17" i="2"/>
  <c r="L17" i="2" s="1"/>
  <c r="H18" i="2"/>
  <c r="J18" i="2"/>
  <c r="K18" i="2"/>
  <c r="L18" i="2" s="1"/>
  <c r="J19" i="2"/>
  <c r="F21" i="2"/>
  <c r="H21" i="2"/>
  <c r="K8" i="1"/>
  <c r="K10" i="1" s="1"/>
  <c r="K9" i="1"/>
  <c r="K12" i="1"/>
  <c r="O40" i="1" s="1"/>
  <c r="O42" i="1" s="1"/>
  <c r="K13" i="1"/>
  <c r="O13" i="1" s="1"/>
  <c r="N14" i="1"/>
  <c r="K22" i="1"/>
  <c r="K24" i="1" s="1"/>
  <c r="K30" i="1" s="1"/>
  <c r="K23" i="1"/>
  <c r="K26" i="1"/>
  <c r="K27" i="1"/>
  <c r="K28" i="1" s="1"/>
  <c r="K37" i="1"/>
  <c r="K38" i="1"/>
  <c r="K42" i="1" s="1"/>
  <c r="K40" i="1"/>
  <c r="G14" i="3" s="1"/>
  <c r="N40" i="1"/>
  <c r="P40" i="1"/>
  <c r="F24" i="4" s="1"/>
  <c r="K41" i="1"/>
  <c r="G14" i="4" s="1"/>
  <c r="N41" i="1"/>
  <c r="O41" i="1"/>
  <c r="P41" i="1"/>
  <c r="F27" i="4" s="1"/>
  <c r="N42" i="1"/>
  <c r="K45" i="1"/>
  <c r="K50" i="1" s="1"/>
  <c r="K46" i="1"/>
  <c r="K48" i="1"/>
  <c r="G15" i="2" s="1"/>
  <c r="K49" i="1"/>
  <c r="G15" i="4" s="1"/>
  <c r="I14" i="4" s="1"/>
  <c r="I16" i="4" s="1"/>
  <c r="F260" i="1"/>
  <c r="C6" i="4" s="1"/>
  <c r="F263" i="1"/>
  <c r="F264" i="1" s="1"/>
  <c r="G16" i="4" l="1"/>
  <c r="N49" i="1"/>
  <c r="K52" i="1"/>
  <c r="K16" i="1"/>
  <c r="C8" i="4"/>
  <c r="C8" i="3"/>
  <c r="C9" i="2"/>
  <c r="L31" i="4"/>
  <c r="I14" i="3"/>
  <c r="F14" i="3"/>
  <c r="G18" i="2"/>
  <c r="G17" i="2"/>
  <c r="G19" i="2" s="1"/>
  <c r="G14" i="2"/>
  <c r="G16" i="2" s="1"/>
  <c r="C6" i="2"/>
  <c r="G16" i="3"/>
  <c r="F16" i="3" s="1"/>
  <c r="G15" i="3"/>
  <c r="C6" i="3"/>
  <c r="F25" i="4"/>
  <c r="F26" i="4" s="1"/>
  <c r="F31" i="4" s="1"/>
  <c r="O12" i="1"/>
  <c r="O14" i="1" s="1"/>
  <c r="C8" i="2" s="1"/>
  <c r="G17" i="3"/>
  <c r="F28" i="4"/>
  <c r="F29" i="4" s="1"/>
  <c r="K14" i="1"/>
  <c r="I16" i="3" l="1"/>
  <c r="F17" i="3"/>
  <c r="F18" i="3" s="1"/>
  <c r="I15" i="3"/>
  <c r="F15" i="3"/>
  <c r="G18" i="3"/>
  <c r="C7" i="4"/>
  <c r="C7" i="3"/>
  <c r="G20" i="3" s="1"/>
  <c r="C7" i="2"/>
  <c r="G21" i="2"/>
  <c r="I18" i="3"/>
</calcChain>
</file>

<file path=xl/sharedStrings.xml><?xml version="1.0" encoding="utf-8"?>
<sst xmlns="http://schemas.openxmlformats.org/spreadsheetml/2006/main" count="1204" uniqueCount="312">
  <si>
    <t>GRAND TOTAL</t>
  </si>
  <si>
    <t>Mallayapalem Village</t>
  </si>
  <si>
    <t>Dry</t>
  </si>
  <si>
    <t>Not Verified in Prohibited Lands List</t>
  </si>
  <si>
    <t>70-1</t>
  </si>
  <si>
    <t>63-2</t>
  </si>
  <si>
    <t>62-2</t>
  </si>
  <si>
    <t>57-2</t>
  </si>
  <si>
    <t>57-1</t>
  </si>
  <si>
    <t>55-2</t>
  </si>
  <si>
    <t>38-1B</t>
  </si>
  <si>
    <t>38-1A</t>
  </si>
  <si>
    <t>38-5</t>
  </si>
  <si>
    <t>35-2C</t>
  </si>
  <si>
    <t>35-2B</t>
  </si>
  <si>
    <t>35-2A</t>
  </si>
  <si>
    <t>35-1D</t>
  </si>
  <si>
    <t>Wet</t>
  </si>
  <si>
    <t>13-1</t>
  </si>
  <si>
    <t>9-4</t>
  </si>
  <si>
    <t>8-7</t>
  </si>
  <si>
    <t>8-4</t>
  </si>
  <si>
    <t>8-3</t>
  </si>
  <si>
    <t>8-2</t>
  </si>
  <si>
    <t>8-1</t>
  </si>
  <si>
    <t>7-5B</t>
  </si>
  <si>
    <t>7-5A</t>
  </si>
  <si>
    <t>7-6</t>
  </si>
  <si>
    <t>7-2</t>
  </si>
  <si>
    <t>928-2</t>
  </si>
  <si>
    <t>928-1</t>
  </si>
  <si>
    <t>917-2A</t>
  </si>
  <si>
    <t>Verified in Prohibited Lands List</t>
  </si>
  <si>
    <t>1215-4</t>
  </si>
  <si>
    <t>1215-3</t>
  </si>
  <si>
    <t>1215-2</t>
  </si>
  <si>
    <t>1215-1</t>
  </si>
  <si>
    <t>931-2A</t>
  </si>
  <si>
    <t>931-1A</t>
  </si>
  <si>
    <t>905-1</t>
  </si>
  <si>
    <t>897-3</t>
  </si>
  <si>
    <t>897-1</t>
  </si>
  <si>
    <t>83-4</t>
  </si>
  <si>
    <t>83-3</t>
  </si>
  <si>
    <t>83-2</t>
  </si>
  <si>
    <t>24-12</t>
  </si>
  <si>
    <t>24-11</t>
  </si>
  <si>
    <t>24-10</t>
  </si>
  <si>
    <t>24-9</t>
  </si>
  <si>
    <t>24-8</t>
  </si>
  <si>
    <t>24-7</t>
  </si>
  <si>
    <t>24-6</t>
  </si>
  <si>
    <t>24-5</t>
  </si>
  <si>
    <t>24-3</t>
  </si>
  <si>
    <t>19-4B</t>
  </si>
  <si>
    <t>19-4A</t>
  </si>
  <si>
    <t>19-2</t>
  </si>
  <si>
    <t>76-2</t>
  </si>
  <si>
    <t>37-2A</t>
  </si>
  <si>
    <t>30-5</t>
  </si>
  <si>
    <t>30-4</t>
  </si>
  <si>
    <t>30-2</t>
  </si>
  <si>
    <t>19-1</t>
  </si>
  <si>
    <t>18-5</t>
  </si>
  <si>
    <t>18-4</t>
  </si>
  <si>
    <t>18-2</t>
  </si>
  <si>
    <t>17-7</t>
  </si>
  <si>
    <t>17-6</t>
  </si>
  <si>
    <t>17-4</t>
  </si>
  <si>
    <t>17-3</t>
  </si>
  <si>
    <t>17-2</t>
  </si>
  <si>
    <t>17-1</t>
  </si>
  <si>
    <t>16-5</t>
  </si>
  <si>
    <t>16-4</t>
  </si>
  <si>
    <t>16-3</t>
  </si>
  <si>
    <t>16-2</t>
  </si>
  <si>
    <t>16-1</t>
  </si>
  <si>
    <t>9-5</t>
  </si>
  <si>
    <t>Juvvaladinne Village</t>
  </si>
  <si>
    <t>909-2</t>
  </si>
  <si>
    <t>909-1</t>
  </si>
  <si>
    <t>896-2E</t>
  </si>
  <si>
    <t>896-2D</t>
  </si>
  <si>
    <t>896-2C</t>
  </si>
  <si>
    <t>896-2A</t>
  </si>
  <si>
    <t>807-2A</t>
  </si>
  <si>
    <t>807-1</t>
  </si>
  <si>
    <t>806-3</t>
  </si>
  <si>
    <t>806-2</t>
  </si>
  <si>
    <t>806-1</t>
  </si>
  <si>
    <t>804-3</t>
  </si>
  <si>
    <t>804-2</t>
  </si>
  <si>
    <t>804-1</t>
  </si>
  <si>
    <t>803-1B</t>
  </si>
  <si>
    <t>803-1A</t>
  </si>
  <si>
    <t>803-2</t>
  </si>
  <si>
    <t>38-3F</t>
  </si>
  <si>
    <t>38-3D</t>
  </si>
  <si>
    <t>38-3C</t>
  </si>
  <si>
    <t>38-3B</t>
  </si>
  <si>
    <t>19-5B</t>
  </si>
  <si>
    <t>19-5A</t>
  </si>
  <si>
    <t>19-3</t>
  </si>
  <si>
    <t>18-3</t>
  </si>
  <si>
    <t>18-1</t>
  </si>
  <si>
    <t>12-4B</t>
  </si>
  <si>
    <t>12-5</t>
  </si>
  <si>
    <t>8-5</t>
  </si>
  <si>
    <t>63-1</t>
  </si>
  <si>
    <t>62-1</t>
  </si>
  <si>
    <t>61-2</t>
  </si>
  <si>
    <t>60-2</t>
  </si>
  <si>
    <t>39-1</t>
  </si>
  <si>
    <t>38-6B</t>
  </si>
  <si>
    <t>38-6A</t>
  </si>
  <si>
    <t>38-3E</t>
  </si>
  <si>
    <t>38-3A</t>
  </si>
  <si>
    <t>38-1C</t>
  </si>
  <si>
    <t>37-3B</t>
  </si>
  <si>
    <t>37-3A</t>
  </si>
  <si>
    <t>37-2B</t>
  </si>
  <si>
    <t>37-1D</t>
  </si>
  <si>
    <t>37-1B</t>
  </si>
  <si>
    <t>37-1A</t>
  </si>
  <si>
    <t>34-7</t>
  </si>
  <si>
    <t>34-5</t>
  </si>
  <si>
    <t>34-3</t>
  </si>
  <si>
    <t>34-1</t>
  </si>
  <si>
    <t>31-20</t>
  </si>
  <si>
    <t>31-18</t>
  </si>
  <si>
    <t>31-17</t>
  </si>
  <si>
    <t>31-16</t>
  </si>
  <si>
    <t>31-11</t>
  </si>
  <si>
    <t>31-10</t>
  </si>
  <si>
    <t>31-6</t>
  </si>
  <si>
    <t>31-4</t>
  </si>
  <si>
    <t>30-6</t>
  </si>
  <si>
    <t>30-3</t>
  </si>
  <si>
    <t>14-3</t>
  </si>
  <si>
    <t>14-2</t>
  </si>
  <si>
    <t>14-1</t>
  </si>
  <si>
    <t>13-5</t>
  </si>
  <si>
    <t>13-4</t>
  </si>
  <si>
    <t>13-3</t>
  </si>
  <si>
    <t>13-2</t>
  </si>
  <si>
    <t>12-3</t>
  </si>
  <si>
    <t>12-2</t>
  </si>
  <si>
    <t>12-1</t>
  </si>
  <si>
    <t>10-1A</t>
  </si>
  <si>
    <t>10-4</t>
  </si>
  <si>
    <t>10-2</t>
  </si>
  <si>
    <t>9-2C</t>
  </si>
  <si>
    <t>9-2A</t>
  </si>
  <si>
    <t>9-3</t>
  </si>
  <si>
    <t>9-1</t>
  </si>
  <si>
    <t>8-8</t>
  </si>
  <si>
    <t>8-6</t>
  </si>
  <si>
    <t>7-4</t>
  </si>
  <si>
    <t>7-3</t>
  </si>
  <si>
    <t>7-1</t>
  </si>
  <si>
    <t>6-2</t>
  </si>
  <si>
    <t>6-1</t>
  </si>
  <si>
    <t>4-6</t>
  </si>
  <si>
    <t>4-5</t>
  </si>
  <si>
    <t>4-4</t>
  </si>
  <si>
    <t>4-3</t>
  </si>
  <si>
    <t>4-2</t>
  </si>
  <si>
    <t>4-1</t>
  </si>
  <si>
    <t>3-9</t>
  </si>
  <si>
    <t>3-8</t>
  </si>
  <si>
    <t>3-7</t>
  </si>
  <si>
    <t>3-6</t>
  </si>
  <si>
    <t>3-5</t>
  </si>
  <si>
    <t>3-4</t>
  </si>
  <si>
    <t>3-3</t>
  </si>
  <si>
    <t>3-2</t>
  </si>
  <si>
    <t>3-1</t>
  </si>
  <si>
    <t>2-6</t>
  </si>
  <si>
    <t>Grand Total (1+2)</t>
  </si>
  <si>
    <t>2-5</t>
  </si>
  <si>
    <t>2-4</t>
  </si>
  <si>
    <t>Sub-Total 2 (Mallayapalem Village)</t>
  </si>
  <si>
    <t>2-3</t>
  </si>
  <si>
    <t>2-2</t>
  </si>
  <si>
    <t>2-1</t>
  </si>
  <si>
    <t>Area (Ac.)</t>
  </si>
  <si>
    <t>Sub-Total 1 (Juvvaladinne Village)</t>
  </si>
  <si>
    <t>Total</t>
  </si>
  <si>
    <t>Govt. Land</t>
  </si>
  <si>
    <t>928-4</t>
  </si>
  <si>
    <t>928-3</t>
  </si>
  <si>
    <t>926-3B</t>
  </si>
  <si>
    <t>926-3A</t>
  </si>
  <si>
    <t>DETAILED LAND STATUS  SUMMARY AS PER VILLAGES</t>
  </si>
  <si>
    <t>926-1</t>
  </si>
  <si>
    <t>924-4</t>
  </si>
  <si>
    <t>924-3</t>
  </si>
  <si>
    <t>924-2</t>
  </si>
  <si>
    <t>924-1</t>
  </si>
  <si>
    <t>919-2</t>
  </si>
  <si>
    <t>919-1</t>
  </si>
  <si>
    <t>918-2</t>
  </si>
  <si>
    <t>918-1</t>
  </si>
  <si>
    <t>917-2B</t>
  </si>
  <si>
    <t>917-1</t>
  </si>
  <si>
    <t>SUMMARY OF DRY LAND  AND WET LAND AS PER VILLAGES</t>
  </si>
  <si>
    <t>915-2</t>
  </si>
  <si>
    <t>915-1</t>
  </si>
  <si>
    <t>914-2</t>
  </si>
  <si>
    <t>914-1</t>
  </si>
  <si>
    <t>Grand Total (Verified+Not Verified)</t>
  </si>
  <si>
    <t>911-1</t>
  </si>
  <si>
    <t>910-3</t>
  </si>
  <si>
    <t>Sub Total (Not Verified)</t>
  </si>
  <si>
    <t>910-2</t>
  </si>
  <si>
    <t>910-1</t>
  </si>
  <si>
    <t>905-2</t>
  </si>
  <si>
    <t>Sub Total (Verified)</t>
  </si>
  <si>
    <t>904-2</t>
  </si>
  <si>
    <t>904-1</t>
  </si>
  <si>
    <t>Total Area (Ac.)</t>
  </si>
  <si>
    <t>Particulars</t>
  </si>
  <si>
    <t>SUMMARY OF VERIFICATION OF NELLORE LAND PARCELS</t>
  </si>
  <si>
    <t>807-2B</t>
  </si>
  <si>
    <t>Area (Acre)</t>
  </si>
  <si>
    <t>Village</t>
  </si>
  <si>
    <t>Type of Land as per Deed</t>
  </si>
  <si>
    <t>Verification Status</t>
  </si>
  <si>
    <t>Survey No.</t>
  </si>
  <si>
    <t>NELLORE LAND PARCELS VERIFICATION</t>
  </si>
  <si>
    <r>
      <rPr>
        <b/>
        <sz val="11"/>
        <color theme="1"/>
        <rFont val="Calibri"/>
        <family val="2"/>
        <scheme val="minor"/>
      </rPr>
      <t>Note:</t>
    </r>
    <r>
      <rPr>
        <sz val="11"/>
        <color theme="1"/>
        <rFont val="Calibri"/>
        <family val="2"/>
        <scheme val="minor"/>
      </rPr>
      <t xml:space="preserve"> 
1. The actual Non prohibited Land area available with the company excluding Governement owned lands is Approx. 376 Acres. However THE ANDHRA PRADESH LAND REFORMS (CEILING ON AGRICULTURAL HOLDINGS) ACT, 1973 is applicable in Andhra pradesh. According to this act In computing the holding of a person (Company)  consisting of lands of different classes, the relative proportion of the extent of land of each such Class to the extent of a standard holding of the appropriate Class shall be taken into account in the manner prescribed and the aggregate of all such proportions shall be deemed to be the holding of the person, in relation to the ceiling area. Since the company has not provided us the Class wise bifurcation of the agricultural land parcels we have used the total of all the ceiling areas under every class which is 224 acres is case of Dry Agricultutral land (Classs G, H, I, J, K)  and 127.50 acres in Wet agricultural land parcels (Class A, B, C, D, E, F).
2. Out of Total ceiling act land area applicable to Dry as well as Wet land, the maximum Dry or wet area which is non prohibited in the villages is retained and the balance land area has been taken from the other village. 
</t>
    </r>
  </si>
  <si>
    <t>-</t>
  </si>
  <si>
    <t>GRAND TOTAL (Dry +Wet)</t>
  </si>
  <si>
    <t>Sub-Total (Wet)</t>
  </si>
  <si>
    <t>Mallayapalem</t>
  </si>
  <si>
    <t>Agricultural Land (Wet)</t>
  </si>
  <si>
    <t>Sub-Total (Dry)</t>
  </si>
  <si>
    <t>Agricultural Land (Dry)</t>
  </si>
  <si>
    <t>Andhra Pradesh</t>
  </si>
  <si>
    <t>Agricultural Land (Dry</t>
  </si>
  <si>
    <t>Government Guideline Value of Project Land
 (INR)</t>
  </si>
  <si>
    <t>Govt. Guideline Rate Adopted for Guideline Valuation
 (Rs. Per Acre)</t>
  </si>
  <si>
    <t>Non Prohibited Area Adopted Under Ceiing Act 
(Acres)</t>
  </si>
  <si>
    <t>Non Prohibited Area after reducing Governement owned lands
(Acres)</t>
  </si>
  <si>
    <t>Non Prohibited Area as per analysis of Sale deeds 
(Acres)</t>
  </si>
  <si>
    <t>STATE</t>
  </si>
  <si>
    <t>Particular</t>
  </si>
  <si>
    <t>Sr.
No.</t>
  </si>
  <si>
    <t>GOVT. GUIDELINE VALUE OF LAND USING LAND CEILING ACT</t>
  </si>
  <si>
    <t>VALUATION OF PROJECT LAND BY GOVT. GUIDLINE VALUE|M/s. NFCL| NELLORE AGRICULTURAL LANDS, ANDHRA PRADESH</t>
  </si>
  <si>
    <t>Prohibited Land</t>
  </si>
  <si>
    <t>Non Prohibited Land Less Governement owned lands</t>
  </si>
  <si>
    <t>Non Prohibited Land</t>
  </si>
  <si>
    <t>State</t>
  </si>
  <si>
    <t>Nellore</t>
  </si>
  <si>
    <t>Location</t>
  </si>
  <si>
    <t>AGRICULTURAL LAND VALUATION, NELLORE, ANDHRA PRADESH</t>
  </si>
  <si>
    <t>This value has been reduced because the same are governement owned land parcels now</t>
  </si>
  <si>
    <t>14°45'32.8"N 80°05'32.5"E</t>
  </si>
  <si>
    <t>TOTAL</t>
  </si>
  <si>
    <t>Market Value of Project Land
 (INR)</t>
  </si>
  <si>
    <t>Market Rate Adopted for Valuation
 (Rs. Per Acre)</t>
  </si>
  <si>
    <t>Area 
(Acres)</t>
  </si>
  <si>
    <t>Actual Land Area Calculation</t>
  </si>
  <si>
    <t>Area 
(Sq. mt.)</t>
  </si>
  <si>
    <t>PARTICULAR</t>
  </si>
  <si>
    <t xml:space="preserve">Sr. No. </t>
  </si>
  <si>
    <t>MARKET VALUE OF LAND</t>
  </si>
  <si>
    <t xml:space="preserve"> COMP ARE OF WET AND DRY NO</t>
  </si>
  <si>
    <t>CONSIDERED VALUATION</t>
  </si>
  <si>
    <t>MAX DRY</t>
  </si>
  <si>
    <t>MAX WET</t>
  </si>
  <si>
    <t>DEDUCTION FOR GOVT</t>
  </si>
  <si>
    <t>TOTL LAND</t>
  </si>
  <si>
    <r>
      <rPr>
        <b/>
        <sz val="11"/>
        <color theme="1"/>
        <rFont val="Calibri"/>
        <family val="2"/>
        <scheme val="minor"/>
      </rPr>
      <t>Note:</t>
    </r>
    <r>
      <rPr>
        <sz val="11"/>
        <color theme="1"/>
        <rFont val="Calibri"/>
        <family val="2"/>
        <scheme val="minor"/>
      </rPr>
      <t xml:space="preserve"> 
1. The actual Non prohibited Land area available with the company excluding Governement owned lands is Approx. 376 Acres. However THE ANDHRA PRADESH LAND REFORMS (CEILING ON AGRICULTURAL HOLDINGS) ACT, 1973 is applicable in Andhra pradesh. According to this act In computing the holding of a person (Company)  consisting of lands of different classes, the relative proportion of the extent of land of each such Class to the extent of a standard holding of the appropriate Class shall be taken into account in the manner prescribed and the aggregate of all such proportions shall be deemed to be the holding of the person, in relation to the ceiling area. Since the company has not provided us the Class wise bifurcation of the agricultural land parcels we have used the total of all the ceiling areas under every class which is 224 acres is case of Dry Agricultutral land (Classs G, H, I, J, K)  and 127.50 acres in Wet agricultural land parcels (Class A, B, C, D, E, F).
2. Out of Total ceiling act land area applicable to Dry as well as Wet land, the maximum Dry or wet area which is non prohibited in the villages is retained and the balance land area has been taken from the other village. </t>
    </r>
  </si>
  <si>
    <t>SUB-TOTAL (WET)</t>
  </si>
  <si>
    <t>SUB-TOTAL (DRY)</t>
  </si>
  <si>
    <t>ANDHRA PRADESH</t>
  </si>
  <si>
    <t>Non Prohibited Area Considered for Valuation (Acres)</t>
  </si>
  <si>
    <t>Land Valuation calculation as per Ceiling Act</t>
  </si>
  <si>
    <t>Actual Non Probhibited  Land Area after Reducing Govt. owned land</t>
  </si>
  <si>
    <t>Non Prohibited Land Area as per Deeds</t>
  </si>
  <si>
    <t>FAIR MARKET VALUE OF LAND USING LAND CEILING ACT</t>
  </si>
  <si>
    <t>Area Considered for Valuation (Acres)</t>
  </si>
  <si>
    <t>Property Is far away from Nellore city but from our location the same will be reached after traversing nellore city only. The propety is also a coastal Property</t>
  </si>
  <si>
    <t>2 Acre</t>
  </si>
  <si>
    <t>Krishnapatnam</t>
  </si>
  <si>
    <t>Propety is on the outsirts of Nellore city</t>
  </si>
  <si>
    <t>Devarapalem</t>
  </si>
  <si>
    <t>Property is near to Nellore city</t>
  </si>
  <si>
    <t>4 Acre</t>
  </si>
  <si>
    <t>Narayanmeddypet</t>
  </si>
  <si>
    <t>Property is very very near to Nellore city</t>
  </si>
  <si>
    <t>10 Acre</t>
  </si>
  <si>
    <t>Chintareddy palem</t>
  </si>
  <si>
    <t>Penna riverside property which is very near to Nellore city</t>
  </si>
  <si>
    <t>1.25 Acre</t>
  </si>
  <si>
    <t>Padugupadu</t>
  </si>
  <si>
    <t>Property is in kavali village which is in the direction away from Nellore</t>
  </si>
  <si>
    <t>8 Acre</t>
  </si>
  <si>
    <t>Rammurthypeta</t>
  </si>
  <si>
    <t>Property is near to Allur reservoir lake towards Nellore city</t>
  </si>
  <si>
    <t>125 Acre</t>
  </si>
  <si>
    <t>Allur</t>
  </si>
  <si>
    <t>Remarks</t>
  </si>
  <si>
    <t>Contact no.</t>
  </si>
  <si>
    <t>Rate per sq. yd</t>
  </si>
  <si>
    <t>Rate/Acre</t>
  </si>
  <si>
    <t>Land area</t>
  </si>
  <si>
    <t>Area</t>
  </si>
  <si>
    <t>Distance From Location</t>
  </si>
  <si>
    <t>NELLORE MARKET RATE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</si>
</sst>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2"/>
      <color theme="1"/>
      <name val="Calibri Light"/>
      <family val="2"/>
      <scheme val="major"/>
    </font>
    <font>
      <b/>
      <sz val="12"/>
      <color theme="1"/>
      <name val="Calibri Light"/>
      <family val="2"/>
      <scheme val="major"/>
    </font>
    <font>
      <b/>
      <sz val="12"/>
      <color theme="0"/>
      <name val="Calibri Light"/>
      <family val="2"/>
      <scheme val="major"/>
    </font>
    <font>
      <b/>
      <u/>
      <sz val="12"/>
      <color theme="1"/>
      <name val="Calibri Light"/>
      <family val="2"/>
      <scheme val="major"/>
    </font>
    <font>
      <b/>
      <u/>
      <sz val="12"/>
      <color theme="0"/>
      <name val="Calibri Light"/>
      <family val="2"/>
      <scheme val="major"/>
    </font>
    <font>
      <b/>
      <u/>
      <sz val="18"/>
      <color theme="1"/>
      <name val="Calibri Light"/>
      <family val="2"/>
      <scheme val="major"/>
    </font>
    <font>
      <b/>
      <sz val="14"/>
      <color theme="1"/>
      <name val="Calibri"/>
      <family val="2"/>
      <scheme val="minor"/>
    </font>
    <font>
      <b/>
      <sz val="14"/>
      <color theme="0"/>
      <name val="Calibri"/>
      <family val="2"/>
      <scheme val="minor"/>
    </font>
    <font>
      <b/>
      <u/>
      <sz val="11"/>
      <color theme="1"/>
      <name val="Calibri"/>
      <family val="2"/>
      <scheme val="minor"/>
    </font>
    <font>
      <b/>
      <u/>
      <sz val="18"/>
      <color theme="8" tint="-0.499984740745262"/>
      <name val="Calibri"/>
      <family val="2"/>
      <scheme val="minor"/>
    </font>
    <font>
      <b/>
      <u/>
      <sz val="2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tint="-0.499984740745262"/>
        <bgColor indexed="64"/>
      </patternFill>
    </fill>
    <fill>
      <patternFill patternType="solid">
        <fgColor rgb="FFB8FAF8"/>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right/>
      <top style="medium">
        <color theme="4" tint="-0.499984740745262"/>
      </top>
      <bottom style="medium">
        <color theme="4" tint="-0.499984740745262"/>
      </bottom>
      <diagonal/>
    </border>
    <border>
      <left style="double">
        <color theme="4" tint="0.79998168889431442"/>
      </left>
      <right style="double">
        <color theme="4" tint="0.79998168889431442"/>
      </right>
      <top style="double">
        <color theme="4" tint="0.79998168889431442"/>
      </top>
      <bottom/>
      <diagonal/>
    </border>
    <border>
      <left style="double">
        <color theme="4" tint="0.79998168889431442"/>
      </left>
      <right style="double">
        <color theme="4" tint="0.79998168889431442"/>
      </right>
      <top style="double">
        <color theme="4" tint="0.79998168889431442"/>
      </top>
      <bottom style="double">
        <color theme="4" tint="0.79998168889431442"/>
      </bottom>
      <diagonal/>
    </border>
    <border>
      <left/>
      <right/>
      <top style="medium">
        <color theme="4" tint="0.39994506668294322"/>
      </top>
      <bottom style="medium">
        <color theme="4" tint="0.39994506668294322"/>
      </bottom>
      <diagonal/>
    </border>
    <border>
      <left style="thin">
        <color indexed="64"/>
      </left>
      <right style="thin">
        <color indexed="64"/>
      </right>
      <top style="thin">
        <color indexed="64"/>
      </top>
      <bottom style="thin">
        <color indexed="64"/>
      </bottom>
      <diagonal/>
    </border>
    <border>
      <left/>
      <right/>
      <top style="medium">
        <color theme="4" tint="0.39994506668294322"/>
      </top>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style="medium">
        <color theme="4" tint="-0.499984740745262"/>
      </top>
      <bottom style="medium">
        <color theme="4" tint="-0.499984740745262"/>
      </bottom>
      <diagonal/>
    </border>
    <border>
      <left style="double">
        <color theme="8" tint="-0.24994659260841701"/>
      </left>
      <right style="double">
        <color theme="8" tint="-0.24994659260841701"/>
      </right>
      <top style="double">
        <color theme="8" tint="-0.24994659260841701"/>
      </top>
      <bottom style="double">
        <color theme="8" tint="-0.24994659260841701"/>
      </bottom>
      <diagonal/>
    </border>
    <border>
      <left/>
      <right/>
      <top style="double">
        <color theme="8" tint="-0.24994659260841701"/>
      </top>
      <bottom style="double">
        <color theme="8" tint="-0.24994659260841701"/>
      </bottom>
      <diagonal/>
    </border>
    <border>
      <left style="double">
        <color theme="8" tint="-0.24994659260841701"/>
      </left>
      <right style="double">
        <color theme="8" tint="-0.24994659260841701"/>
      </right>
      <top/>
      <bottom style="double">
        <color theme="8" tint="-0.24994659260841701"/>
      </bottom>
      <diagonal/>
    </border>
    <border>
      <left/>
      <right style="double">
        <color theme="8" tint="-0.24994659260841701"/>
      </right>
      <top style="double">
        <color theme="8" tint="-0.24994659260841701"/>
      </top>
      <bottom style="double">
        <color theme="8" tint="-0.24994659260841701"/>
      </bottom>
      <diagonal/>
    </border>
    <border>
      <left style="double">
        <color theme="8" tint="-0.24994659260841701"/>
      </left>
      <right/>
      <top style="double">
        <color theme="8" tint="-0.24994659260841701"/>
      </top>
      <bottom style="double">
        <color theme="8" tint="-0.24994659260841701"/>
      </bottom>
      <diagonal/>
    </border>
    <border>
      <left style="double">
        <color theme="8" tint="-0.24994659260841701"/>
      </left>
      <right style="double">
        <color theme="8" tint="-0.24994659260841701"/>
      </right>
      <top style="double">
        <color theme="8" tint="-0.24994659260841701"/>
      </top>
      <bottom/>
      <diagonal/>
    </border>
    <border>
      <left style="double">
        <color theme="8" tint="-0.24994659260841701"/>
      </left>
      <right style="double">
        <color theme="8" tint="-0.24994659260841701"/>
      </right>
      <top/>
      <bottom/>
      <diagonal/>
    </border>
    <border>
      <left/>
      <right style="double">
        <color theme="8" tint="-0.24994659260841701"/>
      </right>
      <top/>
      <bottom/>
      <diagonal/>
    </border>
    <border>
      <left style="double">
        <color theme="7" tint="0.79998168889431442"/>
      </left>
      <right style="double">
        <color theme="7" tint="0.79998168889431442"/>
      </right>
      <top style="double">
        <color theme="7" tint="0.79998168889431442"/>
      </top>
      <bottom style="double">
        <color theme="7" tint="0.79998168889431442"/>
      </bottom>
      <diagonal/>
    </border>
    <border>
      <left/>
      <right/>
      <top style="double">
        <color theme="8" tint="-0.24994659260841701"/>
      </top>
      <bottom/>
      <diagonal/>
    </border>
    <border>
      <left/>
      <right/>
      <top/>
      <bottom style="double">
        <color theme="8" tint="-0.24994659260841701"/>
      </bottom>
      <diagonal/>
    </border>
    <border>
      <left/>
      <right style="double">
        <color theme="8" tint="-0.24994659260841701"/>
      </right>
      <top/>
      <bottom style="double">
        <color theme="8" tint="-0.24994659260841701"/>
      </bottom>
      <diagonal/>
    </border>
    <border>
      <left style="double">
        <color theme="8" tint="-0.24994659260841701"/>
      </left>
      <right/>
      <top/>
      <bottom style="double">
        <color theme="8" tint="-0.24994659260841701"/>
      </bottom>
      <diagonal/>
    </border>
    <border>
      <left/>
      <right style="double">
        <color theme="8" tint="-0.24994659260841701"/>
      </right>
      <top style="double">
        <color theme="8" tint="-0.24994659260841701"/>
      </top>
      <bottom/>
      <diagonal/>
    </border>
    <border>
      <left style="double">
        <color theme="8" tint="-0.24994659260841701"/>
      </left>
      <right/>
      <top style="double">
        <color theme="8" tint="-0.24994659260841701"/>
      </top>
      <bottom/>
      <diagonal/>
    </border>
  </borders>
  <cellStyleXfs count="2">
    <xf numFmtId="0" fontId="0" fillId="0" borderId="0"/>
    <xf numFmtId="43" fontId="1" fillId="0" borderId="0" applyFont="0" applyFill="0" applyBorder="0" applyAlignment="0" applyProtection="0"/>
  </cellStyleXfs>
  <cellXfs count="179">
    <xf numFmtId="0" fontId="0" fillId="0" borderId="0" xfId="0"/>
    <xf numFmtId="0" fontId="4" fillId="2" borderId="0" xfId="0" applyFont="1" applyFill="1"/>
    <xf numFmtId="0" fontId="4" fillId="2" borderId="0" xfId="0" applyFont="1" applyFill="1" applyAlignment="1">
      <alignment horizontal="right" vertical="center"/>
    </xf>
    <xf numFmtId="0" fontId="4" fillId="2" borderId="0" xfId="0" applyFont="1" applyFill="1" applyAlignment="1">
      <alignment horizontal="center" vertical="center"/>
    </xf>
    <xf numFmtId="49" fontId="4" fillId="2" borderId="0" xfId="0" applyNumberFormat="1" applyFont="1" applyFill="1"/>
    <xf numFmtId="2" fontId="4" fillId="2" borderId="0" xfId="0" applyNumberFormat="1" applyFont="1" applyFill="1" applyAlignment="1">
      <alignment horizontal="right" vertical="center"/>
    </xf>
    <xf numFmtId="0" fontId="4" fillId="3" borderId="0" xfId="0" applyFont="1" applyFill="1"/>
    <xf numFmtId="0" fontId="4" fillId="3" borderId="0" xfId="0" applyFont="1" applyFill="1" applyAlignment="1">
      <alignment horizontal="right" vertical="center"/>
    </xf>
    <xf numFmtId="0" fontId="4" fillId="3" borderId="0" xfId="0" applyFont="1" applyFill="1" applyAlignment="1">
      <alignment horizontal="center" vertical="center"/>
    </xf>
    <xf numFmtId="49" fontId="4" fillId="3" borderId="0" xfId="0" applyNumberFormat="1" applyFont="1" applyFill="1"/>
    <xf numFmtId="2" fontId="5" fillId="2" borderId="0" xfId="0" applyNumberFormat="1" applyFont="1" applyFill="1" applyAlignment="1">
      <alignment horizontal="right" vertical="center"/>
    </xf>
    <xf numFmtId="49" fontId="5" fillId="2" borderId="0" xfId="0" applyNumberFormat="1" applyFont="1" applyFill="1" applyAlignment="1">
      <alignment horizontal="center"/>
    </xf>
    <xf numFmtId="2" fontId="5"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xf>
    <xf numFmtId="49" fontId="5" fillId="2" borderId="1" xfId="0" applyNumberFormat="1" applyFont="1" applyFill="1" applyBorder="1" applyAlignment="1">
      <alignment horizontal="center"/>
    </xf>
    <xf numFmtId="2" fontId="4" fillId="2" borderId="2" xfId="0" applyNumberFormat="1" applyFont="1" applyFill="1" applyBorder="1" applyAlignment="1">
      <alignment horizontal="right" vertical="center"/>
    </xf>
    <xf numFmtId="0" fontId="4" fillId="2" borderId="2" xfId="0" applyFont="1" applyFill="1" applyBorder="1" applyAlignment="1">
      <alignment horizontal="center" vertical="center"/>
    </xf>
    <xf numFmtId="0" fontId="4" fillId="2" borderId="2" xfId="0" applyFont="1" applyFill="1" applyBorder="1"/>
    <xf numFmtId="49" fontId="4" fillId="2" borderId="2" xfId="0" applyNumberFormat="1" applyFont="1" applyFill="1" applyBorder="1"/>
    <xf numFmtId="0" fontId="4" fillId="2" borderId="3" xfId="0" applyFont="1" applyFill="1" applyBorder="1" applyAlignment="1">
      <alignment horizontal="center" vertical="center"/>
    </xf>
    <xf numFmtId="0" fontId="4" fillId="2" borderId="3" xfId="0" applyFont="1" applyFill="1" applyBorder="1"/>
    <xf numFmtId="49" fontId="4" fillId="2" borderId="3" xfId="0" applyNumberFormat="1" applyFont="1" applyFill="1" applyBorder="1"/>
    <xf numFmtId="2" fontId="4" fillId="2" borderId="3" xfId="0" applyNumberFormat="1" applyFont="1" applyFill="1" applyBorder="1"/>
    <xf numFmtId="0" fontId="4" fillId="4" borderId="0" xfId="0" applyFont="1" applyFill="1"/>
    <xf numFmtId="2" fontId="6" fillId="5" borderId="0" xfId="0" applyNumberFormat="1" applyFont="1" applyFill="1"/>
    <xf numFmtId="0" fontId="6" fillId="5" borderId="0" xfId="0" applyFont="1" applyFill="1"/>
    <xf numFmtId="2" fontId="5" fillId="2" borderId="4" xfId="0" applyNumberFormat="1" applyFont="1" applyFill="1" applyBorder="1"/>
    <xf numFmtId="0" fontId="5" fillId="2" borderId="4" xfId="0" applyFont="1" applyFill="1" applyBorder="1"/>
    <xf numFmtId="2" fontId="4" fillId="2" borderId="0" xfId="0" applyNumberFormat="1" applyFont="1" applyFill="1"/>
    <xf numFmtId="0" fontId="5" fillId="6" borderId="0" xfId="0" applyFont="1" applyFill="1" applyAlignment="1">
      <alignment horizontal="center" vertical="center"/>
    </xf>
    <xf numFmtId="0" fontId="5" fillId="7" borderId="0" xfId="0" applyFont="1" applyFill="1" applyAlignment="1">
      <alignment horizontal="center" vertical="center"/>
    </xf>
    <xf numFmtId="0" fontId="5" fillId="7" borderId="0" xfId="0" applyFont="1" applyFill="1" applyAlignment="1">
      <alignment horizontal="left" vertical="center"/>
    </xf>
    <xf numFmtId="2" fontId="5" fillId="2" borderId="5" xfId="0" applyNumberFormat="1" applyFont="1" applyFill="1" applyBorder="1"/>
    <xf numFmtId="2" fontId="4" fillId="2" borderId="5" xfId="0" applyNumberFormat="1" applyFont="1" applyFill="1" applyBorder="1"/>
    <xf numFmtId="2" fontId="4" fillId="2" borderId="5" xfId="0" applyNumberFormat="1" applyFont="1" applyFill="1" applyBorder="1" applyAlignment="1">
      <alignment horizontal="right" vertical="center"/>
    </xf>
    <xf numFmtId="0" fontId="4" fillId="2" borderId="5" xfId="0" applyFont="1" applyFill="1" applyBorder="1"/>
    <xf numFmtId="0" fontId="7" fillId="8" borderId="0" xfId="0" applyFont="1" applyFill="1" applyAlignment="1">
      <alignment horizontal="center" vertical="center" wrapText="1"/>
    </xf>
    <xf numFmtId="0" fontId="5" fillId="7" borderId="0" xfId="0" applyFont="1" applyFill="1" applyAlignment="1">
      <alignment horizontal="right" vertical="center"/>
    </xf>
    <xf numFmtId="2" fontId="5" fillId="2" borderId="4" xfId="0" applyNumberFormat="1" applyFont="1" applyFill="1" applyBorder="1" applyAlignment="1">
      <alignment horizontal="right"/>
    </xf>
    <xf numFmtId="2" fontId="4" fillId="2" borderId="0" xfId="0" applyNumberFormat="1" applyFont="1" applyFill="1" applyAlignment="1">
      <alignment horizontal="right"/>
    </xf>
    <xf numFmtId="0" fontId="4" fillId="2" borderId="3" xfId="0" applyFont="1" applyFill="1" applyBorder="1" applyAlignment="1">
      <alignment horizontal="left" vertical="center"/>
    </xf>
    <xf numFmtId="49" fontId="4" fillId="2" borderId="3" xfId="0" applyNumberFormat="1" applyFont="1" applyFill="1" applyBorder="1" applyAlignment="1">
      <alignment horizontal="left" vertical="center"/>
    </xf>
    <xf numFmtId="0" fontId="5" fillId="7" borderId="6" xfId="0" applyFont="1" applyFill="1" applyBorder="1" applyAlignment="1">
      <alignment horizontal="center"/>
    </xf>
    <xf numFmtId="0" fontId="5" fillId="7" borderId="0" xfId="0" applyFont="1" applyFill="1" applyAlignment="1">
      <alignment horizontal="center"/>
    </xf>
    <xf numFmtId="0" fontId="8" fillId="5" borderId="0" xfId="0" applyFont="1" applyFill="1" applyAlignment="1">
      <alignment horizontal="center" wrapText="1"/>
    </xf>
    <xf numFmtId="0" fontId="5" fillId="2" borderId="0" xfId="0" applyFont="1" applyFill="1"/>
    <xf numFmtId="0" fontId="5" fillId="3" borderId="0" xfId="0" applyFont="1" applyFill="1"/>
    <xf numFmtId="0" fontId="6" fillId="5" borderId="3" xfId="0" applyFont="1" applyFill="1" applyBorder="1" applyAlignment="1">
      <alignment horizontal="right" vertical="center"/>
    </xf>
    <xf numFmtId="0" fontId="6" fillId="5" borderId="3" xfId="0" applyFont="1" applyFill="1" applyBorder="1" applyAlignment="1">
      <alignment horizontal="center" vertical="center"/>
    </xf>
    <xf numFmtId="0" fontId="6" fillId="5" borderId="3" xfId="0" applyFont="1" applyFill="1" applyBorder="1" applyAlignment="1">
      <alignment horizontal="left" vertical="center"/>
    </xf>
    <xf numFmtId="49" fontId="6" fillId="5" borderId="3" xfId="0" applyNumberFormat="1" applyFont="1" applyFill="1" applyBorder="1" applyAlignment="1">
      <alignment horizontal="left" vertical="center"/>
    </xf>
    <xf numFmtId="49" fontId="9" fillId="9" borderId="0" xfId="0" applyNumberFormat="1" applyFont="1" applyFill="1" applyAlignment="1">
      <alignment horizontal="center"/>
    </xf>
    <xf numFmtId="0" fontId="0" fillId="2" borderId="0" xfId="0" applyFill="1"/>
    <xf numFmtId="0" fontId="0" fillId="2" borderId="0" xfId="0" applyFill="1" applyAlignment="1">
      <alignment wrapText="1"/>
    </xf>
    <xf numFmtId="44" fontId="0" fillId="2" borderId="0" xfId="0" applyNumberFormat="1" applyFill="1" applyAlignment="1">
      <alignment wrapText="1"/>
    </xf>
    <xf numFmtId="0" fontId="0" fillId="2" borderId="7" xfId="0" applyFill="1" applyBorder="1" applyAlignment="1">
      <alignment horizontal="left" wrapText="1"/>
    </xf>
    <xf numFmtId="0" fontId="0" fillId="2" borderId="1" xfId="0" applyFill="1" applyBorder="1" applyAlignment="1">
      <alignment horizontal="left" wrapText="1"/>
    </xf>
    <xf numFmtId="0" fontId="0" fillId="2" borderId="8" xfId="0" applyFill="1" applyBorder="1" applyAlignment="1">
      <alignment horizontal="left" wrapText="1"/>
    </xf>
    <xf numFmtId="44" fontId="2" fillId="5" borderId="9" xfId="0" applyNumberFormat="1" applyFont="1" applyFill="1" applyBorder="1" applyAlignment="1">
      <alignment horizontal="center" vertical="center"/>
    </xf>
    <xf numFmtId="2" fontId="2" fillId="5" borderId="9" xfId="0" applyNumberFormat="1" applyFont="1" applyFill="1" applyBorder="1" applyAlignment="1">
      <alignment horizontal="center" vertical="center"/>
    </xf>
    <xf numFmtId="0" fontId="2" fillId="5" borderId="9" xfId="0" applyFont="1" applyFill="1" applyBorder="1" applyAlignment="1">
      <alignment horizontal="center"/>
    </xf>
    <xf numFmtId="0" fontId="2" fillId="5" borderId="9" xfId="0" applyFont="1" applyFill="1" applyBorder="1" applyAlignment="1">
      <alignment horizontal="center"/>
    </xf>
    <xf numFmtId="44" fontId="0" fillId="2" borderId="0" xfId="0" applyNumberFormat="1" applyFill="1"/>
    <xf numFmtId="44" fontId="3" fillId="2" borderId="10" xfId="0" applyNumberFormat="1" applyFont="1" applyFill="1" applyBorder="1" applyAlignment="1">
      <alignment horizontal="center" vertical="center"/>
    </xf>
    <xf numFmtId="2" fontId="3" fillId="2" borderId="10" xfId="0" applyNumberFormat="1" applyFont="1" applyFill="1" applyBorder="1" applyAlignment="1">
      <alignment horizontal="center" vertical="center"/>
    </xf>
    <xf numFmtId="0" fontId="3" fillId="2" borderId="10"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0" xfId="0" applyFont="1" applyFill="1"/>
    <xf numFmtId="44" fontId="3" fillId="0" borderId="9" xfId="0" applyNumberFormat="1" applyFont="1" applyBorder="1" applyAlignment="1">
      <alignment horizontal="center" vertical="center"/>
    </xf>
    <xf numFmtId="2" fontId="3" fillId="0" borderId="11" xfId="0" applyNumberFormat="1" applyFont="1" applyBorder="1" applyAlignment="1">
      <alignment horizontal="center" vertical="center"/>
    </xf>
    <xf numFmtId="2" fontId="3" fillId="0" borderId="9" xfId="0" applyNumberFormat="1" applyFont="1" applyBorder="1" applyAlignment="1">
      <alignment horizontal="center" vertical="center"/>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44" fontId="0" fillId="0" borderId="9" xfId="0" applyNumberFormat="1" applyBorder="1" applyAlignment="1">
      <alignment horizontal="center" vertical="center"/>
    </xf>
    <xf numFmtId="2" fontId="0" fillId="0" borderId="9" xfId="0" applyNumberFormat="1"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2" fontId="0" fillId="0" borderId="14" xfId="0" applyNumberFormat="1" applyBorder="1" applyAlignment="1">
      <alignment horizontal="center" vertical="center"/>
    </xf>
    <xf numFmtId="0" fontId="4" fillId="2" borderId="14" xfId="0" applyFont="1" applyFill="1" applyBorder="1" applyAlignment="1">
      <alignment vertical="center" wrapText="1"/>
    </xf>
    <xf numFmtId="0" fontId="0" fillId="0" borderId="15" xfId="0" applyBorder="1" applyAlignment="1">
      <alignment horizontal="center" vertical="center" wrapText="1"/>
    </xf>
    <xf numFmtId="0" fontId="3" fillId="2" borderId="0" xfId="0" applyFont="1" applyFill="1" applyAlignment="1">
      <alignment wrapText="1"/>
    </xf>
    <xf numFmtId="2" fontId="3" fillId="0" borderId="15" xfId="0" applyNumberFormat="1" applyFont="1" applyBorder="1" applyAlignment="1">
      <alignment horizontal="center" vertical="center"/>
    </xf>
    <xf numFmtId="2" fontId="3" fillId="0" borderId="12" xfId="1" applyNumberFormat="1" applyFont="1" applyBorder="1" applyAlignment="1">
      <alignment horizontal="center" vertical="center"/>
    </xf>
    <xf numFmtId="2" fontId="3" fillId="0" borderId="16" xfId="1" applyNumberFormat="1" applyFont="1" applyBorder="1" applyAlignment="1">
      <alignment horizontal="center" vertical="center"/>
    </xf>
    <xf numFmtId="0" fontId="3" fillId="0" borderId="15" xfId="0" applyFont="1" applyBorder="1" applyAlignment="1">
      <alignment vertical="center" wrapText="1"/>
    </xf>
    <xf numFmtId="0" fontId="4" fillId="2" borderId="9" xfId="0" applyFont="1" applyFill="1" applyBorder="1" applyAlignment="1">
      <alignment vertical="center" wrapText="1"/>
    </xf>
    <xf numFmtId="0" fontId="0" fillId="0" borderId="14" xfId="0" applyBorder="1" applyAlignment="1">
      <alignment horizontal="center" vertical="center" wrapText="1"/>
    </xf>
    <xf numFmtId="44" fontId="2" fillId="5" borderId="9"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9" xfId="0" applyFont="1" applyFill="1" applyBorder="1" applyAlignment="1">
      <alignment vertical="center" wrapText="1"/>
    </xf>
    <xf numFmtId="0" fontId="10" fillId="5" borderId="9" xfId="0" applyFont="1" applyFill="1" applyBorder="1" applyAlignment="1">
      <alignment horizontal="center" vertical="center"/>
    </xf>
    <xf numFmtId="0" fontId="11" fillId="5" borderId="9" xfId="0" applyFont="1" applyFill="1" applyBorder="1" applyAlignment="1">
      <alignment horizontal="center" vertical="center"/>
    </xf>
    <xf numFmtId="0" fontId="2" fillId="5" borderId="9" xfId="0" applyFont="1" applyFill="1" applyBorder="1" applyAlignment="1">
      <alignment horizontal="center" vertical="center" wrapText="1"/>
    </xf>
    <xf numFmtId="2" fontId="3" fillId="10" borderId="17" xfId="0" applyNumberFormat="1" applyFont="1" applyFill="1" applyBorder="1" applyAlignment="1">
      <alignment horizontal="left" vertical="center"/>
    </xf>
    <xf numFmtId="0" fontId="12" fillId="10" borderId="17" xfId="0" applyFont="1" applyFill="1" applyBorder="1" applyAlignment="1">
      <alignment wrapText="1"/>
    </xf>
    <xf numFmtId="0" fontId="3" fillId="10" borderId="17" xfId="0" applyFont="1" applyFill="1" applyBorder="1" applyAlignment="1">
      <alignment horizontal="left"/>
    </xf>
    <xf numFmtId="0" fontId="12" fillId="10" borderId="17" xfId="0" applyFont="1" applyFill="1" applyBorder="1"/>
    <xf numFmtId="0" fontId="3" fillId="10" borderId="17" xfId="0" applyFont="1" applyFill="1" applyBorder="1"/>
    <xf numFmtId="0" fontId="13" fillId="2" borderId="0" xfId="0" applyFont="1" applyFill="1" applyAlignment="1">
      <alignment horizontal="left"/>
    </xf>
    <xf numFmtId="0" fontId="0" fillId="2" borderId="5" xfId="0" applyFill="1" applyBorder="1" applyAlignment="1">
      <alignment horizontal="left" wrapText="1"/>
    </xf>
    <xf numFmtId="2" fontId="0" fillId="2" borderId="5" xfId="0" applyNumberFormat="1" applyFill="1" applyBorder="1" applyAlignment="1">
      <alignment wrapText="1"/>
    </xf>
    <xf numFmtId="43" fontId="3" fillId="10" borderId="9" xfId="1" applyFont="1" applyFill="1" applyBorder="1" applyAlignment="1">
      <alignment horizontal="center" vertical="center"/>
    </xf>
    <xf numFmtId="2" fontId="3" fillId="10" borderId="9" xfId="0" applyNumberFormat="1" applyFont="1" applyFill="1" applyBorder="1" applyAlignment="1">
      <alignment horizontal="center" vertical="center"/>
    </xf>
    <xf numFmtId="43" fontId="3" fillId="10" borderId="9" xfId="0" applyNumberFormat="1" applyFont="1" applyFill="1" applyBorder="1" applyAlignment="1">
      <alignment horizontal="center" vertical="center"/>
    </xf>
    <xf numFmtId="0" fontId="3" fillId="10" borderId="9" xfId="0" applyFont="1" applyFill="1" applyBorder="1" applyAlignment="1">
      <alignment horizontal="center"/>
    </xf>
    <xf numFmtId="0" fontId="3" fillId="10" borderId="9" xfId="0" applyFont="1" applyFill="1" applyBorder="1" applyAlignment="1">
      <alignment horizontal="center"/>
    </xf>
    <xf numFmtId="43" fontId="0" fillId="0" borderId="11" xfId="1" applyFont="1" applyBorder="1" applyAlignment="1">
      <alignment horizontal="center" vertical="center"/>
    </xf>
    <xf numFmtId="44" fontId="0" fillId="0" borderId="11" xfId="0" applyNumberFormat="1" applyBorder="1" applyAlignment="1">
      <alignment horizontal="center" vertical="center"/>
    </xf>
    <xf numFmtId="43" fontId="0" fillId="0" borderId="9" xfId="1" applyFont="1" applyBorder="1" applyAlignment="1">
      <alignment horizontal="center" vertical="center"/>
    </xf>
    <xf numFmtId="0" fontId="0" fillId="0" borderId="14" xfId="0" applyBorder="1" applyAlignment="1">
      <alignment vertical="center" wrapText="1"/>
    </xf>
    <xf numFmtId="43" fontId="0" fillId="0" borderId="14" xfId="1" applyFont="1" applyBorder="1" applyAlignment="1">
      <alignment horizontal="center" vertical="center"/>
    </xf>
    <xf numFmtId="44" fontId="0" fillId="0" borderId="14" xfId="0" applyNumberFormat="1" applyBorder="1" applyAlignment="1">
      <alignment horizontal="center" vertical="center"/>
    </xf>
    <xf numFmtId="43" fontId="0" fillId="0" borderId="14" xfId="1" applyFont="1" applyBorder="1" applyAlignment="1">
      <alignment horizontal="center" vertical="center"/>
    </xf>
    <xf numFmtId="44" fontId="0" fillId="0" borderId="14" xfId="0" applyNumberFormat="1" applyBorder="1" applyAlignment="1">
      <alignment horizontal="center" vertical="center"/>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wrapText="1"/>
    </xf>
    <xf numFmtId="0" fontId="0" fillId="2" borderId="7" xfId="0" applyFill="1" applyBorder="1" applyAlignment="1">
      <alignment horizontal="left"/>
    </xf>
    <xf numFmtId="0" fontId="0" fillId="2" borderId="1" xfId="0" applyFill="1" applyBorder="1" applyAlignment="1">
      <alignment horizontal="left"/>
    </xf>
    <xf numFmtId="44" fontId="3" fillId="2" borderId="18" xfId="0" applyNumberFormat="1" applyFont="1" applyFill="1" applyBorder="1" applyAlignment="1">
      <alignment horizontal="center" vertical="center"/>
    </xf>
    <xf numFmtId="2" fontId="3" fillId="2" borderId="18" xfId="0" applyNumberFormat="1" applyFont="1" applyFill="1" applyBorder="1" applyAlignment="1">
      <alignment horizontal="center" vertical="center"/>
    </xf>
    <xf numFmtId="43" fontId="3" fillId="2" borderId="18" xfId="1" applyFont="1" applyFill="1" applyBorder="1" applyAlignment="1">
      <alignment horizontal="center" vertical="center"/>
    </xf>
    <xf numFmtId="43" fontId="3" fillId="2" borderId="18" xfId="0" applyNumberFormat="1" applyFont="1" applyFill="1" applyBorder="1" applyAlignment="1">
      <alignment horizontal="center" vertical="center"/>
    </xf>
    <xf numFmtId="0" fontId="3" fillId="2" borderId="18" xfId="0" applyFont="1" applyFill="1" applyBorder="1" applyAlignment="1">
      <alignment horizontal="center"/>
    </xf>
    <xf numFmtId="43" fontId="2" fillId="5" borderId="9" xfId="1" applyFont="1" applyFill="1" applyBorder="1" applyAlignment="1">
      <alignment horizontal="center" vertical="center"/>
    </xf>
    <xf numFmtId="2" fontId="2" fillId="5" borderId="9" xfId="1" applyNumberFormat="1" applyFont="1" applyFill="1" applyBorder="1" applyAlignment="1">
      <alignment horizontal="center" vertical="center"/>
    </xf>
    <xf numFmtId="44" fontId="3" fillId="2" borderId="19" xfId="0" applyNumberFormat="1" applyFont="1" applyFill="1" applyBorder="1" applyAlignment="1">
      <alignment horizontal="center" vertical="center"/>
    </xf>
    <xf numFmtId="2" fontId="3" fillId="2" borderId="19" xfId="0" applyNumberFormat="1" applyFont="1" applyFill="1" applyBorder="1" applyAlignment="1">
      <alignment horizontal="center" vertical="center"/>
    </xf>
    <xf numFmtId="43" fontId="3" fillId="2" borderId="19" xfId="1" applyFont="1" applyFill="1" applyBorder="1" applyAlignment="1">
      <alignment horizontal="center" vertical="center"/>
    </xf>
    <xf numFmtId="0" fontId="3" fillId="2" borderId="18" xfId="0" applyFont="1" applyFill="1" applyBorder="1" applyAlignment="1">
      <alignment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xf>
    <xf numFmtId="44" fontId="3" fillId="0" borderId="11" xfId="0" applyNumberFormat="1" applyFont="1" applyBorder="1" applyAlignment="1">
      <alignment horizontal="center" vertical="center"/>
    </xf>
    <xf numFmtId="43" fontId="3" fillId="0" borderId="11" xfId="1" applyFont="1" applyBorder="1" applyAlignment="1">
      <alignment horizontal="center" vertical="center"/>
    </xf>
    <xf numFmtId="0" fontId="3" fillId="0" borderId="14" xfId="0" applyFont="1" applyBorder="1" applyAlignment="1">
      <alignment vertical="center" wrapText="1"/>
    </xf>
    <xf numFmtId="0" fontId="3" fillId="2" borderId="1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2" fontId="0" fillId="0" borderId="9" xfId="1" applyNumberFormat="1" applyFont="1" applyBorder="1" applyAlignment="1">
      <alignment horizontal="center" vertical="center"/>
    </xf>
    <xf numFmtId="0" fontId="0" fillId="2" borderId="11" xfId="0" applyFill="1" applyBorder="1" applyAlignment="1">
      <alignment horizontal="center" vertical="center" wrapText="1"/>
    </xf>
    <xf numFmtId="0" fontId="0" fillId="2" borderId="15" xfId="0" applyFill="1" applyBorder="1" applyAlignment="1">
      <alignment horizontal="center" vertical="center" wrapText="1"/>
    </xf>
    <xf numFmtId="43" fontId="3" fillId="0" borderId="9" xfId="1" applyFont="1" applyBorder="1" applyAlignment="1">
      <alignment horizontal="center" vertical="center"/>
    </xf>
    <xf numFmtId="44" fontId="3" fillId="0" borderId="15" xfId="0" applyNumberFormat="1" applyFont="1" applyBorder="1" applyAlignment="1">
      <alignment horizontal="center" vertical="center" wrapText="1"/>
    </xf>
    <xf numFmtId="43" fontId="3" fillId="0" borderId="14" xfId="1" applyFont="1" applyBorder="1" applyAlignment="1">
      <alignment horizontal="center" vertical="center"/>
    </xf>
    <xf numFmtId="44" fontId="3" fillId="0" borderId="14" xfId="0" applyNumberFormat="1" applyFont="1" applyBorder="1" applyAlignment="1">
      <alignment horizontal="center" vertical="center"/>
    </xf>
    <xf numFmtId="2" fontId="3" fillId="0" borderId="15" xfId="1" applyNumberFormat="1" applyFont="1" applyBorder="1" applyAlignment="1">
      <alignment horizontal="center" vertical="center"/>
    </xf>
    <xf numFmtId="43" fontId="0" fillId="0" borderId="14" xfId="1" applyFont="1" applyBorder="1" applyAlignment="1">
      <alignment vertical="center"/>
    </xf>
    <xf numFmtId="44" fontId="0" fillId="0" borderId="9" xfId="0" applyNumberFormat="1" applyBorder="1" applyAlignment="1">
      <alignment vertical="center" wrapText="1"/>
    </xf>
    <xf numFmtId="0" fontId="0" fillId="2" borderId="14" xfId="0"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11" xfId="0" applyFont="1" applyFill="1" applyBorder="1" applyAlignment="1">
      <alignment horizontal="left" vertical="center" wrapText="1"/>
    </xf>
    <xf numFmtId="0" fontId="2" fillId="5" borderId="22"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14" xfId="0" applyFont="1" applyFill="1" applyBorder="1" applyAlignment="1">
      <alignment horizontal="left" vertical="center" wrapText="1"/>
    </xf>
    <xf numFmtId="44" fontId="3" fillId="10" borderId="9" xfId="0" applyNumberFormat="1" applyFont="1" applyFill="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0" fontId="2" fillId="5" borderId="11"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0" fillId="2" borderId="5" xfId="0" applyFill="1" applyBorder="1" applyAlignment="1">
      <alignment wrapText="1"/>
    </xf>
    <xf numFmtId="0" fontId="0" fillId="2" borderId="5" xfId="0" applyFill="1" applyBorder="1"/>
    <xf numFmtId="2" fontId="0" fillId="2" borderId="5" xfId="0" applyNumberFormat="1" applyFill="1" applyBorder="1" applyAlignment="1">
      <alignment horizontal="right" vertical="center"/>
    </xf>
    <xf numFmtId="43" fontId="0" fillId="2" borderId="5" xfId="1" applyFont="1" applyFill="1" applyBorder="1" applyAlignment="1">
      <alignment horizontal="right" vertical="center"/>
    </xf>
    <xf numFmtId="0" fontId="0" fillId="2" borderId="5" xfId="0" applyFill="1" applyBorder="1" applyAlignment="1">
      <alignment horizontal="left" vertical="center"/>
    </xf>
    <xf numFmtId="0" fontId="0" fillId="2" borderId="5" xfId="0" applyFill="1" applyBorder="1" applyAlignment="1">
      <alignment horizontal="center" vertical="center"/>
    </xf>
    <xf numFmtId="2" fontId="0" fillId="2" borderId="5" xfId="0" applyNumberFormat="1" applyFill="1" applyBorder="1"/>
    <xf numFmtId="43" fontId="0" fillId="2" borderId="5" xfId="1" applyFont="1" applyFill="1" applyBorder="1"/>
    <xf numFmtId="0" fontId="3" fillId="2" borderId="5" xfId="0" applyFont="1" applyFill="1" applyBorder="1"/>
    <xf numFmtId="0" fontId="3" fillId="2" borderId="5" xfId="0" applyFont="1" applyFill="1" applyBorder="1" applyAlignment="1">
      <alignment horizontal="center" vertical="center"/>
    </xf>
    <xf numFmtId="0" fontId="14" fillId="2" borderId="0" xfId="0"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03CC-9E56-4485-B0AD-3B0341FF3239}">
  <sheetPr>
    <tabColor rgb="FF00B0F0"/>
    <pageSetUpPr fitToPage="1"/>
  </sheetPr>
  <dimension ref="B2:P264"/>
  <sheetViews>
    <sheetView tabSelected="1" zoomScale="98" zoomScaleNormal="98" workbookViewId="0">
      <pane ySplit="4" topLeftCell="A23" activePane="bottomLeft" state="frozen"/>
      <selection activeCell="K48" activeCellId="1" sqref="P40:P41 K48:K49"/>
      <selection pane="bottomLeft" activeCell="K48" activeCellId="1" sqref="P40:P41 K48:K49"/>
    </sheetView>
  </sheetViews>
  <sheetFormatPr defaultColWidth="9.140625" defaultRowHeight="15.75" x14ac:dyDescent="0.25"/>
  <cols>
    <col min="1" max="1" width="2" style="1" customWidth="1"/>
    <col min="2" max="2" width="14.85546875" style="4" bestFit="1" customWidth="1"/>
    <col min="3" max="3" width="35.85546875" style="1" hidden="1" customWidth="1"/>
    <col min="4" max="4" width="33.42578125" style="3" bestFit="1" customWidth="1"/>
    <col min="5" max="5" width="21.85546875" style="3" bestFit="1" customWidth="1"/>
    <col min="6" max="6" width="13.7109375" style="2" bestFit="1" customWidth="1"/>
    <col min="7" max="9" width="2" style="1" customWidth="1"/>
    <col min="10" max="10" width="40.140625" style="1" bestFit="1" customWidth="1"/>
    <col min="11" max="11" width="18.42578125" style="1" bestFit="1" customWidth="1"/>
    <col min="12" max="13" width="2" style="1" customWidth="1"/>
    <col min="14" max="14" width="11.140625" style="1" bestFit="1" customWidth="1"/>
    <col min="15" max="16384" width="9.140625" style="1"/>
  </cols>
  <sheetData>
    <row r="2" spans="2:15" ht="23.25" x14ac:dyDescent="0.35">
      <c r="B2" s="51" t="s">
        <v>229</v>
      </c>
      <c r="C2" s="51"/>
      <c r="D2" s="51"/>
      <c r="E2" s="51"/>
      <c r="F2" s="51"/>
      <c r="G2" s="51"/>
      <c r="H2" s="51"/>
      <c r="I2" s="51"/>
      <c r="J2" s="51"/>
      <c r="K2" s="51"/>
    </row>
    <row r="3" spans="2:15" ht="16.5" thickBot="1" x14ac:dyDescent="0.3"/>
    <row r="4" spans="2:15" s="45" customFormat="1" ht="34.5" customHeight="1" thickTop="1" thickBot="1" x14ac:dyDescent="0.3">
      <c r="B4" s="50" t="s">
        <v>228</v>
      </c>
      <c r="C4" s="49" t="s">
        <v>227</v>
      </c>
      <c r="D4" s="48" t="s">
        <v>226</v>
      </c>
      <c r="E4" s="48" t="s">
        <v>225</v>
      </c>
      <c r="F4" s="47" t="s">
        <v>224</v>
      </c>
      <c r="H4" s="46"/>
    </row>
    <row r="5" spans="2:15" ht="17.25" thickTop="1" thickBot="1" x14ac:dyDescent="0.3">
      <c r="B5" s="21" t="s">
        <v>223</v>
      </c>
      <c r="C5" s="20" t="s">
        <v>3</v>
      </c>
      <c r="D5" s="19" t="s">
        <v>17</v>
      </c>
      <c r="E5" s="16" t="s">
        <v>78</v>
      </c>
      <c r="F5" s="15">
        <v>0.42</v>
      </c>
      <c r="H5" s="6"/>
      <c r="J5" s="44" t="s">
        <v>222</v>
      </c>
      <c r="K5" s="44"/>
      <c r="M5" s="23"/>
    </row>
    <row r="6" spans="2:15" ht="17.25" thickTop="1" thickBot="1" x14ac:dyDescent="0.3">
      <c r="B6" s="21">
        <v>902</v>
      </c>
      <c r="C6" s="20" t="s">
        <v>3</v>
      </c>
      <c r="D6" s="19" t="s">
        <v>2</v>
      </c>
      <c r="E6" s="16" t="s">
        <v>78</v>
      </c>
      <c r="F6" s="15">
        <v>0.62</v>
      </c>
      <c r="H6" s="6"/>
      <c r="J6" s="25" t="s">
        <v>221</v>
      </c>
      <c r="K6" s="25" t="s">
        <v>220</v>
      </c>
      <c r="M6" s="23"/>
    </row>
    <row r="7" spans="2:15" ht="17.25" thickTop="1" thickBot="1" x14ac:dyDescent="0.3">
      <c r="B7" s="21">
        <v>903</v>
      </c>
      <c r="C7" s="20" t="s">
        <v>3</v>
      </c>
      <c r="D7" s="19" t="s">
        <v>2</v>
      </c>
      <c r="E7" s="16" t="s">
        <v>78</v>
      </c>
      <c r="F7" s="15">
        <v>0.7</v>
      </c>
      <c r="H7" s="6"/>
      <c r="J7" s="43" t="s">
        <v>32</v>
      </c>
      <c r="K7" s="43"/>
      <c r="M7" s="23"/>
    </row>
    <row r="8" spans="2:15" ht="17.25" thickTop="1" thickBot="1" x14ac:dyDescent="0.3">
      <c r="B8" s="21" t="s">
        <v>219</v>
      </c>
      <c r="C8" s="20" t="s">
        <v>3</v>
      </c>
      <c r="D8" s="19" t="s">
        <v>2</v>
      </c>
      <c r="E8" s="16" t="s">
        <v>78</v>
      </c>
      <c r="F8" s="15">
        <v>0.56000000000000005</v>
      </c>
      <c r="H8" s="6"/>
      <c r="J8" s="1" t="s">
        <v>2</v>
      </c>
      <c r="K8" s="28">
        <f>SUMIFS($F$5:$F$259,$C$5:$C$259,$J$7,$D$5:$D$259,J8)</f>
        <v>1.61</v>
      </c>
      <c r="M8" s="23"/>
    </row>
    <row r="9" spans="2:15" ht="17.25" thickTop="1" thickBot="1" x14ac:dyDescent="0.3">
      <c r="B9" s="21" t="s">
        <v>218</v>
      </c>
      <c r="C9" s="20" t="s">
        <v>3</v>
      </c>
      <c r="D9" s="19" t="s">
        <v>2</v>
      </c>
      <c r="E9" s="16" t="s">
        <v>78</v>
      </c>
      <c r="F9" s="15">
        <v>0.39</v>
      </c>
      <c r="H9" s="6"/>
      <c r="J9" s="1" t="s">
        <v>17</v>
      </c>
      <c r="K9" s="28">
        <f>SUMIFS($F$5:$F$259,$C$5:$C$259,$J$7,$D$5:$D$259,J9)</f>
        <v>2.3099999999999996</v>
      </c>
      <c r="M9" s="23"/>
    </row>
    <row r="10" spans="2:15" ht="17.25" thickTop="1" thickBot="1" x14ac:dyDescent="0.3">
      <c r="B10" s="21" t="s">
        <v>39</v>
      </c>
      <c r="C10" s="20" t="s">
        <v>3</v>
      </c>
      <c r="D10" s="19" t="s">
        <v>2</v>
      </c>
      <c r="E10" s="16" t="s">
        <v>78</v>
      </c>
      <c r="F10" s="15">
        <v>1.2</v>
      </c>
      <c r="H10" s="6"/>
      <c r="J10" s="27" t="s">
        <v>217</v>
      </c>
      <c r="K10" s="26">
        <f>K8+K9</f>
        <v>3.92</v>
      </c>
      <c r="M10" s="23"/>
    </row>
    <row r="11" spans="2:15" ht="17.25" thickTop="1" thickBot="1" x14ac:dyDescent="0.3">
      <c r="B11" s="21" t="s">
        <v>216</v>
      </c>
      <c r="C11" s="20" t="s">
        <v>3</v>
      </c>
      <c r="D11" s="19" t="s">
        <v>2</v>
      </c>
      <c r="E11" s="16" t="s">
        <v>78</v>
      </c>
      <c r="F11" s="15">
        <v>0.43</v>
      </c>
      <c r="H11" s="6"/>
      <c r="J11" s="42" t="s">
        <v>3</v>
      </c>
      <c r="K11" s="42"/>
      <c r="M11" s="23"/>
      <c r="N11" s="35" t="s">
        <v>188</v>
      </c>
      <c r="O11" s="35" t="s">
        <v>187</v>
      </c>
    </row>
    <row r="12" spans="2:15" ht="17.25" thickTop="1" thickBot="1" x14ac:dyDescent="0.3">
      <c r="B12" s="21">
        <v>908</v>
      </c>
      <c r="C12" s="20" t="s">
        <v>3</v>
      </c>
      <c r="D12" s="19" t="s">
        <v>2</v>
      </c>
      <c r="E12" s="16" t="s">
        <v>78</v>
      </c>
      <c r="F12" s="15">
        <v>1.35</v>
      </c>
      <c r="H12" s="6"/>
      <c r="J12" s="1" t="s">
        <v>2</v>
      </c>
      <c r="K12" s="28">
        <f>SUMIFS($F$5:$F$259,$C$5:$C$259,$J$11,$D$5:$D$259,J12)</f>
        <v>244.41999999999996</v>
      </c>
      <c r="M12" s="23"/>
      <c r="N12" s="34">
        <v>6.36</v>
      </c>
      <c r="O12" s="33">
        <f>K12-N12</f>
        <v>238.05999999999995</v>
      </c>
    </row>
    <row r="13" spans="2:15" ht="17.25" thickTop="1" thickBot="1" x14ac:dyDescent="0.3">
      <c r="B13" s="21" t="s">
        <v>215</v>
      </c>
      <c r="C13" s="20" t="s">
        <v>3</v>
      </c>
      <c r="D13" s="19" t="s">
        <v>2</v>
      </c>
      <c r="E13" s="16" t="s">
        <v>78</v>
      </c>
      <c r="F13" s="15">
        <v>2.21</v>
      </c>
      <c r="H13" s="6"/>
      <c r="J13" s="1" t="s">
        <v>17</v>
      </c>
      <c r="K13" s="28">
        <f>SUMIFS($F$5:$F$259,$C$5:$C$259,$J$11,$D$5:$D$259,J13)</f>
        <v>140.30000000000001</v>
      </c>
      <c r="M13" s="23"/>
      <c r="N13" s="34">
        <v>2.15</v>
      </c>
      <c r="O13" s="33">
        <f>K13-N13</f>
        <v>138.15</v>
      </c>
    </row>
    <row r="14" spans="2:15" ht="17.25" thickTop="1" thickBot="1" x14ac:dyDescent="0.3">
      <c r="B14" s="21" t="s">
        <v>214</v>
      </c>
      <c r="C14" s="20" t="s">
        <v>3</v>
      </c>
      <c r="D14" s="19" t="s">
        <v>2</v>
      </c>
      <c r="E14" s="16" t="s">
        <v>78</v>
      </c>
      <c r="F14" s="15">
        <v>0.75</v>
      </c>
      <c r="H14" s="6"/>
      <c r="J14" s="27" t="s">
        <v>213</v>
      </c>
      <c r="K14" s="26">
        <f>K12+K13</f>
        <v>384.71999999999997</v>
      </c>
      <c r="M14" s="23"/>
      <c r="N14" s="32">
        <f>N12+N13</f>
        <v>8.51</v>
      </c>
      <c r="O14" s="32">
        <f>SUM(O12:O13)</f>
        <v>376.20999999999992</v>
      </c>
    </row>
    <row r="15" spans="2:15" ht="17.25" thickTop="1" thickBot="1" x14ac:dyDescent="0.3">
      <c r="B15" s="21" t="s">
        <v>212</v>
      </c>
      <c r="C15" s="20" t="s">
        <v>3</v>
      </c>
      <c r="D15" s="19" t="s">
        <v>2</v>
      </c>
      <c r="E15" s="16" t="s">
        <v>78</v>
      </c>
      <c r="F15" s="15">
        <v>3</v>
      </c>
      <c r="H15" s="6"/>
      <c r="M15" s="23"/>
    </row>
    <row r="16" spans="2:15" ht="17.25" thickTop="1" thickBot="1" x14ac:dyDescent="0.3">
      <c r="B16" s="21" t="s">
        <v>211</v>
      </c>
      <c r="C16" s="20" t="s">
        <v>3</v>
      </c>
      <c r="D16" s="19" t="s">
        <v>2</v>
      </c>
      <c r="E16" s="16" t="s">
        <v>78</v>
      </c>
      <c r="F16" s="15">
        <v>3.72</v>
      </c>
      <c r="H16" s="6"/>
      <c r="J16" s="25" t="s">
        <v>210</v>
      </c>
      <c r="K16" s="25">
        <f>K10+K14</f>
        <v>388.64</v>
      </c>
      <c r="M16" s="23"/>
    </row>
    <row r="17" spans="2:13" ht="17.25" thickTop="1" thickBot="1" x14ac:dyDescent="0.3">
      <c r="B17" s="41" t="s">
        <v>209</v>
      </c>
      <c r="C17" s="40" t="s">
        <v>3</v>
      </c>
      <c r="D17" s="19" t="s">
        <v>2</v>
      </c>
      <c r="E17" s="16" t="s">
        <v>78</v>
      </c>
      <c r="F17" s="15">
        <v>1.07</v>
      </c>
      <c r="H17" s="6"/>
      <c r="M17" s="23"/>
    </row>
    <row r="18" spans="2:13" ht="17.25" thickTop="1" thickBot="1" x14ac:dyDescent="0.3">
      <c r="B18" s="21" t="s">
        <v>208</v>
      </c>
      <c r="C18" s="20" t="s">
        <v>3</v>
      </c>
      <c r="D18" s="19" t="s">
        <v>2</v>
      </c>
      <c r="E18" s="16" t="s">
        <v>78</v>
      </c>
      <c r="F18" s="15">
        <v>1.07</v>
      </c>
      <c r="H18" s="6"/>
      <c r="J18" s="23"/>
      <c r="K18" s="23"/>
      <c r="L18" s="23"/>
      <c r="M18" s="23"/>
    </row>
    <row r="19" spans="2:13" ht="17.25" thickTop="1" thickBot="1" x14ac:dyDescent="0.3">
      <c r="B19" s="21" t="s">
        <v>207</v>
      </c>
      <c r="C19" s="20" t="s">
        <v>3</v>
      </c>
      <c r="D19" s="19" t="s">
        <v>2</v>
      </c>
      <c r="E19" s="16" t="s">
        <v>78</v>
      </c>
      <c r="F19" s="15">
        <v>1.42</v>
      </c>
      <c r="H19" s="6"/>
      <c r="M19" s="23"/>
    </row>
    <row r="20" spans="2:13" ht="24.75" customHeight="1" thickTop="1" thickBot="1" x14ac:dyDescent="0.3">
      <c r="B20" s="41" t="s">
        <v>206</v>
      </c>
      <c r="C20" s="40" t="s">
        <v>3</v>
      </c>
      <c r="D20" s="19" t="s">
        <v>2</v>
      </c>
      <c r="E20" s="16" t="s">
        <v>78</v>
      </c>
      <c r="F20" s="15">
        <v>0.44</v>
      </c>
      <c r="H20" s="6"/>
      <c r="J20" s="36" t="s">
        <v>205</v>
      </c>
      <c r="K20" s="36"/>
      <c r="M20" s="23"/>
    </row>
    <row r="21" spans="2:13" ht="17.25" thickTop="1" thickBot="1" x14ac:dyDescent="0.3">
      <c r="B21" s="21">
        <v>916</v>
      </c>
      <c r="C21" s="20" t="s">
        <v>3</v>
      </c>
      <c r="D21" s="19" t="s">
        <v>2</v>
      </c>
      <c r="E21" s="16" t="s">
        <v>78</v>
      </c>
      <c r="F21" s="15">
        <v>0.42</v>
      </c>
      <c r="H21" s="6"/>
      <c r="J21" s="31" t="s">
        <v>78</v>
      </c>
      <c r="K21" s="37" t="s">
        <v>185</v>
      </c>
      <c r="M21" s="23"/>
    </row>
    <row r="22" spans="2:13" ht="17.25" thickTop="1" thickBot="1" x14ac:dyDescent="0.3">
      <c r="B22" s="21" t="s">
        <v>204</v>
      </c>
      <c r="C22" s="20" t="s">
        <v>3</v>
      </c>
      <c r="D22" s="19" t="s">
        <v>17</v>
      </c>
      <c r="E22" s="16" t="s">
        <v>78</v>
      </c>
      <c r="F22" s="15">
        <v>0.19</v>
      </c>
      <c r="H22" s="6"/>
      <c r="J22" s="1" t="s">
        <v>2</v>
      </c>
      <c r="K22" s="39">
        <f>SUMIFS($F$5:$F$259,$E$5:$E$259,$J$21,$D$5:$D$259,J22)</f>
        <v>39.290000000000013</v>
      </c>
      <c r="M22" s="23"/>
    </row>
    <row r="23" spans="2:13" ht="17.25" thickTop="1" thickBot="1" x14ac:dyDescent="0.3">
      <c r="B23" s="21" t="s">
        <v>203</v>
      </c>
      <c r="C23" s="20" t="s">
        <v>3</v>
      </c>
      <c r="D23" s="19" t="s">
        <v>17</v>
      </c>
      <c r="E23" s="16" t="s">
        <v>78</v>
      </c>
      <c r="F23" s="15">
        <v>1.34</v>
      </c>
      <c r="H23" s="6"/>
      <c r="J23" s="1" t="s">
        <v>17</v>
      </c>
      <c r="K23" s="39">
        <f>SUMIFS($F$5:$F$259,$E$5:$E$259,$J$21,$D$5:$D$259,J23)</f>
        <v>82.920000000000016</v>
      </c>
      <c r="M23" s="23"/>
    </row>
    <row r="24" spans="2:13" ht="17.25" thickTop="1" thickBot="1" x14ac:dyDescent="0.3">
      <c r="B24" s="21" t="s">
        <v>202</v>
      </c>
      <c r="C24" s="20" t="s">
        <v>3</v>
      </c>
      <c r="D24" s="19" t="s">
        <v>17</v>
      </c>
      <c r="E24" s="16" t="s">
        <v>78</v>
      </c>
      <c r="F24" s="15">
        <v>0.96</v>
      </c>
      <c r="H24" s="6"/>
      <c r="J24" s="27" t="s">
        <v>186</v>
      </c>
      <c r="K24" s="38">
        <f>K22+K23</f>
        <v>122.21000000000004</v>
      </c>
      <c r="M24" s="23"/>
    </row>
    <row r="25" spans="2:13" ht="17.25" thickTop="1" thickBot="1" x14ac:dyDescent="0.3">
      <c r="B25" s="21" t="s">
        <v>201</v>
      </c>
      <c r="C25" s="20" t="s">
        <v>3</v>
      </c>
      <c r="D25" s="19" t="s">
        <v>17</v>
      </c>
      <c r="E25" s="16" t="s">
        <v>78</v>
      </c>
      <c r="F25" s="15">
        <v>1.18</v>
      </c>
      <c r="H25" s="6"/>
      <c r="J25" s="31" t="s">
        <v>1</v>
      </c>
      <c r="K25" s="37" t="s">
        <v>185</v>
      </c>
      <c r="M25" s="23"/>
    </row>
    <row r="26" spans="2:13" ht="17.25" thickTop="1" thickBot="1" x14ac:dyDescent="0.3">
      <c r="B26" s="21" t="s">
        <v>200</v>
      </c>
      <c r="C26" s="20" t="s">
        <v>3</v>
      </c>
      <c r="D26" s="19" t="s">
        <v>17</v>
      </c>
      <c r="E26" s="16" t="s">
        <v>78</v>
      </c>
      <c r="F26" s="15">
        <v>1.7</v>
      </c>
      <c r="H26" s="6"/>
      <c r="J26" s="1" t="s">
        <v>2</v>
      </c>
      <c r="K26" s="28">
        <f>SUMIFS($F$5:$F$259,$E$5:$E$259,$J$25,$D$5:$D$259,J26)</f>
        <v>206.73999999999992</v>
      </c>
      <c r="M26" s="23"/>
    </row>
    <row r="27" spans="2:13" ht="17.25" thickTop="1" thickBot="1" x14ac:dyDescent="0.3">
      <c r="B27" s="21" t="s">
        <v>199</v>
      </c>
      <c r="C27" s="20" t="s">
        <v>3</v>
      </c>
      <c r="D27" s="19" t="s">
        <v>17</v>
      </c>
      <c r="E27" s="16" t="s">
        <v>78</v>
      </c>
      <c r="F27" s="15">
        <v>2.0499999999999998</v>
      </c>
      <c r="H27" s="6"/>
      <c r="J27" s="1" t="s">
        <v>17</v>
      </c>
      <c r="K27" s="28">
        <f>SUMIFS($F$5:$F$259,$E$5:$E$259,$J$25,$D$5:$D$259,J27)</f>
        <v>59.69</v>
      </c>
      <c r="M27" s="23"/>
    </row>
    <row r="28" spans="2:13" ht="17.25" thickTop="1" thickBot="1" x14ac:dyDescent="0.3">
      <c r="B28" s="21">
        <v>921</v>
      </c>
      <c r="C28" s="20" t="s">
        <v>3</v>
      </c>
      <c r="D28" s="19" t="s">
        <v>17</v>
      </c>
      <c r="E28" s="16" t="s">
        <v>78</v>
      </c>
      <c r="F28" s="15">
        <v>1.9</v>
      </c>
      <c r="H28" s="6"/>
      <c r="J28" s="27" t="s">
        <v>181</v>
      </c>
      <c r="K28" s="26">
        <f>K26+K27</f>
        <v>266.42999999999995</v>
      </c>
      <c r="M28" s="23"/>
    </row>
    <row r="29" spans="2:13" ht="17.25" thickTop="1" thickBot="1" x14ac:dyDescent="0.3">
      <c r="B29" s="21" t="s">
        <v>198</v>
      </c>
      <c r="C29" s="20" t="s">
        <v>3</v>
      </c>
      <c r="D29" s="19" t="s">
        <v>17</v>
      </c>
      <c r="E29" s="16" t="s">
        <v>78</v>
      </c>
      <c r="F29" s="15">
        <v>0.82</v>
      </c>
      <c r="H29" s="6"/>
      <c r="M29" s="23"/>
    </row>
    <row r="30" spans="2:13" ht="17.25" thickTop="1" thickBot="1" x14ac:dyDescent="0.3">
      <c r="B30" s="21" t="s">
        <v>197</v>
      </c>
      <c r="C30" s="20" t="s">
        <v>3</v>
      </c>
      <c r="D30" s="19" t="s">
        <v>17</v>
      </c>
      <c r="E30" s="16" t="s">
        <v>78</v>
      </c>
      <c r="F30" s="15">
        <v>0.24</v>
      </c>
      <c r="H30" s="6"/>
      <c r="J30" s="25" t="s">
        <v>178</v>
      </c>
      <c r="K30" s="24">
        <f>K24+K28</f>
        <v>388.64</v>
      </c>
      <c r="M30" s="23"/>
    </row>
    <row r="31" spans="2:13" ht="17.25" thickTop="1" thickBot="1" x14ac:dyDescent="0.3">
      <c r="B31" s="21" t="s">
        <v>196</v>
      </c>
      <c r="C31" s="20" t="s">
        <v>3</v>
      </c>
      <c r="D31" s="19" t="s">
        <v>17</v>
      </c>
      <c r="E31" s="16" t="s">
        <v>78</v>
      </c>
      <c r="F31" s="15">
        <v>0.54</v>
      </c>
      <c r="H31" s="6"/>
      <c r="M31" s="23"/>
    </row>
    <row r="32" spans="2:13" ht="17.25" thickTop="1" thickBot="1" x14ac:dyDescent="0.3">
      <c r="B32" s="21" t="s">
        <v>195</v>
      </c>
      <c r="C32" s="20" t="s">
        <v>3</v>
      </c>
      <c r="D32" s="19" t="s">
        <v>17</v>
      </c>
      <c r="E32" s="16" t="s">
        <v>78</v>
      </c>
      <c r="F32" s="15">
        <v>0.3</v>
      </c>
      <c r="H32" s="6"/>
      <c r="J32" s="23"/>
      <c r="K32" s="23"/>
      <c r="L32" s="23"/>
      <c r="M32" s="23"/>
    </row>
    <row r="33" spans="2:16" ht="17.25" thickTop="1" thickBot="1" x14ac:dyDescent="0.3">
      <c r="B33" s="21">
        <v>925</v>
      </c>
      <c r="C33" s="20" t="s">
        <v>3</v>
      </c>
      <c r="D33" s="19" t="s">
        <v>17</v>
      </c>
      <c r="E33" s="16" t="s">
        <v>78</v>
      </c>
      <c r="F33" s="15">
        <v>0.65</v>
      </c>
      <c r="H33" s="6"/>
      <c r="M33" s="23"/>
    </row>
    <row r="34" spans="2:16" ht="32.25" customHeight="1" thickTop="1" thickBot="1" x14ac:dyDescent="0.3">
      <c r="B34" s="21" t="s">
        <v>194</v>
      </c>
      <c r="C34" s="20" t="s">
        <v>3</v>
      </c>
      <c r="D34" s="19" t="s">
        <v>17</v>
      </c>
      <c r="E34" s="16" t="s">
        <v>78</v>
      </c>
      <c r="F34" s="15">
        <v>0.81</v>
      </c>
      <c r="H34" s="6"/>
      <c r="J34" s="36" t="s">
        <v>193</v>
      </c>
      <c r="K34" s="36"/>
      <c r="M34" s="23"/>
    </row>
    <row r="35" spans="2:16" ht="17.25" thickTop="1" thickBot="1" x14ac:dyDescent="0.3">
      <c r="B35" s="21" t="s">
        <v>192</v>
      </c>
      <c r="C35" s="20" t="s">
        <v>3</v>
      </c>
      <c r="D35" s="19" t="s">
        <v>17</v>
      </c>
      <c r="E35" s="16" t="s">
        <v>78</v>
      </c>
      <c r="F35" s="15">
        <v>0.47</v>
      </c>
      <c r="H35" s="6"/>
      <c r="J35" s="31" t="s">
        <v>78</v>
      </c>
      <c r="K35" s="30" t="s">
        <v>185</v>
      </c>
      <c r="M35" s="23"/>
    </row>
    <row r="36" spans="2:16" ht="17.25" thickTop="1" thickBot="1" x14ac:dyDescent="0.3">
      <c r="B36" s="21" t="s">
        <v>191</v>
      </c>
      <c r="C36" s="20" t="s">
        <v>3</v>
      </c>
      <c r="D36" s="19" t="s">
        <v>17</v>
      </c>
      <c r="E36" s="16" t="s">
        <v>78</v>
      </c>
      <c r="F36" s="15">
        <v>0.52</v>
      </c>
      <c r="H36" s="6"/>
      <c r="J36" s="29" t="s">
        <v>32</v>
      </c>
      <c r="K36" s="29"/>
      <c r="M36" s="23"/>
    </row>
    <row r="37" spans="2:16" ht="17.25" thickTop="1" thickBot="1" x14ac:dyDescent="0.3">
      <c r="B37" s="21" t="s">
        <v>190</v>
      </c>
      <c r="C37" s="20" t="s">
        <v>3</v>
      </c>
      <c r="D37" s="19" t="s">
        <v>17</v>
      </c>
      <c r="E37" s="16" t="s">
        <v>78</v>
      </c>
      <c r="F37" s="15">
        <v>0.51</v>
      </c>
      <c r="H37" s="6"/>
      <c r="J37" s="1" t="s">
        <v>2</v>
      </c>
      <c r="K37" s="28">
        <f>SUMIFS($F$5:$F$259,$E$5:$E$259,$J$35,$D$5:$D$259,$J$37,$C$5:$C$259,J36)</f>
        <v>0</v>
      </c>
      <c r="M37" s="23"/>
    </row>
    <row r="38" spans="2:16" ht="17.25" thickTop="1" thickBot="1" x14ac:dyDescent="0.3">
      <c r="B38" s="21" t="s">
        <v>189</v>
      </c>
      <c r="C38" s="20" t="s">
        <v>3</v>
      </c>
      <c r="D38" s="19" t="s">
        <v>17</v>
      </c>
      <c r="E38" s="16" t="s">
        <v>78</v>
      </c>
      <c r="F38" s="15">
        <v>0.84</v>
      </c>
      <c r="H38" s="6"/>
      <c r="J38" s="1" t="s">
        <v>17</v>
      </c>
      <c r="K38" s="28">
        <f>SUMIFS($F$5:$F$259,$E$5:$E$259,$J$35,$D$5:$D$259,$J$37,$C$5:$C$259,J37)</f>
        <v>0</v>
      </c>
      <c r="M38" s="23"/>
    </row>
    <row r="39" spans="2:16" ht="17.25" thickTop="1" thickBot="1" x14ac:dyDescent="0.3">
      <c r="B39" s="21">
        <v>930</v>
      </c>
      <c r="C39" s="20" t="s">
        <v>3</v>
      </c>
      <c r="D39" s="19" t="s">
        <v>2</v>
      </c>
      <c r="E39" s="16" t="s">
        <v>78</v>
      </c>
      <c r="F39" s="15">
        <v>0.67</v>
      </c>
      <c r="H39" s="6"/>
      <c r="J39" s="29" t="s">
        <v>3</v>
      </c>
      <c r="K39" s="29"/>
      <c r="M39" s="23"/>
      <c r="N39" s="35" t="s">
        <v>188</v>
      </c>
      <c r="O39" s="35" t="s">
        <v>187</v>
      </c>
    </row>
    <row r="40" spans="2:16" ht="17.25" thickTop="1" thickBot="1" x14ac:dyDescent="0.3">
      <c r="B40" s="21">
        <v>1214</v>
      </c>
      <c r="C40" s="20" t="s">
        <v>3</v>
      </c>
      <c r="D40" s="19" t="s">
        <v>17</v>
      </c>
      <c r="E40" s="16" t="s">
        <v>78</v>
      </c>
      <c r="F40" s="15">
        <v>4.72</v>
      </c>
      <c r="H40" s="6"/>
      <c r="J40" s="1" t="s">
        <v>2</v>
      </c>
      <c r="K40" s="28">
        <f>SUMIFS($F$5:$F$259,$E$5:$E$259,$J$35,$D$5:$D$259,J40,$C$5:$C$259,J39)-N40</f>
        <v>32.930000000000014</v>
      </c>
      <c r="M40" s="23"/>
      <c r="N40" s="34">
        <f>SUM(F140,F141,F142,F143,F144)</f>
        <v>6.3599999999999994</v>
      </c>
      <c r="O40" s="33">
        <f>K12-N40</f>
        <v>238.05999999999995</v>
      </c>
      <c r="P40" s="28">
        <f>K40+N40</f>
        <v>39.290000000000013</v>
      </c>
    </row>
    <row r="41" spans="2:16" ht="17.25" thickTop="1" thickBot="1" x14ac:dyDescent="0.3">
      <c r="B41" s="21">
        <v>1216</v>
      </c>
      <c r="C41" s="20" t="s">
        <v>3</v>
      </c>
      <c r="D41" s="19" t="s">
        <v>17</v>
      </c>
      <c r="E41" s="16" t="s">
        <v>78</v>
      </c>
      <c r="F41" s="15">
        <v>6.72</v>
      </c>
      <c r="H41" s="6"/>
      <c r="J41" s="1" t="s">
        <v>17</v>
      </c>
      <c r="K41" s="28">
        <f>SUMIFS($F$5:$F$259,$E$5:$E$259,$J$35,$D$5:$D$259,J41,$C$5:$C$259,J39)-N41</f>
        <v>80.77000000000001</v>
      </c>
      <c r="M41" s="23"/>
      <c r="N41" s="34">
        <f>SUM(F132,F133,F136,F137,F138,F139)</f>
        <v>2.15</v>
      </c>
      <c r="O41" s="33">
        <f>K13-N41</f>
        <v>138.15</v>
      </c>
      <c r="P41" s="28">
        <f>K41+N41</f>
        <v>82.920000000000016</v>
      </c>
    </row>
    <row r="42" spans="2:16" ht="17.25" thickTop="1" thickBot="1" x14ac:dyDescent="0.3">
      <c r="B42" s="21">
        <v>1217</v>
      </c>
      <c r="C42" s="20" t="s">
        <v>3</v>
      </c>
      <c r="D42" s="19" t="s">
        <v>17</v>
      </c>
      <c r="E42" s="16" t="s">
        <v>78</v>
      </c>
      <c r="F42" s="15">
        <v>9.07</v>
      </c>
      <c r="H42" s="6"/>
      <c r="J42" s="27" t="s">
        <v>186</v>
      </c>
      <c r="K42" s="26">
        <f>K37+K38+K40+K41</f>
        <v>113.70000000000002</v>
      </c>
      <c r="M42" s="23"/>
      <c r="N42" s="32">
        <f>N40+N41</f>
        <v>8.51</v>
      </c>
      <c r="O42" s="32">
        <f>SUM(O40:O41)</f>
        <v>376.20999999999992</v>
      </c>
    </row>
    <row r="43" spans="2:16" ht="17.25" thickTop="1" thickBot="1" x14ac:dyDescent="0.3">
      <c r="B43" s="21">
        <v>1218</v>
      </c>
      <c r="C43" s="20" t="s">
        <v>3</v>
      </c>
      <c r="D43" s="19" t="s">
        <v>17</v>
      </c>
      <c r="E43" s="16" t="s">
        <v>78</v>
      </c>
      <c r="F43" s="15">
        <v>10.8</v>
      </c>
      <c r="H43" s="6"/>
      <c r="J43" s="31" t="s">
        <v>1</v>
      </c>
      <c r="K43" s="30" t="s">
        <v>185</v>
      </c>
      <c r="M43" s="23"/>
    </row>
    <row r="44" spans="2:16" ht="17.25" thickTop="1" thickBot="1" x14ac:dyDescent="0.3">
      <c r="B44" s="21">
        <v>1219</v>
      </c>
      <c r="C44" s="20" t="s">
        <v>3</v>
      </c>
      <c r="D44" s="19" t="s">
        <v>17</v>
      </c>
      <c r="E44" s="16" t="s">
        <v>78</v>
      </c>
      <c r="F44" s="15">
        <v>8.2799999999999994</v>
      </c>
      <c r="H44" s="6"/>
      <c r="J44" s="29" t="s">
        <v>32</v>
      </c>
      <c r="K44" s="29"/>
      <c r="M44" s="23"/>
    </row>
    <row r="45" spans="2:16" ht="17.25" thickTop="1" thickBot="1" x14ac:dyDescent="0.3">
      <c r="B45" s="21">
        <v>1220</v>
      </c>
      <c r="C45" s="20" t="s">
        <v>3</v>
      </c>
      <c r="D45" s="19" t="s">
        <v>17</v>
      </c>
      <c r="E45" s="16" t="s">
        <v>78</v>
      </c>
      <c r="F45" s="15">
        <v>5.56</v>
      </c>
      <c r="H45" s="6"/>
      <c r="J45" s="1" t="s">
        <v>2</v>
      </c>
      <c r="K45" s="28">
        <f>SUMIFS($F$5:$F$259,$E$5:$E$259,$J$43,$D$5:$D$259,J45,$C$5:$C$259,$J$44)</f>
        <v>1.61</v>
      </c>
      <c r="M45" s="23"/>
    </row>
    <row r="46" spans="2:16" ht="17.25" thickTop="1" thickBot="1" x14ac:dyDescent="0.3">
      <c r="B46" s="21">
        <v>1221</v>
      </c>
      <c r="C46" s="20" t="s">
        <v>3</v>
      </c>
      <c r="D46" s="19" t="s">
        <v>17</v>
      </c>
      <c r="E46" s="16" t="s">
        <v>78</v>
      </c>
      <c r="F46" s="15">
        <v>5</v>
      </c>
      <c r="H46" s="6"/>
      <c r="J46" s="1" t="s">
        <v>17</v>
      </c>
      <c r="K46" s="28">
        <f>SUMIFS($F$5:$F$259,$E$5:$E$259,$J$43,$D$5:$D$259,J46,$C$5:$C$259,$J$44)</f>
        <v>2.3099999999999996</v>
      </c>
      <c r="M46" s="23"/>
    </row>
    <row r="47" spans="2:16" ht="17.25" thickTop="1" thickBot="1" x14ac:dyDescent="0.3">
      <c r="B47" s="21">
        <v>1222</v>
      </c>
      <c r="C47" s="20" t="s">
        <v>3</v>
      </c>
      <c r="D47" s="19" t="s">
        <v>17</v>
      </c>
      <c r="E47" s="16" t="s">
        <v>78</v>
      </c>
      <c r="F47" s="15">
        <v>6.62</v>
      </c>
      <c r="H47" s="6"/>
      <c r="J47" s="29" t="s">
        <v>3</v>
      </c>
      <c r="K47" s="29"/>
      <c r="M47" s="23"/>
    </row>
    <row r="48" spans="2:16" ht="17.25" thickTop="1" thickBot="1" x14ac:dyDescent="0.3">
      <c r="B48" s="21" t="s">
        <v>184</v>
      </c>
      <c r="C48" s="20" t="s">
        <v>3</v>
      </c>
      <c r="D48" s="19" t="s">
        <v>17</v>
      </c>
      <c r="E48" s="16" t="s">
        <v>1</v>
      </c>
      <c r="F48" s="15">
        <v>1.38</v>
      </c>
      <c r="H48" s="6"/>
      <c r="J48" s="1" t="s">
        <v>2</v>
      </c>
      <c r="K48" s="28">
        <f>SUMIFS($F$5:$F$259,$E$5:$E$259,$J$43,$D$5:$D$259,$J$48,$C$5:$C$259,J47)</f>
        <v>205.12999999999994</v>
      </c>
      <c r="M48" s="23"/>
    </row>
    <row r="49" spans="2:14" ht="17.25" thickTop="1" thickBot="1" x14ac:dyDescent="0.3">
      <c r="B49" s="21" t="s">
        <v>183</v>
      </c>
      <c r="C49" s="20" t="s">
        <v>3</v>
      </c>
      <c r="D49" s="19" t="s">
        <v>17</v>
      </c>
      <c r="E49" s="16" t="s">
        <v>1</v>
      </c>
      <c r="F49" s="15">
        <v>1.28</v>
      </c>
      <c r="H49" s="6"/>
      <c r="J49" s="1" t="s">
        <v>17</v>
      </c>
      <c r="K49" s="28">
        <f>SUMIFS($F$5:$F$259,$E$5:$E$259,$J$43,$D$5:$D$259,J49,$C$5:$C$259,J47)</f>
        <v>57.379999999999995</v>
      </c>
      <c r="M49" s="23"/>
      <c r="N49" s="28">
        <f>K42+K48+K49</f>
        <v>376.20999999999992</v>
      </c>
    </row>
    <row r="50" spans="2:14" ht="17.25" thickTop="1" thickBot="1" x14ac:dyDescent="0.3">
      <c r="B50" s="21" t="s">
        <v>182</v>
      </c>
      <c r="C50" s="20" t="s">
        <v>3</v>
      </c>
      <c r="D50" s="19" t="s">
        <v>17</v>
      </c>
      <c r="E50" s="16" t="s">
        <v>1</v>
      </c>
      <c r="F50" s="15">
        <v>0.87</v>
      </c>
      <c r="H50" s="6"/>
      <c r="J50" s="27" t="s">
        <v>181</v>
      </c>
      <c r="K50" s="26">
        <f>K48+K49+K45+K46</f>
        <v>266.42999999999995</v>
      </c>
      <c r="M50" s="23"/>
    </row>
    <row r="51" spans="2:14" ht="17.25" thickTop="1" thickBot="1" x14ac:dyDescent="0.3">
      <c r="B51" s="21" t="s">
        <v>180</v>
      </c>
      <c r="C51" s="20" t="s">
        <v>3</v>
      </c>
      <c r="D51" s="19" t="s">
        <v>17</v>
      </c>
      <c r="E51" s="16" t="s">
        <v>1</v>
      </c>
      <c r="F51" s="15">
        <v>0.59</v>
      </c>
      <c r="H51" s="6"/>
      <c r="M51" s="23"/>
    </row>
    <row r="52" spans="2:14" ht="17.25" thickTop="1" thickBot="1" x14ac:dyDescent="0.3">
      <c r="B52" s="21" t="s">
        <v>179</v>
      </c>
      <c r="C52" s="20" t="s">
        <v>3</v>
      </c>
      <c r="D52" s="19" t="s">
        <v>17</v>
      </c>
      <c r="E52" s="16" t="s">
        <v>1</v>
      </c>
      <c r="F52" s="15">
        <v>1.04</v>
      </c>
      <c r="H52" s="6"/>
      <c r="J52" s="25" t="s">
        <v>178</v>
      </c>
      <c r="K52" s="24">
        <f>K42+K50</f>
        <v>380.13</v>
      </c>
      <c r="M52" s="23"/>
    </row>
    <row r="53" spans="2:14" ht="17.25" thickTop="1" thickBot="1" x14ac:dyDescent="0.3">
      <c r="B53" s="21" t="s">
        <v>177</v>
      </c>
      <c r="C53" s="20" t="s">
        <v>3</v>
      </c>
      <c r="D53" s="19" t="s">
        <v>17</v>
      </c>
      <c r="E53" s="16" t="s">
        <v>1</v>
      </c>
      <c r="F53" s="15">
        <v>0.16</v>
      </c>
      <c r="H53" s="6"/>
      <c r="M53" s="23"/>
    </row>
    <row r="54" spans="2:14" ht="17.25" thickTop="1" thickBot="1" x14ac:dyDescent="0.3">
      <c r="B54" s="21" t="s">
        <v>176</v>
      </c>
      <c r="C54" s="20" t="s">
        <v>3</v>
      </c>
      <c r="D54" s="19" t="s">
        <v>17</v>
      </c>
      <c r="E54" s="16" t="s">
        <v>1</v>
      </c>
      <c r="F54" s="15">
        <v>0.34</v>
      </c>
      <c r="H54" s="6"/>
      <c r="J54" s="23"/>
      <c r="K54" s="23"/>
      <c r="L54" s="23"/>
      <c r="M54" s="23"/>
    </row>
    <row r="55" spans="2:14" ht="17.25" thickTop="1" thickBot="1" x14ac:dyDescent="0.3">
      <c r="B55" s="21" t="s">
        <v>175</v>
      </c>
      <c r="C55" s="20" t="s">
        <v>3</v>
      </c>
      <c r="D55" s="19" t="s">
        <v>17</v>
      </c>
      <c r="E55" s="16" t="s">
        <v>1</v>
      </c>
      <c r="F55" s="15">
        <v>0.4</v>
      </c>
      <c r="H55" s="6"/>
    </row>
    <row r="56" spans="2:14" ht="17.25" thickTop="1" thickBot="1" x14ac:dyDescent="0.3">
      <c r="B56" s="21" t="s">
        <v>174</v>
      </c>
      <c r="C56" s="20" t="s">
        <v>3</v>
      </c>
      <c r="D56" s="19" t="s">
        <v>17</v>
      </c>
      <c r="E56" s="16" t="s">
        <v>1</v>
      </c>
      <c r="F56" s="15">
        <v>0.41</v>
      </c>
      <c r="H56" s="6"/>
    </row>
    <row r="57" spans="2:14" ht="17.25" thickTop="1" thickBot="1" x14ac:dyDescent="0.3">
      <c r="B57" s="21" t="s">
        <v>173</v>
      </c>
      <c r="C57" s="20" t="s">
        <v>3</v>
      </c>
      <c r="D57" s="19" t="s">
        <v>17</v>
      </c>
      <c r="E57" s="16" t="s">
        <v>1</v>
      </c>
      <c r="F57" s="15">
        <v>0.4</v>
      </c>
      <c r="H57" s="6"/>
    </row>
    <row r="58" spans="2:14" ht="17.25" thickTop="1" thickBot="1" x14ac:dyDescent="0.3">
      <c r="B58" s="21" t="s">
        <v>172</v>
      </c>
      <c r="C58" s="20" t="s">
        <v>3</v>
      </c>
      <c r="D58" s="19" t="s">
        <v>17</v>
      </c>
      <c r="E58" s="16" t="s">
        <v>1</v>
      </c>
      <c r="F58" s="15">
        <v>0.33</v>
      </c>
      <c r="H58" s="6"/>
    </row>
    <row r="59" spans="2:14" ht="17.25" thickTop="1" thickBot="1" x14ac:dyDescent="0.3">
      <c r="B59" s="21" t="s">
        <v>171</v>
      </c>
      <c r="C59" s="20" t="s">
        <v>3</v>
      </c>
      <c r="D59" s="19" t="s">
        <v>17</v>
      </c>
      <c r="E59" s="16" t="s">
        <v>1</v>
      </c>
      <c r="F59" s="15">
        <v>0.42</v>
      </c>
      <c r="H59" s="6"/>
    </row>
    <row r="60" spans="2:14" ht="17.25" thickTop="1" thickBot="1" x14ac:dyDescent="0.3">
      <c r="B60" s="21" t="s">
        <v>170</v>
      </c>
      <c r="C60" s="20" t="s">
        <v>3</v>
      </c>
      <c r="D60" s="19" t="s">
        <v>17</v>
      </c>
      <c r="E60" s="16" t="s">
        <v>1</v>
      </c>
      <c r="F60" s="15">
        <v>0.89</v>
      </c>
      <c r="H60" s="6"/>
    </row>
    <row r="61" spans="2:14" ht="17.25" thickTop="1" thickBot="1" x14ac:dyDescent="0.3">
      <c r="B61" s="21" t="s">
        <v>169</v>
      </c>
      <c r="C61" s="20" t="s">
        <v>3</v>
      </c>
      <c r="D61" s="19" t="s">
        <v>17</v>
      </c>
      <c r="E61" s="16" t="s">
        <v>1</v>
      </c>
      <c r="F61" s="15">
        <v>0.14000000000000001</v>
      </c>
      <c r="H61" s="6"/>
    </row>
    <row r="62" spans="2:14" ht="17.25" thickTop="1" thickBot="1" x14ac:dyDescent="0.3">
      <c r="B62" s="21" t="s">
        <v>168</v>
      </c>
      <c r="C62" s="20" t="s">
        <v>3</v>
      </c>
      <c r="D62" s="19" t="s">
        <v>17</v>
      </c>
      <c r="E62" s="16" t="s">
        <v>1</v>
      </c>
      <c r="F62" s="15">
        <v>0.67</v>
      </c>
      <c r="H62" s="6"/>
    </row>
    <row r="63" spans="2:14" ht="17.25" thickTop="1" thickBot="1" x14ac:dyDescent="0.3">
      <c r="B63" s="21" t="s">
        <v>167</v>
      </c>
      <c r="C63" s="20" t="s">
        <v>3</v>
      </c>
      <c r="D63" s="19" t="s">
        <v>17</v>
      </c>
      <c r="E63" s="16" t="s">
        <v>1</v>
      </c>
      <c r="F63" s="15">
        <v>1.1599999999999999</v>
      </c>
      <c r="H63" s="6"/>
    </row>
    <row r="64" spans="2:14" ht="17.25" thickTop="1" thickBot="1" x14ac:dyDescent="0.3">
      <c r="B64" s="21" t="s">
        <v>166</v>
      </c>
      <c r="C64" s="20" t="s">
        <v>3</v>
      </c>
      <c r="D64" s="19" t="s">
        <v>17</v>
      </c>
      <c r="E64" s="16" t="s">
        <v>1</v>
      </c>
      <c r="F64" s="15">
        <v>0.95</v>
      </c>
      <c r="H64" s="6"/>
    </row>
    <row r="65" spans="2:8" ht="17.25" thickTop="1" thickBot="1" x14ac:dyDescent="0.3">
      <c r="B65" s="21" t="s">
        <v>165</v>
      </c>
      <c r="C65" s="20" t="s">
        <v>3</v>
      </c>
      <c r="D65" s="19" t="s">
        <v>17</v>
      </c>
      <c r="E65" s="16" t="s">
        <v>1</v>
      </c>
      <c r="F65" s="15">
        <v>0.99</v>
      </c>
      <c r="H65" s="6"/>
    </row>
    <row r="66" spans="2:8" ht="17.25" thickTop="1" thickBot="1" x14ac:dyDescent="0.3">
      <c r="B66" s="21" t="s">
        <v>164</v>
      </c>
      <c r="C66" s="20" t="s">
        <v>3</v>
      </c>
      <c r="D66" s="19" t="s">
        <v>17</v>
      </c>
      <c r="E66" s="16" t="s">
        <v>1</v>
      </c>
      <c r="F66" s="15">
        <v>0.87</v>
      </c>
      <c r="H66" s="6"/>
    </row>
    <row r="67" spans="2:8" ht="17.25" thickTop="1" thickBot="1" x14ac:dyDescent="0.3">
      <c r="B67" s="21" t="s">
        <v>163</v>
      </c>
      <c r="C67" s="20" t="s">
        <v>3</v>
      </c>
      <c r="D67" s="19" t="s">
        <v>17</v>
      </c>
      <c r="E67" s="16" t="s">
        <v>1</v>
      </c>
      <c r="F67" s="15">
        <v>1.57</v>
      </c>
      <c r="H67" s="6"/>
    </row>
    <row r="68" spans="2:8" ht="17.25" thickTop="1" thickBot="1" x14ac:dyDescent="0.3">
      <c r="B68" s="21" t="s">
        <v>162</v>
      </c>
      <c r="C68" s="20" t="s">
        <v>3</v>
      </c>
      <c r="D68" s="19" t="s">
        <v>17</v>
      </c>
      <c r="E68" s="16" t="s">
        <v>1</v>
      </c>
      <c r="F68" s="15">
        <v>0.71</v>
      </c>
      <c r="H68" s="6"/>
    </row>
    <row r="69" spans="2:8" ht="17.25" thickTop="1" thickBot="1" x14ac:dyDescent="0.3">
      <c r="B69" s="21" t="s">
        <v>161</v>
      </c>
      <c r="C69" s="20" t="s">
        <v>3</v>
      </c>
      <c r="D69" s="19" t="s">
        <v>17</v>
      </c>
      <c r="E69" s="16" t="s">
        <v>1</v>
      </c>
      <c r="F69" s="15">
        <v>1.5</v>
      </c>
      <c r="H69" s="6"/>
    </row>
    <row r="70" spans="2:8" ht="17.25" thickTop="1" thickBot="1" x14ac:dyDescent="0.3">
      <c r="B70" s="21" t="s">
        <v>160</v>
      </c>
      <c r="C70" s="20" t="s">
        <v>3</v>
      </c>
      <c r="D70" s="19" t="s">
        <v>17</v>
      </c>
      <c r="E70" s="16" t="s">
        <v>1</v>
      </c>
      <c r="F70" s="15">
        <v>1.02</v>
      </c>
      <c r="H70" s="6"/>
    </row>
    <row r="71" spans="2:8" ht="17.25" thickTop="1" thickBot="1" x14ac:dyDescent="0.3">
      <c r="B71" s="21" t="s">
        <v>159</v>
      </c>
      <c r="C71" s="20" t="s">
        <v>3</v>
      </c>
      <c r="D71" s="19" t="s">
        <v>17</v>
      </c>
      <c r="E71" s="16" t="s">
        <v>1</v>
      </c>
      <c r="F71" s="15">
        <v>0.45</v>
      </c>
      <c r="H71" s="6"/>
    </row>
    <row r="72" spans="2:8" ht="17.25" thickTop="1" thickBot="1" x14ac:dyDescent="0.3">
      <c r="B72" s="21" t="s">
        <v>158</v>
      </c>
      <c r="C72" s="20" t="s">
        <v>3</v>
      </c>
      <c r="D72" s="19" t="s">
        <v>17</v>
      </c>
      <c r="E72" s="16" t="s">
        <v>1</v>
      </c>
      <c r="F72" s="15">
        <v>0.45</v>
      </c>
      <c r="H72" s="6"/>
    </row>
    <row r="73" spans="2:8" ht="17.25" thickTop="1" thickBot="1" x14ac:dyDescent="0.3">
      <c r="B73" s="21" t="s">
        <v>157</v>
      </c>
      <c r="C73" s="20" t="s">
        <v>3</v>
      </c>
      <c r="D73" s="19" t="s">
        <v>17</v>
      </c>
      <c r="E73" s="16" t="s">
        <v>1</v>
      </c>
      <c r="F73" s="15">
        <v>0.36</v>
      </c>
      <c r="H73" s="6"/>
    </row>
    <row r="74" spans="2:8" ht="17.25" thickTop="1" thickBot="1" x14ac:dyDescent="0.3">
      <c r="B74" s="21" t="s">
        <v>156</v>
      </c>
      <c r="C74" s="20" t="s">
        <v>3</v>
      </c>
      <c r="D74" s="19" t="s">
        <v>17</v>
      </c>
      <c r="E74" s="16" t="s">
        <v>1</v>
      </c>
      <c r="F74" s="15">
        <v>0.4</v>
      </c>
      <c r="H74" s="6"/>
    </row>
    <row r="75" spans="2:8" ht="17.25" thickTop="1" thickBot="1" x14ac:dyDescent="0.3">
      <c r="B75" s="21" t="s">
        <v>155</v>
      </c>
      <c r="C75" s="20" t="s">
        <v>3</v>
      </c>
      <c r="D75" s="19" t="s">
        <v>17</v>
      </c>
      <c r="E75" s="16" t="s">
        <v>1</v>
      </c>
      <c r="F75" s="15">
        <v>1.1599999999999999</v>
      </c>
      <c r="H75" s="6"/>
    </row>
    <row r="76" spans="2:8" ht="17.25" thickTop="1" thickBot="1" x14ac:dyDescent="0.3">
      <c r="B76" s="21" t="s">
        <v>154</v>
      </c>
      <c r="C76" s="20" t="s">
        <v>3</v>
      </c>
      <c r="D76" s="19" t="s">
        <v>17</v>
      </c>
      <c r="E76" s="16" t="s">
        <v>1</v>
      </c>
      <c r="F76" s="15">
        <v>0.87</v>
      </c>
      <c r="H76" s="6"/>
    </row>
    <row r="77" spans="2:8" ht="17.25" thickTop="1" thickBot="1" x14ac:dyDescent="0.3">
      <c r="B77" s="21" t="s">
        <v>153</v>
      </c>
      <c r="C77" s="20" t="s">
        <v>3</v>
      </c>
      <c r="D77" s="19" t="s">
        <v>17</v>
      </c>
      <c r="E77" s="16" t="s">
        <v>1</v>
      </c>
      <c r="F77" s="15">
        <v>0.34</v>
      </c>
      <c r="H77" s="6"/>
    </row>
    <row r="78" spans="2:8" ht="17.25" thickTop="1" thickBot="1" x14ac:dyDescent="0.3">
      <c r="B78" s="21" t="s">
        <v>152</v>
      </c>
      <c r="C78" s="20" t="s">
        <v>3</v>
      </c>
      <c r="D78" s="19" t="s">
        <v>17</v>
      </c>
      <c r="E78" s="16" t="s">
        <v>1</v>
      </c>
      <c r="F78" s="15">
        <v>0.39</v>
      </c>
      <c r="H78" s="6"/>
    </row>
    <row r="79" spans="2:8" ht="17.25" thickTop="1" thickBot="1" x14ac:dyDescent="0.3">
      <c r="B79" s="21" t="s">
        <v>151</v>
      </c>
      <c r="C79" s="20" t="s">
        <v>3</v>
      </c>
      <c r="D79" s="19" t="s">
        <v>17</v>
      </c>
      <c r="E79" s="16" t="s">
        <v>1</v>
      </c>
      <c r="F79" s="15">
        <v>0.22</v>
      </c>
      <c r="H79" s="6"/>
    </row>
    <row r="80" spans="2:8" ht="17.25" thickTop="1" thickBot="1" x14ac:dyDescent="0.3">
      <c r="B80" s="21" t="s">
        <v>150</v>
      </c>
      <c r="C80" s="20" t="s">
        <v>3</v>
      </c>
      <c r="D80" s="19" t="s">
        <v>17</v>
      </c>
      <c r="E80" s="16" t="s">
        <v>1</v>
      </c>
      <c r="F80" s="15">
        <v>0.27</v>
      </c>
      <c r="H80" s="6"/>
    </row>
    <row r="81" spans="2:8" ht="17.25" thickTop="1" thickBot="1" x14ac:dyDescent="0.3">
      <c r="B81" s="21" t="s">
        <v>149</v>
      </c>
      <c r="C81" s="20" t="s">
        <v>3</v>
      </c>
      <c r="D81" s="19" t="s">
        <v>17</v>
      </c>
      <c r="E81" s="16" t="s">
        <v>1</v>
      </c>
      <c r="F81" s="15">
        <v>1.48</v>
      </c>
      <c r="H81" s="6"/>
    </row>
    <row r="82" spans="2:8" ht="17.25" thickTop="1" thickBot="1" x14ac:dyDescent="0.3">
      <c r="B82" s="21" t="s">
        <v>148</v>
      </c>
      <c r="C82" s="20" t="s">
        <v>3</v>
      </c>
      <c r="D82" s="19" t="s">
        <v>17</v>
      </c>
      <c r="E82" s="16" t="s">
        <v>1</v>
      </c>
      <c r="F82" s="15">
        <v>0.27</v>
      </c>
      <c r="H82" s="6"/>
    </row>
    <row r="83" spans="2:8" ht="17.25" thickTop="1" thickBot="1" x14ac:dyDescent="0.3">
      <c r="B83" s="21" t="s">
        <v>147</v>
      </c>
      <c r="C83" s="20" t="s">
        <v>3</v>
      </c>
      <c r="D83" s="19" t="s">
        <v>17</v>
      </c>
      <c r="E83" s="16" t="s">
        <v>1</v>
      </c>
      <c r="F83" s="15">
        <v>0.54</v>
      </c>
      <c r="H83" s="6"/>
    </row>
    <row r="84" spans="2:8" ht="17.25" thickTop="1" thickBot="1" x14ac:dyDescent="0.3">
      <c r="B84" s="21" t="s">
        <v>146</v>
      </c>
      <c r="C84" s="20" t="s">
        <v>3</v>
      </c>
      <c r="D84" s="19" t="s">
        <v>17</v>
      </c>
      <c r="E84" s="16" t="s">
        <v>1</v>
      </c>
      <c r="F84" s="15">
        <v>1.06</v>
      </c>
      <c r="H84" s="6"/>
    </row>
    <row r="85" spans="2:8" ht="17.25" thickTop="1" thickBot="1" x14ac:dyDescent="0.3">
      <c r="B85" s="21" t="s">
        <v>145</v>
      </c>
      <c r="C85" s="20" t="s">
        <v>3</v>
      </c>
      <c r="D85" s="19" t="s">
        <v>17</v>
      </c>
      <c r="E85" s="16" t="s">
        <v>1</v>
      </c>
      <c r="F85" s="15">
        <v>0.49</v>
      </c>
      <c r="H85" s="6"/>
    </row>
    <row r="86" spans="2:8" ht="17.25" thickTop="1" thickBot="1" x14ac:dyDescent="0.3">
      <c r="B86" s="21" t="s">
        <v>106</v>
      </c>
      <c r="C86" s="20" t="s">
        <v>3</v>
      </c>
      <c r="D86" s="19" t="s">
        <v>17</v>
      </c>
      <c r="E86" s="16" t="s">
        <v>1</v>
      </c>
      <c r="F86" s="15">
        <v>0.06</v>
      </c>
      <c r="H86" s="6"/>
    </row>
    <row r="87" spans="2:8" ht="17.25" thickTop="1" thickBot="1" x14ac:dyDescent="0.3">
      <c r="B87" s="21" t="s">
        <v>144</v>
      </c>
      <c r="C87" s="20" t="s">
        <v>3</v>
      </c>
      <c r="D87" s="19" t="s">
        <v>17</v>
      </c>
      <c r="E87" s="16" t="s">
        <v>1</v>
      </c>
      <c r="F87" s="15">
        <v>1.04</v>
      </c>
      <c r="H87" s="6"/>
    </row>
    <row r="88" spans="2:8" ht="17.25" thickTop="1" thickBot="1" x14ac:dyDescent="0.3">
      <c r="B88" s="21" t="s">
        <v>143</v>
      </c>
      <c r="C88" s="20" t="s">
        <v>3</v>
      </c>
      <c r="D88" s="19" t="s">
        <v>17</v>
      </c>
      <c r="E88" s="16" t="s">
        <v>1</v>
      </c>
      <c r="F88" s="15">
        <v>0.57999999999999996</v>
      </c>
      <c r="H88" s="6"/>
    </row>
    <row r="89" spans="2:8" ht="17.25" thickTop="1" thickBot="1" x14ac:dyDescent="0.3">
      <c r="B89" s="21" t="s">
        <v>142</v>
      </c>
      <c r="C89" s="20" t="s">
        <v>3</v>
      </c>
      <c r="D89" s="19" t="s">
        <v>17</v>
      </c>
      <c r="E89" s="16" t="s">
        <v>1</v>
      </c>
      <c r="F89" s="15">
        <v>0.65</v>
      </c>
      <c r="H89" s="6"/>
    </row>
    <row r="90" spans="2:8" ht="17.25" thickTop="1" thickBot="1" x14ac:dyDescent="0.3">
      <c r="B90" s="21" t="s">
        <v>141</v>
      </c>
      <c r="C90" s="20" t="s">
        <v>3</v>
      </c>
      <c r="D90" s="19" t="s">
        <v>17</v>
      </c>
      <c r="E90" s="16" t="s">
        <v>1</v>
      </c>
      <c r="F90" s="15">
        <v>0.44</v>
      </c>
      <c r="H90" s="6"/>
    </row>
    <row r="91" spans="2:8" ht="17.25" thickTop="1" thickBot="1" x14ac:dyDescent="0.3">
      <c r="B91" s="21" t="s">
        <v>140</v>
      </c>
      <c r="C91" s="20" t="s">
        <v>3</v>
      </c>
      <c r="D91" s="19" t="s">
        <v>17</v>
      </c>
      <c r="E91" s="16" t="s">
        <v>1</v>
      </c>
      <c r="F91" s="15">
        <v>1.55</v>
      </c>
      <c r="H91" s="6"/>
    </row>
    <row r="92" spans="2:8" ht="17.25" thickTop="1" thickBot="1" x14ac:dyDescent="0.3">
      <c r="B92" s="21" t="s">
        <v>139</v>
      </c>
      <c r="C92" s="20" t="s">
        <v>3</v>
      </c>
      <c r="D92" s="19" t="s">
        <v>17</v>
      </c>
      <c r="E92" s="16" t="s">
        <v>1</v>
      </c>
      <c r="F92" s="15">
        <v>0.95</v>
      </c>
      <c r="H92" s="6"/>
    </row>
    <row r="93" spans="2:8" ht="17.25" thickTop="1" thickBot="1" x14ac:dyDescent="0.3">
      <c r="B93" s="21" t="s">
        <v>138</v>
      </c>
      <c r="C93" s="20" t="s">
        <v>3</v>
      </c>
      <c r="D93" s="19" t="s">
        <v>17</v>
      </c>
      <c r="E93" s="16" t="s">
        <v>1</v>
      </c>
      <c r="F93" s="15">
        <v>1.53</v>
      </c>
      <c r="H93" s="6"/>
    </row>
    <row r="94" spans="2:8" ht="17.25" thickTop="1" thickBot="1" x14ac:dyDescent="0.3">
      <c r="B94" s="21" t="s">
        <v>137</v>
      </c>
      <c r="C94" s="20" t="s">
        <v>3</v>
      </c>
      <c r="D94" s="19" t="s">
        <v>2</v>
      </c>
      <c r="E94" s="16" t="s">
        <v>1</v>
      </c>
      <c r="F94" s="15">
        <v>0.6</v>
      </c>
      <c r="H94" s="6"/>
    </row>
    <row r="95" spans="2:8" ht="17.25" thickTop="1" thickBot="1" x14ac:dyDescent="0.3">
      <c r="B95" s="21" t="s">
        <v>59</v>
      </c>
      <c r="C95" s="20" t="s">
        <v>3</v>
      </c>
      <c r="D95" s="19" t="s">
        <v>2</v>
      </c>
      <c r="E95" s="16" t="s">
        <v>1</v>
      </c>
      <c r="F95" s="15">
        <v>0.25</v>
      </c>
      <c r="H95" s="6"/>
    </row>
    <row r="96" spans="2:8" ht="17.25" thickTop="1" thickBot="1" x14ac:dyDescent="0.3">
      <c r="B96" s="21" t="s">
        <v>136</v>
      </c>
      <c r="C96" s="20" t="s">
        <v>3</v>
      </c>
      <c r="D96" s="19" t="s">
        <v>2</v>
      </c>
      <c r="E96" s="16" t="s">
        <v>1</v>
      </c>
      <c r="F96" s="15">
        <v>0.19</v>
      </c>
      <c r="H96" s="6"/>
    </row>
    <row r="97" spans="2:8" ht="17.25" thickTop="1" thickBot="1" x14ac:dyDescent="0.3">
      <c r="B97" s="21" t="s">
        <v>135</v>
      </c>
      <c r="C97" s="20" t="s">
        <v>3</v>
      </c>
      <c r="D97" s="19" t="s">
        <v>2</v>
      </c>
      <c r="E97" s="16" t="s">
        <v>1</v>
      </c>
      <c r="F97" s="15">
        <v>0.5</v>
      </c>
      <c r="H97" s="6"/>
    </row>
    <row r="98" spans="2:8" ht="17.25" thickTop="1" thickBot="1" x14ac:dyDescent="0.3">
      <c r="B98" s="21" t="s">
        <v>134</v>
      </c>
      <c r="C98" s="20" t="s">
        <v>3</v>
      </c>
      <c r="D98" s="19" t="s">
        <v>2</v>
      </c>
      <c r="E98" s="16" t="s">
        <v>1</v>
      </c>
      <c r="F98" s="15">
        <v>0.53</v>
      </c>
      <c r="H98" s="6"/>
    </row>
    <row r="99" spans="2:8" ht="17.25" thickTop="1" thickBot="1" x14ac:dyDescent="0.3">
      <c r="B99" s="21" t="s">
        <v>133</v>
      </c>
      <c r="C99" s="20" t="s">
        <v>32</v>
      </c>
      <c r="D99" s="19" t="s">
        <v>2</v>
      </c>
      <c r="E99" s="16" t="s">
        <v>1</v>
      </c>
      <c r="F99" s="15">
        <v>0.5</v>
      </c>
      <c r="H99" s="6"/>
    </row>
    <row r="100" spans="2:8" ht="17.25" thickTop="1" thickBot="1" x14ac:dyDescent="0.3">
      <c r="B100" s="21" t="s">
        <v>132</v>
      </c>
      <c r="C100" s="20" t="s">
        <v>32</v>
      </c>
      <c r="D100" s="19" t="s">
        <v>2</v>
      </c>
      <c r="E100" s="16" t="s">
        <v>1</v>
      </c>
      <c r="F100" s="15">
        <v>0.32</v>
      </c>
      <c r="H100" s="6"/>
    </row>
    <row r="101" spans="2:8" ht="17.25" thickTop="1" thickBot="1" x14ac:dyDescent="0.3">
      <c r="B101" s="21" t="s">
        <v>131</v>
      </c>
      <c r="C101" s="20" t="s">
        <v>32</v>
      </c>
      <c r="D101" s="19" t="s">
        <v>2</v>
      </c>
      <c r="E101" s="16" t="s">
        <v>1</v>
      </c>
      <c r="F101" s="15">
        <v>0.48</v>
      </c>
      <c r="H101" s="6"/>
    </row>
    <row r="102" spans="2:8" ht="17.25" thickTop="1" thickBot="1" x14ac:dyDescent="0.3">
      <c r="B102" s="21" t="s">
        <v>130</v>
      </c>
      <c r="C102" s="20" t="s">
        <v>32</v>
      </c>
      <c r="D102" s="19" t="s">
        <v>2</v>
      </c>
      <c r="E102" s="16" t="s">
        <v>1</v>
      </c>
      <c r="F102" s="15">
        <v>0.22</v>
      </c>
      <c r="H102" s="6"/>
    </row>
    <row r="103" spans="2:8" ht="17.25" thickTop="1" thickBot="1" x14ac:dyDescent="0.3">
      <c r="B103" s="21" t="s">
        <v>129</v>
      </c>
      <c r="C103" s="20" t="s">
        <v>3</v>
      </c>
      <c r="D103" s="19" t="s">
        <v>2</v>
      </c>
      <c r="E103" s="16" t="s">
        <v>1</v>
      </c>
      <c r="F103" s="15">
        <v>0.2</v>
      </c>
      <c r="H103" s="6"/>
    </row>
    <row r="104" spans="2:8" ht="17.25" thickTop="1" thickBot="1" x14ac:dyDescent="0.3">
      <c r="B104" s="21" t="s">
        <v>128</v>
      </c>
      <c r="C104" s="20" t="s">
        <v>32</v>
      </c>
      <c r="D104" s="19" t="s">
        <v>2</v>
      </c>
      <c r="E104" s="16" t="s">
        <v>1</v>
      </c>
      <c r="F104" s="15">
        <v>0.09</v>
      </c>
      <c r="H104" s="6"/>
    </row>
    <row r="105" spans="2:8" ht="17.25" thickTop="1" thickBot="1" x14ac:dyDescent="0.3">
      <c r="B105" s="21" t="s">
        <v>127</v>
      </c>
      <c r="C105" s="20" t="s">
        <v>3</v>
      </c>
      <c r="D105" s="19" t="s">
        <v>2</v>
      </c>
      <c r="E105" s="16" t="s">
        <v>1</v>
      </c>
      <c r="F105" s="15">
        <v>1.48</v>
      </c>
      <c r="H105" s="6"/>
    </row>
    <row r="106" spans="2:8" ht="17.25" thickTop="1" thickBot="1" x14ac:dyDescent="0.3">
      <c r="B106" s="21" t="s">
        <v>126</v>
      </c>
      <c r="C106" s="20" t="s">
        <v>3</v>
      </c>
      <c r="D106" s="19" t="s">
        <v>2</v>
      </c>
      <c r="E106" s="16" t="s">
        <v>1</v>
      </c>
      <c r="F106" s="15">
        <v>0.48</v>
      </c>
      <c r="H106" s="6"/>
    </row>
    <row r="107" spans="2:8" ht="17.25" thickTop="1" thickBot="1" x14ac:dyDescent="0.3">
      <c r="B107" s="21" t="s">
        <v>125</v>
      </c>
      <c r="C107" s="20" t="s">
        <v>3</v>
      </c>
      <c r="D107" s="19" t="s">
        <v>2</v>
      </c>
      <c r="E107" s="16" t="s">
        <v>1</v>
      </c>
      <c r="F107" s="15">
        <v>1.86</v>
      </c>
      <c r="H107" s="6"/>
    </row>
    <row r="108" spans="2:8" ht="17.25" thickTop="1" thickBot="1" x14ac:dyDescent="0.3">
      <c r="B108" s="21" t="s">
        <v>124</v>
      </c>
      <c r="C108" s="20" t="s">
        <v>3</v>
      </c>
      <c r="D108" s="19" t="s">
        <v>2</v>
      </c>
      <c r="E108" s="16" t="s">
        <v>1</v>
      </c>
      <c r="F108" s="15">
        <v>2.42</v>
      </c>
      <c r="H108" s="6"/>
    </row>
    <row r="109" spans="2:8" ht="17.25" thickTop="1" thickBot="1" x14ac:dyDescent="0.3">
      <c r="B109" s="21" t="s">
        <v>123</v>
      </c>
      <c r="C109" s="20" t="s">
        <v>3</v>
      </c>
      <c r="D109" s="19" t="s">
        <v>2</v>
      </c>
      <c r="E109" s="16" t="s">
        <v>1</v>
      </c>
      <c r="F109" s="15">
        <v>0.05</v>
      </c>
      <c r="H109" s="6"/>
    </row>
    <row r="110" spans="2:8" ht="17.25" thickTop="1" thickBot="1" x14ac:dyDescent="0.3">
      <c r="B110" s="21" t="s">
        <v>122</v>
      </c>
      <c r="C110" s="20" t="s">
        <v>3</v>
      </c>
      <c r="D110" s="19" t="s">
        <v>2</v>
      </c>
      <c r="E110" s="16" t="s">
        <v>1</v>
      </c>
      <c r="F110" s="15">
        <v>0.45</v>
      </c>
      <c r="H110" s="6"/>
    </row>
    <row r="111" spans="2:8" ht="17.25" thickTop="1" thickBot="1" x14ac:dyDescent="0.3">
      <c r="B111" s="21" t="s">
        <v>121</v>
      </c>
      <c r="C111" s="20" t="s">
        <v>3</v>
      </c>
      <c r="D111" s="19" t="s">
        <v>2</v>
      </c>
      <c r="E111" s="16" t="s">
        <v>1</v>
      </c>
      <c r="F111" s="15">
        <v>0.71</v>
      </c>
      <c r="H111" s="6"/>
    </row>
    <row r="112" spans="2:8" ht="17.25" thickTop="1" thickBot="1" x14ac:dyDescent="0.3">
      <c r="B112" s="21" t="s">
        <v>120</v>
      </c>
      <c r="C112" s="20" t="s">
        <v>3</v>
      </c>
      <c r="D112" s="19" t="s">
        <v>2</v>
      </c>
      <c r="E112" s="16" t="s">
        <v>1</v>
      </c>
      <c r="F112" s="15">
        <v>0.67</v>
      </c>
      <c r="H112" s="6"/>
    </row>
    <row r="113" spans="2:8" ht="17.25" thickTop="1" thickBot="1" x14ac:dyDescent="0.3">
      <c r="B113" s="21" t="s">
        <v>119</v>
      </c>
      <c r="C113" s="20" t="s">
        <v>3</v>
      </c>
      <c r="D113" s="19" t="s">
        <v>2</v>
      </c>
      <c r="E113" s="16" t="s">
        <v>1</v>
      </c>
      <c r="F113" s="15">
        <v>2.0299999999999998</v>
      </c>
      <c r="H113" s="6"/>
    </row>
    <row r="114" spans="2:8" ht="17.25" thickTop="1" thickBot="1" x14ac:dyDescent="0.3">
      <c r="B114" s="21" t="s">
        <v>118</v>
      </c>
      <c r="C114" s="20" t="s">
        <v>3</v>
      </c>
      <c r="D114" s="19" t="s">
        <v>2</v>
      </c>
      <c r="E114" s="16" t="s">
        <v>1</v>
      </c>
      <c r="F114" s="15">
        <v>0.68</v>
      </c>
      <c r="H114" s="6"/>
    </row>
    <row r="115" spans="2:8" ht="17.25" thickTop="1" thickBot="1" x14ac:dyDescent="0.3">
      <c r="B115" s="21" t="s">
        <v>117</v>
      </c>
      <c r="C115" s="20" t="s">
        <v>3</v>
      </c>
      <c r="D115" s="19" t="s">
        <v>2</v>
      </c>
      <c r="E115" s="16" t="s">
        <v>1</v>
      </c>
      <c r="F115" s="15">
        <v>2.29</v>
      </c>
      <c r="H115" s="6"/>
    </row>
    <row r="116" spans="2:8" ht="17.25" thickTop="1" thickBot="1" x14ac:dyDescent="0.3">
      <c r="B116" s="21" t="s">
        <v>116</v>
      </c>
      <c r="C116" s="20" t="s">
        <v>3</v>
      </c>
      <c r="D116" s="19" t="s">
        <v>2</v>
      </c>
      <c r="E116" s="16" t="s">
        <v>1</v>
      </c>
      <c r="F116" s="15">
        <v>0.11</v>
      </c>
      <c r="H116" s="6"/>
    </row>
    <row r="117" spans="2:8" ht="17.25" thickTop="1" thickBot="1" x14ac:dyDescent="0.3">
      <c r="B117" s="21" t="s">
        <v>115</v>
      </c>
      <c r="C117" s="20" t="s">
        <v>3</v>
      </c>
      <c r="D117" s="19" t="s">
        <v>2</v>
      </c>
      <c r="E117" s="16" t="s">
        <v>1</v>
      </c>
      <c r="F117" s="15">
        <v>0.1</v>
      </c>
      <c r="H117" s="6"/>
    </row>
    <row r="118" spans="2:8" ht="17.25" thickTop="1" thickBot="1" x14ac:dyDescent="0.3">
      <c r="B118" s="21" t="s">
        <v>12</v>
      </c>
      <c r="C118" s="20" t="s">
        <v>3</v>
      </c>
      <c r="D118" s="19" t="s">
        <v>2</v>
      </c>
      <c r="E118" s="16" t="s">
        <v>1</v>
      </c>
      <c r="F118" s="15">
        <v>0.45</v>
      </c>
      <c r="H118" s="6"/>
    </row>
    <row r="119" spans="2:8" ht="17.25" thickTop="1" thickBot="1" x14ac:dyDescent="0.3">
      <c r="B119" s="21" t="s">
        <v>114</v>
      </c>
      <c r="C119" s="20" t="s">
        <v>3</v>
      </c>
      <c r="D119" s="19" t="s">
        <v>2</v>
      </c>
      <c r="E119" s="16" t="s">
        <v>1</v>
      </c>
      <c r="F119" s="15">
        <v>1.07</v>
      </c>
      <c r="H119" s="6"/>
    </row>
    <row r="120" spans="2:8" ht="17.25" thickTop="1" thickBot="1" x14ac:dyDescent="0.3">
      <c r="B120" s="21" t="s">
        <v>113</v>
      </c>
      <c r="C120" s="20" t="s">
        <v>3</v>
      </c>
      <c r="D120" s="19" t="s">
        <v>2</v>
      </c>
      <c r="E120" s="16" t="s">
        <v>1</v>
      </c>
      <c r="F120" s="15">
        <v>1.03</v>
      </c>
      <c r="H120" s="6"/>
    </row>
    <row r="121" spans="2:8" ht="17.25" thickTop="1" thickBot="1" x14ac:dyDescent="0.3">
      <c r="B121" s="21" t="s">
        <v>112</v>
      </c>
      <c r="C121" s="20" t="s">
        <v>3</v>
      </c>
      <c r="D121" s="19" t="s">
        <v>2</v>
      </c>
      <c r="E121" s="16" t="s">
        <v>1</v>
      </c>
      <c r="F121" s="15">
        <v>1.51</v>
      </c>
      <c r="H121" s="6"/>
    </row>
    <row r="122" spans="2:8" ht="17.25" thickTop="1" thickBot="1" x14ac:dyDescent="0.3">
      <c r="B122" s="21" t="s">
        <v>8</v>
      </c>
      <c r="C122" s="20" t="s">
        <v>3</v>
      </c>
      <c r="D122" s="19" t="s">
        <v>2</v>
      </c>
      <c r="E122" s="16" t="s">
        <v>1</v>
      </c>
      <c r="F122" s="15">
        <v>0.25</v>
      </c>
      <c r="H122" s="6"/>
    </row>
    <row r="123" spans="2:8" ht="17.25" thickTop="1" thickBot="1" x14ac:dyDescent="0.3">
      <c r="B123" s="21">
        <v>58</v>
      </c>
      <c r="C123" s="20" t="s">
        <v>3</v>
      </c>
      <c r="D123" s="19" t="s">
        <v>2</v>
      </c>
      <c r="E123" s="16" t="s">
        <v>1</v>
      </c>
      <c r="F123" s="15">
        <v>4.6900000000000004</v>
      </c>
      <c r="H123" s="6"/>
    </row>
    <row r="124" spans="2:8" ht="17.25" thickTop="1" thickBot="1" x14ac:dyDescent="0.3">
      <c r="B124" s="21">
        <v>59</v>
      </c>
      <c r="C124" s="20" t="s">
        <v>3</v>
      </c>
      <c r="D124" s="19" t="s">
        <v>2</v>
      </c>
      <c r="E124" s="16" t="s">
        <v>1</v>
      </c>
      <c r="F124" s="15">
        <v>12.86</v>
      </c>
      <c r="H124" s="6"/>
    </row>
    <row r="125" spans="2:8" ht="17.25" thickTop="1" thickBot="1" x14ac:dyDescent="0.3">
      <c r="B125" s="21" t="s">
        <v>111</v>
      </c>
      <c r="C125" s="20" t="s">
        <v>3</v>
      </c>
      <c r="D125" s="19" t="s">
        <v>2</v>
      </c>
      <c r="E125" s="16" t="s">
        <v>1</v>
      </c>
      <c r="F125" s="15">
        <v>4.03</v>
      </c>
      <c r="H125" s="6"/>
    </row>
    <row r="126" spans="2:8" ht="17.25" thickTop="1" thickBot="1" x14ac:dyDescent="0.3">
      <c r="B126" s="21" t="s">
        <v>110</v>
      </c>
      <c r="C126" s="20" t="s">
        <v>3</v>
      </c>
      <c r="D126" s="19" t="s">
        <v>2</v>
      </c>
      <c r="E126" s="16" t="s">
        <v>1</v>
      </c>
      <c r="F126" s="15">
        <v>4.05</v>
      </c>
      <c r="H126" s="6"/>
    </row>
    <row r="127" spans="2:8" ht="17.25" thickTop="1" thickBot="1" x14ac:dyDescent="0.3">
      <c r="B127" s="21" t="s">
        <v>109</v>
      </c>
      <c r="C127" s="20" t="s">
        <v>3</v>
      </c>
      <c r="D127" s="19" t="s">
        <v>2</v>
      </c>
      <c r="E127" s="16" t="s">
        <v>1</v>
      </c>
      <c r="F127" s="15">
        <v>10.97</v>
      </c>
      <c r="H127" s="6"/>
    </row>
    <row r="128" spans="2:8" ht="17.25" thickTop="1" thickBot="1" x14ac:dyDescent="0.3">
      <c r="B128" s="21" t="s">
        <v>6</v>
      </c>
      <c r="C128" s="20" t="s">
        <v>3</v>
      </c>
      <c r="D128" s="19" t="s">
        <v>2</v>
      </c>
      <c r="E128" s="16" t="s">
        <v>1</v>
      </c>
      <c r="F128" s="15">
        <v>0.4</v>
      </c>
      <c r="H128" s="6"/>
    </row>
    <row r="129" spans="2:8" ht="17.25" thickTop="1" thickBot="1" x14ac:dyDescent="0.3">
      <c r="B129" s="21" t="s">
        <v>108</v>
      </c>
      <c r="C129" s="20" t="s">
        <v>3</v>
      </c>
      <c r="D129" s="19" t="s">
        <v>2</v>
      </c>
      <c r="E129" s="16" t="s">
        <v>1</v>
      </c>
      <c r="F129" s="15">
        <v>10.54</v>
      </c>
      <c r="H129" s="6"/>
    </row>
    <row r="130" spans="2:8" ht="17.25" thickTop="1" thickBot="1" x14ac:dyDescent="0.3">
      <c r="B130" s="21">
        <v>66</v>
      </c>
      <c r="C130" s="20" t="s">
        <v>3</v>
      </c>
      <c r="D130" s="19" t="s">
        <v>2</v>
      </c>
      <c r="E130" s="16" t="s">
        <v>1</v>
      </c>
      <c r="F130" s="15">
        <v>1.1000000000000001</v>
      </c>
      <c r="H130" s="6"/>
    </row>
    <row r="131" spans="2:8" ht="17.25" thickTop="1" thickBot="1" x14ac:dyDescent="0.3">
      <c r="B131" s="21" t="s">
        <v>107</v>
      </c>
      <c r="C131" s="20" t="s">
        <v>3</v>
      </c>
      <c r="D131" s="19" t="s">
        <v>17</v>
      </c>
      <c r="E131" s="16" t="s">
        <v>78</v>
      </c>
      <c r="F131" s="15">
        <v>0.48</v>
      </c>
      <c r="H131" s="6"/>
    </row>
    <row r="132" spans="2:8" ht="17.25" thickTop="1" thickBot="1" x14ac:dyDescent="0.3">
      <c r="B132" s="21" t="s">
        <v>106</v>
      </c>
      <c r="C132" s="20" t="s">
        <v>3</v>
      </c>
      <c r="D132" s="19" t="s">
        <v>17</v>
      </c>
      <c r="E132" s="16" t="s">
        <v>78</v>
      </c>
      <c r="F132" s="15">
        <v>0.25</v>
      </c>
      <c r="H132" s="6"/>
    </row>
    <row r="133" spans="2:8" ht="17.25" thickTop="1" thickBot="1" x14ac:dyDescent="0.3">
      <c r="B133" s="21" t="s">
        <v>105</v>
      </c>
      <c r="C133" s="20" t="s">
        <v>3</v>
      </c>
      <c r="D133" s="19" t="s">
        <v>17</v>
      </c>
      <c r="E133" s="16" t="s">
        <v>78</v>
      </c>
      <c r="F133" s="15">
        <v>0.27</v>
      </c>
      <c r="H133" s="6"/>
    </row>
    <row r="134" spans="2:8" ht="17.25" thickTop="1" thickBot="1" x14ac:dyDescent="0.3">
      <c r="B134" s="21" t="s">
        <v>104</v>
      </c>
      <c r="C134" s="20" t="s">
        <v>3</v>
      </c>
      <c r="D134" s="19" t="s">
        <v>17</v>
      </c>
      <c r="E134" s="16" t="s">
        <v>78</v>
      </c>
      <c r="F134" s="15">
        <v>1.28</v>
      </c>
      <c r="H134" s="6"/>
    </row>
    <row r="135" spans="2:8" ht="17.25" thickTop="1" thickBot="1" x14ac:dyDescent="0.3">
      <c r="B135" s="21" t="s">
        <v>103</v>
      </c>
      <c r="C135" s="20" t="s">
        <v>3</v>
      </c>
      <c r="D135" s="19" t="s">
        <v>17</v>
      </c>
      <c r="E135" s="16" t="s">
        <v>78</v>
      </c>
      <c r="F135" s="15">
        <v>0.82</v>
      </c>
      <c r="H135" s="6"/>
    </row>
    <row r="136" spans="2:8" ht="17.25" thickTop="1" thickBot="1" x14ac:dyDescent="0.3">
      <c r="B136" s="21" t="s">
        <v>102</v>
      </c>
      <c r="C136" s="20" t="s">
        <v>3</v>
      </c>
      <c r="D136" s="19" t="s">
        <v>17</v>
      </c>
      <c r="E136" s="16" t="s">
        <v>78</v>
      </c>
      <c r="F136" s="15">
        <v>0.52</v>
      </c>
      <c r="H136" s="6"/>
    </row>
    <row r="137" spans="2:8" ht="17.25" thickTop="1" thickBot="1" x14ac:dyDescent="0.3">
      <c r="B137" s="21" t="s">
        <v>54</v>
      </c>
      <c r="C137" s="20" t="s">
        <v>3</v>
      </c>
      <c r="D137" s="19" t="s">
        <v>17</v>
      </c>
      <c r="E137" s="16" t="s">
        <v>78</v>
      </c>
      <c r="F137" s="15">
        <v>0.08</v>
      </c>
      <c r="H137" s="6"/>
    </row>
    <row r="138" spans="2:8" ht="17.25" thickTop="1" thickBot="1" x14ac:dyDescent="0.3">
      <c r="B138" s="21" t="s">
        <v>101</v>
      </c>
      <c r="C138" s="20" t="s">
        <v>3</v>
      </c>
      <c r="D138" s="19" t="s">
        <v>17</v>
      </c>
      <c r="E138" s="16" t="s">
        <v>78</v>
      </c>
      <c r="F138" s="15">
        <v>0.43</v>
      </c>
      <c r="H138" s="6"/>
    </row>
    <row r="139" spans="2:8" ht="17.25" thickTop="1" thickBot="1" x14ac:dyDescent="0.3">
      <c r="B139" s="21" t="s">
        <v>100</v>
      </c>
      <c r="C139" s="20" t="s">
        <v>3</v>
      </c>
      <c r="D139" s="19" t="s">
        <v>17</v>
      </c>
      <c r="E139" s="16" t="s">
        <v>78</v>
      </c>
      <c r="F139" s="15">
        <v>0.6</v>
      </c>
      <c r="H139" s="6"/>
    </row>
    <row r="140" spans="2:8" ht="17.25" thickTop="1" thickBot="1" x14ac:dyDescent="0.3">
      <c r="B140" s="21" t="s">
        <v>99</v>
      </c>
      <c r="C140" s="20" t="s">
        <v>3</v>
      </c>
      <c r="D140" s="19" t="s">
        <v>2</v>
      </c>
      <c r="E140" s="16" t="s">
        <v>78</v>
      </c>
      <c r="F140" s="15">
        <v>7.0000000000000007E-2</v>
      </c>
      <c r="H140" s="6"/>
    </row>
    <row r="141" spans="2:8" ht="17.25" thickTop="1" thickBot="1" x14ac:dyDescent="0.3">
      <c r="B141" s="21" t="s">
        <v>98</v>
      </c>
      <c r="C141" s="20" t="s">
        <v>3</v>
      </c>
      <c r="D141" s="19" t="s">
        <v>2</v>
      </c>
      <c r="E141" s="16" t="s">
        <v>78</v>
      </c>
      <c r="F141" s="15">
        <v>0.14000000000000001</v>
      </c>
      <c r="H141" s="6"/>
    </row>
    <row r="142" spans="2:8" ht="17.25" thickTop="1" thickBot="1" x14ac:dyDescent="0.3">
      <c r="B142" s="21" t="s">
        <v>97</v>
      </c>
      <c r="C142" s="20" t="s">
        <v>3</v>
      </c>
      <c r="D142" s="19" t="s">
        <v>2</v>
      </c>
      <c r="E142" s="16" t="s">
        <v>78</v>
      </c>
      <c r="F142" s="15">
        <v>0.16</v>
      </c>
      <c r="H142" s="6"/>
    </row>
    <row r="143" spans="2:8" ht="17.25" thickTop="1" thickBot="1" x14ac:dyDescent="0.3">
      <c r="B143" s="21" t="s">
        <v>96</v>
      </c>
      <c r="C143" s="20" t="s">
        <v>3</v>
      </c>
      <c r="D143" s="19" t="s">
        <v>2</v>
      </c>
      <c r="E143" s="16" t="s">
        <v>78</v>
      </c>
      <c r="F143" s="15">
        <v>0.1</v>
      </c>
      <c r="H143" s="6"/>
    </row>
    <row r="144" spans="2:8" ht="17.25" thickTop="1" thickBot="1" x14ac:dyDescent="0.3">
      <c r="B144" s="21">
        <v>56</v>
      </c>
      <c r="C144" s="20" t="s">
        <v>3</v>
      </c>
      <c r="D144" s="19" t="s">
        <v>2</v>
      </c>
      <c r="E144" s="16" t="s">
        <v>78</v>
      </c>
      <c r="F144" s="15">
        <v>5.89</v>
      </c>
      <c r="H144" s="6"/>
    </row>
    <row r="145" spans="2:8" ht="17.25" thickTop="1" thickBot="1" x14ac:dyDescent="0.3">
      <c r="B145" s="21">
        <v>67</v>
      </c>
      <c r="C145" s="20" t="s">
        <v>3</v>
      </c>
      <c r="D145" s="19" t="s">
        <v>2</v>
      </c>
      <c r="E145" s="16" t="s">
        <v>78</v>
      </c>
      <c r="F145" s="15">
        <v>3.12</v>
      </c>
      <c r="H145" s="6"/>
    </row>
    <row r="146" spans="2:8" ht="17.25" thickTop="1" thickBot="1" x14ac:dyDescent="0.3">
      <c r="B146" s="21">
        <v>68</v>
      </c>
      <c r="C146" s="20" t="s">
        <v>3</v>
      </c>
      <c r="D146" s="19" t="s">
        <v>2</v>
      </c>
      <c r="E146" s="16" t="s">
        <v>78</v>
      </c>
      <c r="F146" s="15">
        <v>1.35</v>
      </c>
      <c r="H146" s="6"/>
    </row>
    <row r="147" spans="2:8" ht="17.25" thickTop="1" thickBot="1" x14ac:dyDescent="0.3">
      <c r="B147" s="21">
        <v>69</v>
      </c>
      <c r="C147" s="20" t="s">
        <v>3</v>
      </c>
      <c r="D147" s="19" t="s">
        <v>2</v>
      </c>
      <c r="E147" s="16" t="s">
        <v>78</v>
      </c>
      <c r="F147" s="15">
        <v>1.79</v>
      </c>
      <c r="H147" s="6"/>
    </row>
    <row r="148" spans="2:8" ht="17.25" thickTop="1" thickBot="1" x14ac:dyDescent="0.3">
      <c r="B148" s="21" t="s">
        <v>4</v>
      </c>
      <c r="C148" s="20" t="s">
        <v>3</v>
      </c>
      <c r="D148" s="19" t="s">
        <v>2</v>
      </c>
      <c r="E148" s="16" t="s">
        <v>78</v>
      </c>
      <c r="F148" s="15">
        <v>1</v>
      </c>
      <c r="H148" s="6"/>
    </row>
    <row r="149" spans="2:8" ht="17.25" thickTop="1" thickBot="1" x14ac:dyDescent="0.3">
      <c r="B149" s="21" t="s">
        <v>95</v>
      </c>
      <c r="C149" s="20" t="s">
        <v>3</v>
      </c>
      <c r="D149" s="19" t="s">
        <v>17</v>
      </c>
      <c r="E149" s="16" t="s">
        <v>78</v>
      </c>
      <c r="F149" s="15">
        <v>1.23</v>
      </c>
      <c r="H149" s="6"/>
    </row>
    <row r="150" spans="2:8" ht="17.25" thickTop="1" thickBot="1" x14ac:dyDescent="0.3">
      <c r="B150" s="21" t="s">
        <v>94</v>
      </c>
      <c r="C150" s="20" t="s">
        <v>3</v>
      </c>
      <c r="D150" s="19" t="s">
        <v>17</v>
      </c>
      <c r="E150" s="16" t="s">
        <v>78</v>
      </c>
      <c r="F150" s="15">
        <v>0.17</v>
      </c>
      <c r="H150" s="6"/>
    </row>
    <row r="151" spans="2:8" ht="17.25" thickTop="1" thickBot="1" x14ac:dyDescent="0.3">
      <c r="B151" s="21" t="s">
        <v>93</v>
      </c>
      <c r="C151" s="20" t="s">
        <v>3</v>
      </c>
      <c r="D151" s="19" t="s">
        <v>17</v>
      </c>
      <c r="E151" s="16" t="s">
        <v>78</v>
      </c>
      <c r="F151" s="15">
        <v>0.41</v>
      </c>
      <c r="H151" s="6"/>
    </row>
    <row r="152" spans="2:8" ht="17.25" thickTop="1" thickBot="1" x14ac:dyDescent="0.3">
      <c r="B152" s="21" t="s">
        <v>92</v>
      </c>
      <c r="C152" s="20" t="s">
        <v>3</v>
      </c>
      <c r="D152" s="19" t="s">
        <v>17</v>
      </c>
      <c r="E152" s="16" t="s">
        <v>78</v>
      </c>
      <c r="F152" s="15">
        <v>0.04</v>
      </c>
      <c r="H152" s="6"/>
    </row>
    <row r="153" spans="2:8" ht="17.25" thickTop="1" thickBot="1" x14ac:dyDescent="0.3">
      <c r="B153" s="21" t="s">
        <v>91</v>
      </c>
      <c r="C153" s="20" t="s">
        <v>3</v>
      </c>
      <c r="D153" s="19" t="s">
        <v>17</v>
      </c>
      <c r="E153" s="16" t="s">
        <v>78</v>
      </c>
      <c r="F153" s="15">
        <v>0.76</v>
      </c>
      <c r="H153" s="6"/>
    </row>
    <row r="154" spans="2:8" ht="17.25" thickTop="1" thickBot="1" x14ac:dyDescent="0.3">
      <c r="B154" s="21" t="s">
        <v>90</v>
      </c>
      <c r="C154" s="20" t="s">
        <v>3</v>
      </c>
      <c r="D154" s="19" t="s">
        <v>17</v>
      </c>
      <c r="E154" s="16" t="s">
        <v>78</v>
      </c>
      <c r="F154" s="15">
        <v>0.48</v>
      </c>
      <c r="H154" s="6"/>
    </row>
    <row r="155" spans="2:8" ht="17.25" thickTop="1" thickBot="1" x14ac:dyDescent="0.3">
      <c r="B155" s="21" t="s">
        <v>89</v>
      </c>
      <c r="C155" s="20" t="s">
        <v>3</v>
      </c>
      <c r="D155" s="19" t="s">
        <v>17</v>
      </c>
      <c r="E155" s="16" t="s">
        <v>78</v>
      </c>
      <c r="F155" s="15">
        <v>1.32</v>
      </c>
      <c r="H155" s="6"/>
    </row>
    <row r="156" spans="2:8" ht="17.25" thickTop="1" thickBot="1" x14ac:dyDescent="0.3">
      <c r="B156" s="21" t="s">
        <v>88</v>
      </c>
      <c r="C156" s="20" t="s">
        <v>3</v>
      </c>
      <c r="D156" s="19" t="s">
        <v>17</v>
      </c>
      <c r="E156" s="16" t="s">
        <v>78</v>
      </c>
      <c r="F156" s="15">
        <v>0.22</v>
      </c>
      <c r="H156" s="6"/>
    </row>
    <row r="157" spans="2:8" ht="17.25" thickTop="1" thickBot="1" x14ac:dyDescent="0.3">
      <c r="B157" s="21" t="s">
        <v>87</v>
      </c>
      <c r="C157" s="20" t="s">
        <v>3</v>
      </c>
      <c r="D157" s="19" t="s">
        <v>17</v>
      </c>
      <c r="E157" s="16" t="s">
        <v>78</v>
      </c>
      <c r="F157" s="15">
        <v>0.01</v>
      </c>
      <c r="H157" s="6"/>
    </row>
    <row r="158" spans="2:8" ht="17.25" thickTop="1" thickBot="1" x14ac:dyDescent="0.3">
      <c r="B158" s="21" t="s">
        <v>86</v>
      </c>
      <c r="C158" s="20" t="s">
        <v>3</v>
      </c>
      <c r="D158" s="19" t="s">
        <v>17</v>
      </c>
      <c r="E158" s="16" t="s">
        <v>78</v>
      </c>
      <c r="F158" s="15">
        <v>0.32</v>
      </c>
      <c r="H158" s="6"/>
    </row>
    <row r="159" spans="2:8" ht="17.25" thickTop="1" thickBot="1" x14ac:dyDescent="0.3">
      <c r="B159" s="21" t="s">
        <v>85</v>
      </c>
      <c r="C159" s="20" t="s">
        <v>3</v>
      </c>
      <c r="D159" s="19" t="s">
        <v>17</v>
      </c>
      <c r="E159" s="16" t="s">
        <v>78</v>
      </c>
      <c r="F159" s="15">
        <v>0.79</v>
      </c>
      <c r="H159" s="6"/>
    </row>
    <row r="160" spans="2:8" ht="17.25" thickTop="1" thickBot="1" x14ac:dyDescent="0.3">
      <c r="B160" s="21" t="s">
        <v>84</v>
      </c>
      <c r="C160" s="20" t="s">
        <v>3</v>
      </c>
      <c r="D160" s="19" t="s">
        <v>2</v>
      </c>
      <c r="E160" s="16" t="s">
        <v>78</v>
      </c>
      <c r="F160" s="15">
        <v>0.3</v>
      </c>
      <c r="H160" s="6"/>
    </row>
    <row r="161" spans="2:8" ht="17.25" thickTop="1" thickBot="1" x14ac:dyDescent="0.3">
      <c r="B161" s="21" t="s">
        <v>83</v>
      </c>
      <c r="C161" s="20" t="s">
        <v>3</v>
      </c>
      <c r="D161" s="19" t="s">
        <v>2</v>
      </c>
      <c r="E161" s="16" t="s">
        <v>78</v>
      </c>
      <c r="F161" s="15">
        <v>0.5</v>
      </c>
      <c r="H161" s="6"/>
    </row>
    <row r="162" spans="2:8" ht="17.25" thickTop="1" thickBot="1" x14ac:dyDescent="0.3">
      <c r="B162" s="21" t="s">
        <v>82</v>
      </c>
      <c r="C162" s="20" t="s">
        <v>3</v>
      </c>
      <c r="D162" s="19" t="s">
        <v>2</v>
      </c>
      <c r="E162" s="16" t="s">
        <v>78</v>
      </c>
      <c r="F162" s="15">
        <v>0.41</v>
      </c>
      <c r="H162" s="6"/>
    </row>
    <row r="163" spans="2:8" ht="17.25" thickTop="1" thickBot="1" x14ac:dyDescent="0.3">
      <c r="B163" s="21" t="s">
        <v>81</v>
      </c>
      <c r="C163" s="20" t="s">
        <v>3</v>
      </c>
      <c r="D163" s="19" t="s">
        <v>2</v>
      </c>
      <c r="E163" s="16" t="s">
        <v>78</v>
      </c>
      <c r="F163" s="15">
        <v>0.49</v>
      </c>
      <c r="H163" s="6"/>
    </row>
    <row r="164" spans="2:8" ht="17.25" thickTop="1" thickBot="1" x14ac:dyDescent="0.3">
      <c r="B164" s="21">
        <v>900</v>
      </c>
      <c r="C164" s="20" t="s">
        <v>3</v>
      </c>
      <c r="D164" s="19" t="s">
        <v>2</v>
      </c>
      <c r="E164" s="16" t="s">
        <v>78</v>
      </c>
      <c r="F164" s="15">
        <v>3.35</v>
      </c>
      <c r="H164" s="6"/>
    </row>
    <row r="165" spans="2:8" ht="17.25" thickTop="1" thickBot="1" x14ac:dyDescent="0.3">
      <c r="B165" s="21" t="s">
        <v>80</v>
      </c>
      <c r="C165" s="20" t="s">
        <v>3</v>
      </c>
      <c r="D165" s="19" t="s">
        <v>2</v>
      </c>
      <c r="E165" s="16" t="s">
        <v>78</v>
      </c>
      <c r="F165" s="15">
        <v>0.42</v>
      </c>
      <c r="H165" s="6"/>
    </row>
    <row r="166" spans="2:8" ht="17.25" thickTop="1" thickBot="1" x14ac:dyDescent="0.3">
      <c r="B166" s="21" t="s">
        <v>79</v>
      </c>
      <c r="C166" s="20" t="s">
        <v>3</v>
      </c>
      <c r="D166" s="19" t="s">
        <v>2</v>
      </c>
      <c r="E166" s="16" t="s">
        <v>78</v>
      </c>
      <c r="F166" s="15">
        <v>0.18</v>
      </c>
      <c r="H166" s="6"/>
    </row>
    <row r="167" spans="2:8" ht="17.25" thickTop="1" thickBot="1" x14ac:dyDescent="0.3">
      <c r="B167" s="21">
        <v>920</v>
      </c>
      <c r="C167" s="20" t="s">
        <v>3</v>
      </c>
      <c r="D167" s="19" t="s">
        <v>17</v>
      </c>
      <c r="E167" s="16" t="s">
        <v>78</v>
      </c>
      <c r="F167" s="15">
        <v>0.23</v>
      </c>
      <c r="H167" s="6"/>
    </row>
    <row r="168" spans="2:8" ht="17.25" thickTop="1" thickBot="1" x14ac:dyDescent="0.3">
      <c r="B168" s="21" t="s">
        <v>77</v>
      </c>
      <c r="C168" s="20" t="s">
        <v>3</v>
      </c>
      <c r="D168" s="19" t="s">
        <v>17</v>
      </c>
      <c r="E168" s="16" t="s">
        <v>1</v>
      </c>
      <c r="F168" s="15">
        <v>0.31</v>
      </c>
      <c r="H168" s="6"/>
    </row>
    <row r="169" spans="2:8" ht="17.25" thickTop="1" thickBot="1" x14ac:dyDescent="0.3">
      <c r="B169" s="21" t="s">
        <v>76</v>
      </c>
      <c r="C169" s="20" t="s">
        <v>3</v>
      </c>
      <c r="D169" s="19" t="s">
        <v>17</v>
      </c>
      <c r="E169" s="16" t="s">
        <v>1</v>
      </c>
      <c r="F169" s="15">
        <v>0.48</v>
      </c>
      <c r="H169" s="6"/>
    </row>
    <row r="170" spans="2:8" ht="17.25" thickTop="1" thickBot="1" x14ac:dyDescent="0.3">
      <c r="B170" s="21" t="s">
        <v>75</v>
      </c>
      <c r="C170" s="20" t="s">
        <v>3</v>
      </c>
      <c r="D170" s="19" t="s">
        <v>17</v>
      </c>
      <c r="E170" s="16" t="s">
        <v>1</v>
      </c>
      <c r="F170" s="15">
        <v>0.44</v>
      </c>
      <c r="H170" s="6"/>
    </row>
    <row r="171" spans="2:8" ht="17.25" thickTop="1" thickBot="1" x14ac:dyDescent="0.3">
      <c r="B171" s="21" t="s">
        <v>74</v>
      </c>
      <c r="C171" s="20" t="s">
        <v>3</v>
      </c>
      <c r="D171" s="19" t="s">
        <v>17</v>
      </c>
      <c r="E171" s="16" t="s">
        <v>1</v>
      </c>
      <c r="F171" s="15">
        <v>0.45</v>
      </c>
      <c r="H171" s="6"/>
    </row>
    <row r="172" spans="2:8" ht="17.25" thickTop="1" thickBot="1" x14ac:dyDescent="0.3">
      <c r="B172" s="21" t="s">
        <v>73</v>
      </c>
      <c r="C172" s="20" t="s">
        <v>3</v>
      </c>
      <c r="D172" s="19" t="s">
        <v>17</v>
      </c>
      <c r="E172" s="16" t="s">
        <v>1</v>
      </c>
      <c r="F172" s="15">
        <v>0.51</v>
      </c>
      <c r="H172" s="6"/>
    </row>
    <row r="173" spans="2:8" ht="17.25" thickTop="1" thickBot="1" x14ac:dyDescent="0.3">
      <c r="B173" s="21" t="s">
        <v>72</v>
      </c>
      <c r="C173" s="20" t="s">
        <v>3</v>
      </c>
      <c r="D173" s="19" t="s">
        <v>17</v>
      </c>
      <c r="E173" s="16" t="s">
        <v>1</v>
      </c>
      <c r="F173" s="15">
        <v>1.45</v>
      </c>
      <c r="H173" s="6"/>
    </row>
    <row r="174" spans="2:8" ht="17.25" thickTop="1" thickBot="1" x14ac:dyDescent="0.3">
      <c r="B174" s="21" t="s">
        <v>71</v>
      </c>
      <c r="C174" s="20" t="s">
        <v>3</v>
      </c>
      <c r="D174" s="19" t="s">
        <v>17</v>
      </c>
      <c r="E174" s="16" t="s">
        <v>1</v>
      </c>
      <c r="F174" s="15">
        <v>0.49</v>
      </c>
      <c r="H174" s="6"/>
    </row>
    <row r="175" spans="2:8" ht="17.25" thickTop="1" thickBot="1" x14ac:dyDescent="0.3">
      <c r="B175" s="21" t="s">
        <v>70</v>
      </c>
      <c r="C175" s="20" t="s">
        <v>3</v>
      </c>
      <c r="D175" s="19" t="s">
        <v>17</v>
      </c>
      <c r="E175" s="16" t="s">
        <v>1</v>
      </c>
      <c r="F175" s="15">
        <v>0.67</v>
      </c>
      <c r="H175" s="6"/>
    </row>
    <row r="176" spans="2:8" ht="17.25" thickTop="1" thickBot="1" x14ac:dyDescent="0.3">
      <c r="B176" s="21" t="s">
        <v>69</v>
      </c>
      <c r="C176" s="20" t="s">
        <v>3</v>
      </c>
      <c r="D176" s="19" t="s">
        <v>17</v>
      </c>
      <c r="E176" s="16" t="s">
        <v>1</v>
      </c>
      <c r="F176" s="15">
        <v>0.59</v>
      </c>
      <c r="H176" s="6"/>
    </row>
    <row r="177" spans="2:8" ht="17.25" thickTop="1" thickBot="1" x14ac:dyDescent="0.3">
      <c r="B177" s="21" t="s">
        <v>68</v>
      </c>
      <c r="C177" s="20" t="s">
        <v>3</v>
      </c>
      <c r="D177" s="19" t="s">
        <v>17</v>
      </c>
      <c r="E177" s="16" t="s">
        <v>1</v>
      </c>
      <c r="F177" s="15">
        <v>0.43</v>
      </c>
      <c r="H177" s="6"/>
    </row>
    <row r="178" spans="2:8" ht="17.25" thickTop="1" thickBot="1" x14ac:dyDescent="0.3">
      <c r="B178" s="21" t="s">
        <v>67</v>
      </c>
      <c r="C178" s="20" t="s">
        <v>3</v>
      </c>
      <c r="D178" s="19" t="s">
        <v>17</v>
      </c>
      <c r="E178" s="16" t="s">
        <v>1</v>
      </c>
      <c r="F178" s="15">
        <v>0.22</v>
      </c>
      <c r="H178" s="6"/>
    </row>
    <row r="179" spans="2:8" ht="17.25" thickTop="1" thickBot="1" x14ac:dyDescent="0.3">
      <c r="B179" s="21" t="s">
        <v>66</v>
      </c>
      <c r="C179" s="20" t="s">
        <v>3</v>
      </c>
      <c r="D179" s="19" t="s">
        <v>17</v>
      </c>
      <c r="E179" s="16" t="s">
        <v>1</v>
      </c>
      <c r="F179" s="15">
        <v>0.83</v>
      </c>
      <c r="H179" s="6"/>
    </row>
    <row r="180" spans="2:8" ht="17.25" thickTop="1" thickBot="1" x14ac:dyDescent="0.3">
      <c r="B180" s="21" t="s">
        <v>65</v>
      </c>
      <c r="C180" s="20" t="s">
        <v>3</v>
      </c>
      <c r="D180" s="19" t="s">
        <v>17</v>
      </c>
      <c r="E180" s="16" t="s">
        <v>1</v>
      </c>
      <c r="F180" s="15">
        <v>0.98</v>
      </c>
      <c r="H180" s="6"/>
    </row>
    <row r="181" spans="2:8" ht="17.25" thickTop="1" thickBot="1" x14ac:dyDescent="0.3">
      <c r="B181" s="21" t="s">
        <v>64</v>
      </c>
      <c r="C181" s="20" t="s">
        <v>3</v>
      </c>
      <c r="D181" s="19" t="s">
        <v>17</v>
      </c>
      <c r="E181" s="16" t="s">
        <v>1</v>
      </c>
      <c r="F181" s="15">
        <v>0.74</v>
      </c>
      <c r="H181" s="6"/>
    </row>
    <row r="182" spans="2:8" ht="17.25" thickTop="1" thickBot="1" x14ac:dyDescent="0.3">
      <c r="B182" s="21" t="s">
        <v>63</v>
      </c>
      <c r="C182" s="20" t="s">
        <v>3</v>
      </c>
      <c r="D182" s="19" t="s">
        <v>17</v>
      </c>
      <c r="E182" s="16" t="s">
        <v>1</v>
      </c>
      <c r="F182" s="15">
        <v>0.68</v>
      </c>
      <c r="H182" s="6"/>
    </row>
    <row r="183" spans="2:8" ht="17.25" thickTop="1" thickBot="1" x14ac:dyDescent="0.3">
      <c r="B183" s="21" t="s">
        <v>62</v>
      </c>
      <c r="C183" s="20" t="s">
        <v>3</v>
      </c>
      <c r="D183" s="19" t="s">
        <v>17</v>
      </c>
      <c r="E183" s="16" t="s">
        <v>1</v>
      </c>
      <c r="F183" s="15">
        <v>0.82</v>
      </c>
      <c r="H183" s="6"/>
    </row>
    <row r="184" spans="2:8" ht="17.25" thickTop="1" thickBot="1" x14ac:dyDescent="0.3">
      <c r="B184" s="21" t="s">
        <v>61</v>
      </c>
      <c r="C184" s="20" t="s">
        <v>3</v>
      </c>
      <c r="D184" s="19" t="s">
        <v>2</v>
      </c>
      <c r="E184" s="16" t="s">
        <v>1</v>
      </c>
      <c r="F184" s="15">
        <v>0.22</v>
      </c>
      <c r="H184" s="6"/>
    </row>
    <row r="185" spans="2:8" ht="17.25" thickTop="1" thickBot="1" x14ac:dyDescent="0.3">
      <c r="B185" s="21" t="s">
        <v>60</v>
      </c>
      <c r="C185" s="20" t="s">
        <v>3</v>
      </c>
      <c r="D185" s="19" t="s">
        <v>2</v>
      </c>
      <c r="E185" s="16" t="s">
        <v>1</v>
      </c>
      <c r="F185" s="15">
        <v>0.3</v>
      </c>
      <c r="H185" s="6"/>
    </row>
    <row r="186" spans="2:8" ht="17.25" thickTop="1" thickBot="1" x14ac:dyDescent="0.3">
      <c r="B186" s="21" t="s">
        <v>59</v>
      </c>
      <c r="C186" s="20" t="s">
        <v>3</v>
      </c>
      <c r="D186" s="19" t="s">
        <v>2</v>
      </c>
      <c r="E186" s="16" t="s">
        <v>1</v>
      </c>
      <c r="F186" s="15">
        <v>0.42</v>
      </c>
      <c r="H186" s="6"/>
    </row>
    <row r="187" spans="2:8" ht="17.25" thickTop="1" thickBot="1" x14ac:dyDescent="0.3">
      <c r="B187" s="21" t="s">
        <v>16</v>
      </c>
      <c r="C187" s="20" t="s">
        <v>3</v>
      </c>
      <c r="D187" s="19" t="s">
        <v>2</v>
      </c>
      <c r="E187" s="16" t="s">
        <v>1</v>
      </c>
      <c r="F187" s="15">
        <v>0.14000000000000001</v>
      </c>
      <c r="H187" s="6"/>
    </row>
    <row r="188" spans="2:8" ht="17.25" thickTop="1" thickBot="1" x14ac:dyDescent="0.3">
      <c r="B188" s="21" t="s">
        <v>58</v>
      </c>
      <c r="C188" s="20" t="s">
        <v>3</v>
      </c>
      <c r="D188" s="19" t="s">
        <v>2</v>
      </c>
      <c r="E188" s="16" t="s">
        <v>1</v>
      </c>
      <c r="F188" s="15">
        <v>0.67</v>
      </c>
      <c r="H188" s="6"/>
    </row>
    <row r="189" spans="2:8" ht="17.25" thickTop="1" thickBot="1" x14ac:dyDescent="0.3">
      <c r="B189" s="21">
        <v>65</v>
      </c>
      <c r="C189" s="20" t="s">
        <v>3</v>
      </c>
      <c r="D189" s="19" t="s">
        <v>2</v>
      </c>
      <c r="E189" s="16" t="s">
        <v>1</v>
      </c>
      <c r="F189" s="15">
        <v>0.51</v>
      </c>
      <c r="H189" s="6"/>
    </row>
    <row r="190" spans="2:8" ht="17.25" thickTop="1" thickBot="1" x14ac:dyDescent="0.3">
      <c r="B190" s="21">
        <v>66</v>
      </c>
      <c r="C190" s="20" t="s">
        <v>3</v>
      </c>
      <c r="D190" s="19" t="s">
        <v>2</v>
      </c>
      <c r="E190" s="16" t="s">
        <v>1</v>
      </c>
      <c r="F190" s="15">
        <v>0.93</v>
      </c>
      <c r="H190" s="6"/>
    </row>
    <row r="191" spans="2:8" ht="17.25" thickTop="1" thickBot="1" x14ac:dyDescent="0.3">
      <c r="B191" s="21">
        <v>67</v>
      </c>
      <c r="C191" s="20" t="s">
        <v>3</v>
      </c>
      <c r="D191" s="19" t="s">
        <v>2</v>
      </c>
      <c r="E191" s="16" t="s">
        <v>1</v>
      </c>
      <c r="F191" s="15">
        <v>0.73</v>
      </c>
      <c r="H191" s="6"/>
    </row>
    <row r="192" spans="2:8" ht="17.25" thickTop="1" thickBot="1" x14ac:dyDescent="0.3">
      <c r="B192" s="21" t="s">
        <v>4</v>
      </c>
      <c r="C192" s="20" t="s">
        <v>3</v>
      </c>
      <c r="D192" s="19" t="s">
        <v>2</v>
      </c>
      <c r="E192" s="16" t="s">
        <v>1</v>
      </c>
      <c r="F192" s="15">
        <v>2.0099999999999998</v>
      </c>
      <c r="H192" s="6"/>
    </row>
    <row r="193" spans="2:8" ht="17.25" thickTop="1" thickBot="1" x14ac:dyDescent="0.3">
      <c r="B193" s="21" t="s">
        <v>57</v>
      </c>
      <c r="C193" s="20" t="s">
        <v>3</v>
      </c>
      <c r="D193" s="19" t="s">
        <v>2</v>
      </c>
      <c r="E193" s="16" t="s">
        <v>1</v>
      </c>
      <c r="F193" s="15">
        <v>1.35</v>
      </c>
      <c r="H193" s="6"/>
    </row>
    <row r="194" spans="2:8" ht="17.25" thickTop="1" thickBot="1" x14ac:dyDescent="0.3">
      <c r="B194" s="21">
        <v>80</v>
      </c>
      <c r="C194" s="20" t="s">
        <v>3</v>
      </c>
      <c r="D194" s="19" t="s">
        <v>2</v>
      </c>
      <c r="E194" s="16" t="s">
        <v>1</v>
      </c>
      <c r="F194" s="15">
        <v>2.0499999999999998</v>
      </c>
      <c r="H194" s="6"/>
    </row>
    <row r="195" spans="2:8" ht="17.25" thickTop="1" thickBot="1" x14ac:dyDescent="0.3">
      <c r="B195" s="21">
        <v>86</v>
      </c>
      <c r="C195" s="20" t="s">
        <v>3</v>
      </c>
      <c r="D195" s="19" t="s">
        <v>2</v>
      </c>
      <c r="E195" s="16" t="s">
        <v>1</v>
      </c>
      <c r="F195" s="15">
        <v>0.94</v>
      </c>
      <c r="H195" s="6"/>
    </row>
    <row r="196" spans="2:8" ht="17.25" thickTop="1" thickBot="1" x14ac:dyDescent="0.3">
      <c r="B196" s="21">
        <v>901</v>
      </c>
      <c r="C196" s="20" t="s">
        <v>3</v>
      </c>
      <c r="D196" s="19" t="s">
        <v>2</v>
      </c>
      <c r="E196" s="16" t="s">
        <v>1</v>
      </c>
      <c r="F196" s="15">
        <v>1.1299999999999999</v>
      </c>
      <c r="H196" s="6"/>
    </row>
    <row r="197" spans="2:8" ht="17.25" thickTop="1" thickBot="1" x14ac:dyDescent="0.3">
      <c r="B197" s="21" t="s">
        <v>56</v>
      </c>
      <c r="C197" s="20" t="s">
        <v>3</v>
      </c>
      <c r="D197" s="19" t="s">
        <v>17</v>
      </c>
      <c r="E197" s="16" t="s">
        <v>1</v>
      </c>
      <c r="F197" s="15">
        <v>0.86</v>
      </c>
      <c r="H197" s="6"/>
    </row>
    <row r="198" spans="2:8" ht="17.25" thickTop="1" thickBot="1" x14ac:dyDescent="0.3">
      <c r="B198" s="21" t="s">
        <v>55</v>
      </c>
      <c r="C198" s="20" t="s">
        <v>3</v>
      </c>
      <c r="D198" s="19" t="s">
        <v>17</v>
      </c>
      <c r="E198" s="16" t="s">
        <v>1</v>
      </c>
      <c r="F198" s="15">
        <v>0.54</v>
      </c>
      <c r="H198" s="6"/>
    </row>
    <row r="199" spans="2:8" ht="17.25" thickTop="1" thickBot="1" x14ac:dyDescent="0.3">
      <c r="B199" s="21" t="s">
        <v>54</v>
      </c>
      <c r="C199" s="20" t="s">
        <v>3</v>
      </c>
      <c r="D199" s="19" t="s">
        <v>17</v>
      </c>
      <c r="E199" s="16" t="s">
        <v>1</v>
      </c>
      <c r="F199" s="15">
        <v>0.03</v>
      </c>
      <c r="H199" s="6"/>
    </row>
    <row r="200" spans="2:8" ht="17.25" thickTop="1" thickBot="1" x14ac:dyDescent="0.3">
      <c r="B200" s="21" t="s">
        <v>53</v>
      </c>
      <c r="C200" s="20" t="s">
        <v>3</v>
      </c>
      <c r="D200" s="19" t="s">
        <v>2</v>
      </c>
      <c r="E200" s="16" t="s">
        <v>1</v>
      </c>
      <c r="F200" s="15">
        <v>1.53</v>
      </c>
      <c r="H200" s="6"/>
    </row>
    <row r="201" spans="2:8" ht="17.25" thickTop="1" thickBot="1" x14ac:dyDescent="0.3">
      <c r="B201" s="21" t="s">
        <v>52</v>
      </c>
      <c r="C201" s="20" t="s">
        <v>3</v>
      </c>
      <c r="D201" s="19" t="s">
        <v>2</v>
      </c>
      <c r="E201" s="16" t="s">
        <v>1</v>
      </c>
      <c r="F201" s="15">
        <v>0.52</v>
      </c>
      <c r="H201" s="6"/>
    </row>
    <row r="202" spans="2:8" ht="17.25" thickTop="1" thickBot="1" x14ac:dyDescent="0.3">
      <c r="B202" s="21" t="s">
        <v>51</v>
      </c>
      <c r="C202" s="20" t="s">
        <v>3</v>
      </c>
      <c r="D202" s="19" t="s">
        <v>2</v>
      </c>
      <c r="E202" s="16" t="s">
        <v>1</v>
      </c>
      <c r="F202" s="15">
        <v>0.52</v>
      </c>
      <c r="H202" s="6"/>
    </row>
    <row r="203" spans="2:8" ht="17.25" thickTop="1" thickBot="1" x14ac:dyDescent="0.3">
      <c r="B203" s="21" t="s">
        <v>50</v>
      </c>
      <c r="C203" s="20" t="s">
        <v>3</v>
      </c>
      <c r="D203" s="19" t="s">
        <v>2</v>
      </c>
      <c r="E203" s="16" t="s">
        <v>1</v>
      </c>
      <c r="F203" s="15">
        <v>0.52</v>
      </c>
      <c r="H203" s="6"/>
    </row>
    <row r="204" spans="2:8" ht="17.25" thickTop="1" thickBot="1" x14ac:dyDescent="0.3">
      <c r="B204" s="21" t="s">
        <v>49</v>
      </c>
      <c r="C204" s="20" t="s">
        <v>3</v>
      </c>
      <c r="D204" s="19" t="s">
        <v>2</v>
      </c>
      <c r="E204" s="16" t="s">
        <v>1</v>
      </c>
      <c r="F204" s="15">
        <v>0.52</v>
      </c>
      <c r="H204" s="6"/>
    </row>
    <row r="205" spans="2:8" ht="17.25" thickTop="1" thickBot="1" x14ac:dyDescent="0.3">
      <c r="B205" s="21" t="s">
        <v>48</v>
      </c>
      <c r="C205" s="20" t="s">
        <v>3</v>
      </c>
      <c r="D205" s="19" t="s">
        <v>2</v>
      </c>
      <c r="E205" s="16" t="s">
        <v>1</v>
      </c>
      <c r="F205" s="15">
        <v>0.52</v>
      </c>
      <c r="H205" s="6"/>
    </row>
    <row r="206" spans="2:8" ht="17.25" thickTop="1" thickBot="1" x14ac:dyDescent="0.3">
      <c r="B206" s="21" t="s">
        <v>47</v>
      </c>
      <c r="C206" s="20" t="s">
        <v>3</v>
      </c>
      <c r="D206" s="19" t="s">
        <v>2</v>
      </c>
      <c r="E206" s="16" t="s">
        <v>1</v>
      </c>
      <c r="F206" s="15">
        <v>0.52</v>
      </c>
      <c r="H206" s="6"/>
    </row>
    <row r="207" spans="2:8" ht="17.25" thickTop="1" thickBot="1" x14ac:dyDescent="0.3">
      <c r="B207" s="21" t="s">
        <v>46</v>
      </c>
      <c r="C207" s="20" t="s">
        <v>3</v>
      </c>
      <c r="D207" s="19" t="s">
        <v>2</v>
      </c>
      <c r="E207" s="16" t="s">
        <v>1</v>
      </c>
      <c r="F207" s="15">
        <v>0.52</v>
      </c>
      <c r="H207" s="6"/>
    </row>
    <row r="208" spans="2:8" ht="17.25" thickTop="1" thickBot="1" x14ac:dyDescent="0.3">
      <c r="B208" s="21" t="s">
        <v>45</v>
      </c>
      <c r="C208" s="20" t="s">
        <v>3</v>
      </c>
      <c r="D208" s="19" t="s">
        <v>2</v>
      </c>
      <c r="E208" s="16" t="s">
        <v>1</v>
      </c>
      <c r="F208" s="15">
        <v>0.83</v>
      </c>
      <c r="H208" s="6"/>
    </row>
    <row r="209" spans="2:8" ht="17.25" thickTop="1" thickBot="1" x14ac:dyDescent="0.3">
      <c r="B209" s="21" t="s">
        <v>9</v>
      </c>
      <c r="C209" s="20" t="s">
        <v>3</v>
      </c>
      <c r="D209" s="19" t="s">
        <v>2</v>
      </c>
      <c r="E209" s="16" t="s">
        <v>1</v>
      </c>
      <c r="F209" s="15">
        <v>12.5</v>
      </c>
      <c r="H209" s="6"/>
    </row>
    <row r="210" spans="2:8" ht="17.25" thickTop="1" thickBot="1" x14ac:dyDescent="0.3">
      <c r="B210" s="21">
        <v>67</v>
      </c>
      <c r="C210" s="20" t="s">
        <v>3</v>
      </c>
      <c r="D210" s="19" t="s">
        <v>2</v>
      </c>
      <c r="E210" s="16" t="s">
        <v>1</v>
      </c>
      <c r="F210" s="15">
        <v>0.5</v>
      </c>
      <c r="H210" s="6"/>
    </row>
    <row r="211" spans="2:8" ht="17.25" thickTop="1" thickBot="1" x14ac:dyDescent="0.3">
      <c r="B211" s="21" t="s">
        <v>4</v>
      </c>
      <c r="C211" s="20" t="s">
        <v>3</v>
      </c>
      <c r="D211" s="19" t="s">
        <v>2</v>
      </c>
      <c r="E211" s="16" t="s">
        <v>1</v>
      </c>
      <c r="F211" s="15">
        <v>0.6</v>
      </c>
      <c r="H211" s="6"/>
    </row>
    <row r="212" spans="2:8" ht="17.25" thickTop="1" thickBot="1" x14ac:dyDescent="0.3">
      <c r="B212" s="21" t="s">
        <v>44</v>
      </c>
      <c r="C212" s="20" t="s">
        <v>3</v>
      </c>
      <c r="D212" s="19" t="s">
        <v>2</v>
      </c>
      <c r="E212" s="16" t="s">
        <v>1</v>
      </c>
      <c r="F212" s="15">
        <v>2.89</v>
      </c>
      <c r="H212" s="6"/>
    </row>
    <row r="213" spans="2:8" ht="17.25" thickTop="1" thickBot="1" x14ac:dyDescent="0.3">
      <c r="B213" s="21" t="s">
        <v>43</v>
      </c>
      <c r="C213" s="20" t="s">
        <v>3</v>
      </c>
      <c r="D213" s="19" t="s">
        <v>2</v>
      </c>
      <c r="E213" s="16" t="s">
        <v>1</v>
      </c>
      <c r="F213" s="15">
        <v>0.47</v>
      </c>
      <c r="H213" s="6"/>
    </row>
    <row r="214" spans="2:8" ht="17.25" thickTop="1" thickBot="1" x14ac:dyDescent="0.3">
      <c r="B214" s="21" t="s">
        <v>42</v>
      </c>
      <c r="C214" s="20" t="s">
        <v>3</v>
      </c>
      <c r="D214" s="19" t="s">
        <v>2</v>
      </c>
      <c r="E214" s="16" t="s">
        <v>1</v>
      </c>
      <c r="F214" s="15">
        <v>3.99</v>
      </c>
      <c r="H214" s="6"/>
    </row>
    <row r="215" spans="2:8" ht="17.25" thickTop="1" thickBot="1" x14ac:dyDescent="0.3">
      <c r="B215" s="21" t="s">
        <v>41</v>
      </c>
      <c r="C215" s="20" t="s">
        <v>3</v>
      </c>
      <c r="D215" s="19" t="s">
        <v>2</v>
      </c>
      <c r="E215" s="16" t="s">
        <v>1</v>
      </c>
      <c r="F215" s="15">
        <v>0.22</v>
      </c>
      <c r="H215" s="6"/>
    </row>
    <row r="216" spans="2:8" ht="17.25" thickTop="1" thickBot="1" x14ac:dyDescent="0.3">
      <c r="B216" s="21" t="s">
        <v>40</v>
      </c>
      <c r="C216" s="20" t="s">
        <v>3</v>
      </c>
      <c r="D216" s="19" t="s">
        <v>2</v>
      </c>
      <c r="E216" s="16" t="s">
        <v>1</v>
      </c>
      <c r="F216" s="15">
        <v>0.6</v>
      </c>
      <c r="H216" s="6"/>
    </row>
    <row r="217" spans="2:8" ht="17.25" thickTop="1" thickBot="1" x14ac:dyDescent="0.3">
      <c r="B217" s="21" t="s">
        <v>39</v>
      </c>
      <c r="C217" s="20" t="s">
        <v>3</v>
      </c>
      <c r="D217" s="19" t="s">
        <v>2</v>
      </c>
      <c r="E217" s="16" t="s">
        <v>1</v>
      </c>
      <c r="F217" s="15">
        <v>1.2</v>
      </c>
      <c r="H217" s="6"/>
    </row>
    <row r="218" spans="2:8" ht="17.25" thickTop="1" thickBot="1" x14ac:dyDescent="0.3">
      <c r="B218" s="21" t="s">
        <v>38</v>
      </c>
      <c r="C218" s="20" t="s">
        <v>3</v>
      </c>
      <c r="D218" s="19" t="s">
        <v>2</v>
      </c>
      <c r="E218" s="16" t="s">
        <v>1</v>
      </c>
      <c r="F218" s="15">
        <v>4.1500000000000004</v>
      </c>
      <c r="H218" s="6"/>
    </row>
    <row r="219" spans="2:8" ht="17.25" thickTop="1" thickBot="1" x14ac:dyDescent="0.3">
      <c r="B219" s="21" t="s">
        <v>37</v>
      </c>
      <c r="C219" s="20" t="s">
        <v>3</v>
      </c>
      <c r="D219" s="19" t="s">
        <v>2</v>
      </c>
      <c r="E219" s="16" t="s">
        <v>1</v>
      </c>
      <c r="F219" s="22">
        <v>3.72</v>
      </c>
      <c r="H219" s="6"/>
    </row>
    <row r="220" spans="2:8" ht="17.25" thickTop="1" thickBot="1" x14ac:dyDescent="0.3">
      <c r="B220" s="21" t="s">
        <v>36</v>
      </c>
      <c r="C220" s="20" t="s">
        <v>3</v>
      </c>
      <c r="D220" s="19" t="s">
        <v>17</v>
      </c>
      <c r="E220" s="16" t="s">
        <v>1</v>
      </c>
      <c r="F220" s="15">
        <v>1.89</v>
      </c>
      <c r="H220" s="6"/>
    </row>
    <row r="221" spans="2:8" ht="17.25" thickTop="1" thickBot="1" x14ac:dyDescent="0.3">
      <c r="B221" s="21" t="s">
        <v>35</v>
      </c>
      <c r="C221" s="20" t="s">
        <v>3</v>
      </c>
      <c r="D221" s="19" t="s">
        <v>17</v>
      </c>
      <c r="E221" s="16" t="s">
        <v>1</v>
      </c>
      <c r="F221" s="15">
        <v>1.92</v>
      </c>
      <c r="H221" s="6"/>
    </row>
    <row r="222" spans="2:8" ht="17.25" thickTop="1" thickBot="1" x14ac:dyDescent="0.3">
      <c r="B222" s="21" t="s">
        <v>34</v>
      </c>
      <c r="C222" s="20" t="s">
        <v>32</v>
      </c>
      <c r="D222" s="19" t="s">
        <v>17</v>
      </c>
      <c r="E222" s="16" t="s">
        <v>1</v>
      </c>
      <c r="F222" s="15">
        <v>1.1399999999999999</v>
      </c>
      <c r="H222" s="6"/>
    </row>
    <row r="223" spans="2:8" ht="17.25" thickTop="1" thickBot="1" x14ac:dyDescent="0.3">
      <c r="B223" s="21" t="s">
        <v>33</v>
      </c>
      <c r="C223" s="20" t="s">
        <v>32</v>
      </c>
      <c r="D223" s="19" t="s">
        <v>17</v>
      </c>
      <c r="E223" s="16" t="s">
        <v>1</v>
      </c>
      <c r="F223" s="15">
        <v>1.17</v>
      </c>
      <c r="H223" s="6"/>
    </row>
    <row r="224" spans="2:8" ht="17.25" thickTop="1" thickBot="1" x14ac:dyDescent="0.3">
      <c r="B224" s="21">
        <v>903</v>
      </c>
      <c r="C224" s="20" t="s">
        <v>3</v>
      </c>
      <c r="D224" s="19" t="s">
        <v>2</v>
      </c>
      <c r="E224" s="16" t="s">
        <v>1</v>
      </c>
      <c r="F224" s="15">
        <v>0.62</v>
      </c>
      <c r="H224" s="6"/>
    </row>
    <row r="225" spans="2:8" ht="17.25" thickTop="1" thickBot="1" x14ac:dyDescent="0.3">
      <c r="B225" s="21">
        <v>907</v>
      </c>
      <c r="C225" s="20" t="s">
        <v>3</v>
      </c>
      <c r="D225" s="19" t="s">
        <v>2</v>
      </c>
      <c r="E225" s="16" t="s">
        <v>1</v>
      </c>
      <c r="F225" s="15">
        <v>3.88</v>
      </c>
      <c r="H225" s="6"/>
    </row>
    <row r="226" spans="2:8" ht="17.25" thickTop="1" thickBot="1" x14ac:dyDescent="0.3">
      <c r="B226" s="21" t="s">
        <v>31</v>
      </c>
      <c r="C226" s="20" t="s">
        <v>3</v>
      </c>
      <c r="D226" s="19" t="s">
        <v>17</v>
      </c>
      <c r="E226" s="16" t="s">
        <v>1</v>
      </c>
      <c r="F226" s="15">
        <v>0.99</v>
      </c>
      <c r="H226" s="6"/>
    </row>
    <row r="227" spans="2:8" ht="17.25" thickTop="1" thickBot="1" x14ac:dyDescent="0.3">
      <c r="B227" s="21" t="s">
        <v>30</v>
      </c>
      <c r="C227" s="20" t="s">
        <v>3</v>
      </c>
      <c r="D227" s="19" t="s">
        <v>17</v>
      </c>
      <c r="E227" s="16" t="s">
        <v>1</v>
      </c>
      <c r="F227" s="15">
        <v>0.48</v>
      </c>
      <c r="H227" s="6"/>
    </row>
    <row r="228" spans="2:8" ht="17.25" thickTop="1" thickBot="1" x14ac:dyDescent="0.3">
      <c r="B228" s="21" t="s">
        <v>29</v>
      </c>
      <c r="C228" s="20" t="s">
        <v>3</v>
      </c>
      <c r="D228" s="19" t="s">
        <v>17</v>
      </c>
      <c r="E228" s="16" t="s">
        <v>1</v>
      </c>
      <c r="F228" s="15">
        <v>0.25</v>
      </c>
      <c r="H228" s="6"/>
    </row>
    <row r="229" spans="2:8" ht="17.25" thickTop="1" thickBot="1" x14ac:dyDescent="0.3">
      <c r="B229" s="21">
        <v>930</v>
      </c>
      <c r="C229" s="20" t="s">
        <v>3</v>
      </c>
      <c r="D229" s="19" t="s">
        <v>2</v>
      </c>
      <c r="E229" s="16" t="s">
        <v>1</v>
      </c>
      <c r="F229" s="15">
        <v>0.4</v>
      </c>
      <c r="H229" s="6"/>
    </row>
    <row r="230" spans="2:8" ht="17.25" thickTop="1" thickBot="1" x14ac:dyDescent="0.3">
      <c r="B230" s="21" t="s">
        <v>28</v>
      </c>
      <c r="C230" s="20" t="s">
        <v>3</v>
      </c>
      <c r="D230" s="19" t="s">
        <v>17</v>
      </c>
      <c r="E230" s="16" t="s">
        <v>1</v>
      </c>
      <c r="F230" s="15">
        <v>0.62</v>
      </c>
      <c r="H230" s="6"/>
    </row>
    <row r="231" spans="2:8" ht="17.25" thickTop="1" thickBot="1" x14ac:dyDescent="0.3">
      <c r="B231" s="21" t="s">
        <v>27</v>
      </c>
      <c r="C231" s="20" t="s">
        <v>3</v>
      </c>
      <c r="D231" s="19" t="s">
        <v>17</v>
      </c>
      <c r="E231" s="16" t="s">
        <v>1</v>
      </c>
      <c r="F231" s="15">
        <v>0.71</v>
      </c>
      <c r="H231" s="6"/>
    </row>
    <row r="232" spans="2:8" ht="17.25" thickTop="1" thickBot="1" x14ac:dyDescent="0.3">
      <c r="B232" s="21" t="s">
        <v>26</v>
      </c>
      <c r="C232" s="20" t="s">
        <v>3</v>
      </c>
      <c r="D232" s="19" t="s">
        <v>17</v>
      </c>
      <c r="E232" s="16" t="s">
        <v>1</v>
      </c>
      <c r="F232" s="15">
        <v>0.42</v>
      </c>
      <c r="H232" s="6"/>
    </row>
    <row r="233" spans="2:8" ht="17.25" thickTop="1" thickBot="1" x14ac:dyDescent="0.3">
      <c r="B233" s="21" t="s">
        <v>25</v>
      </c>
      <c r="C233" s="20" t="s">
        <v>3</v>
      </c>
      <c r="D233" s="19" t="s">
        <v>17</v>
      </c>
      <c r="E233" s="16" t="s">
        <v>1</v>
      </c>
      <c r="F233" s="15">
        <v>0.82</v>
      </c>
      <c r="H233" s="6"/>
    </row>
    <row r="234" spans="2:8" ht="17.25" thickTop="1" thickBot="1" x14ac:dyDescent="0.3">
      <c r="B234" s="21" t="s">
        <v>24</v>
      </c>
      <c r="C234" s="20" t="s">
        <v>3</v>
      </c>
      <c r="D234" s="19" t="s">
        <v>17</v>
      </c>
      <c r="E234" s="16" t="s">
        <v>1</v>
      </c>
      <c r="F234" s="15">
        <v>0.78</v>
      </c>
      <c r="H234" s="6"/>
    </row>
    <row r="235" spans="2:8" ht="17.25" thickTop="1" thickBot="1" x14ac:dyDescent="0.3">
      <c r="B235" s="21" t="s">
        <v>23</v>
      </c>
      <c r="C235" s="20" t="s">
        <v>3</v>
      </c>
      <c r="D235" s="19" t="s">
        <v>17</v>
      </c>
      <c r="E235" s="16" t="s">
        <v>1</v>
      </c>
      <c r="F235" s="15">
        <v>0.74</v>
      </c>
      <c r="H235" s="6"/>
    </row>
    <row r="236" spans="2:8" ht="17.25" thickTop="1" thickBot="1" x14ac:dyDescent="0.3">
      <c r="B236" s="21" t="s">
        <v>22</v>
      </c>
      <c r="C236" s="20" t="s">
        <v>3</v>
      </c>
      <c r="D236" s="19" t="s">
        <v>17</v>
      </c>
      <c r="E236" s="16" t="s">
        <v>1</v>
      </c>
      <c r="F236" s="15">
        <v>1.04</v>
      </c>
      <c r="H236" s="6"/>
    </row>
    <row r="237" spans="2:8" ht="17.25" thickTop="1" thickBot="1" x14ac:dyDescent="0.3">
      <c r="B237" s="21" t="s">
        <v>21</v>
      </c>
      <c r="C237" s="20" t="s">
        <v>3</v>
      </c>
      <c r="D237" s="19" t="s">
        <v>17</v>
      </c>
      <c r="E237" s="16" t="s">
        <v>1</v>
      </c>
      <c r="F237" s="15">
        <v>0.39</v>
      </c>
      <c r="H237" s="6"/>
    </row>
    <row r="238" spans="2:8" ht="17.25" thickTop="1" thickBot="1" x14ac:dyDescent="0.3">
      <c r="B238" s="21" t="s">
        <v>20</v>
      </c>
      <c r="C238" s="20" t="s">
        <v>3</v>
      </c>
      <c r="D238" s="19" t="s">
        <v>17</v>
      </c>
      <c r="E238" s="16" t="s">
        <v>1</v>
      </c>
      <c r="F238" s="15">
        <v>0.41</v>
      </c>
      <c r="H238" s="6"/>
    </row>
    <row r="239" spans="2:8" ht="17.25" thickTop="1" thickBot="1" x14ac:dyDescent="0.3">
      <c r="B239" s="21" t="s">
        <v>19</v>
      </c>
      <c r="C239" s="20" t="s">
        <v>3</v>
      </c>
      <c r="D239" s="19" t="s">
        <v>17</v>
      </c>
      <c r="E239" s="16" t="s">
        <v>1</v>
      </c>
      <c r="F239" s="15">
        <v>0.35</v>
      </c>
      <c r="H239" s="6"/>
    </row>
    <row r="240" spans="2:8" ht="17.25" thickTop="1" thickBot="1" x14ac:dyDescent="0.3">
      <c r="B240" s="21" t="s">
        <v>18</v>
      </c>
      <c r="C240" s="20" t="s">
        <v>3</v>
      </c>
      <c r="D240" s="19" t="s">
        <v>17</v>
      </c>
      <c r="E240" s="16" t="s">
        <v>1</v>
      </c>
      <c r="F240" s="15">
        <v>0.41</v>
      </c>
      <c r="H240" s="6"/>
    </row>
    <row r="241" spans="2:8" ht="17.25" thickTop="1" thickBot="1" x14ac:dyDescent="0.3">
      <c r="B241" s="21" t="s">
        <v>16</v>
      </c>
      <c r="C241" s="20" t="s">
        <v>3</v>
      </c>
      <c r="D241" s="19" t="s">
        <v>2</v>
      </c>
      <c r="E241" s="16" t="s">
        <v>1</v>
      </c>
      <c r="F241" s="15">
        <v>0.22</v>
      </c>
      <c r="H241" s="6"/>
    </row>
    <row r="242" spans="2:8" ht="17.25" thickTop="1" thickBot="1" x14ac:dyDescent="0.3">
      <c r="B242" s="21" t="s">
        <v>15</v>
      </c>
      <c r="C242" s="20" t="s">
        <v>3</v>
      </c>
      <c r="D242" s="19" t="s">
        <v>2</v>
      </c>
      <c r="E242" s="16" t="s">
        <v>1</v>
      </c>
      <c r="F242" s="15">
        <v>0.36</v>
      </c>
      <c r="H242" s="6"/>
    </row>
    <row r="243" spans="2:8" ht="17.25" thickTop="1" thickBot="1" x14ac:dyDescent="0.3">
      <c r="B243" s="21" t="s">
        <v>14</v>
      </c>
      <c r="C243" s="20" t="s">
        <v>3</v>
      </c>
      <c r="D243" s="19" t="s">
        <v>2</v>
      </c>
      <c r="E243" s="16" t="s">
        <v>1</v>
      </c>
      <c r="F243" s="15">
        <v>0.36</v>
      </c>
      <c r="H243" s="6"/>
    </row>
    <row r="244" spans="2:8" ht="17.25" thickTop="1" thickBot="1" x14ac:dyDescent="0.3">
      <c r="B244" s="21" t="s">
        <v>13</v>
      </c>
      <c r="C244" s="20" t="s">
        <v>3</v>
      </c>
      <c r="D244" s="19" t="s">
        <v>2</v>
      </c>
      <c r="E244" s="16" t="s">
        <v>1</v>
      </c>
      <c r="F244" s="15">
        <v>0.12</v>
      </c>
      <c r="H244" s="6"/>
    </row>
    <row r="245" spans="2:8" ht="17.25" thickTop="1" thickBot="1" x14ac:dyDescent="0.3">
      <c r="B245" s="21" t="s">
        <v>12</v>
      </c>
      <c r="C245" s="20" t="s">
        <v>3</v>
      </c>
      <c r="D245" s="19" t="s">
        <v>2</v>
      </c>
      <c r="E245" s="16" t="s">
        <v>1</v>
      </c>
      <c r="F245" s="15">
        <v>0.15</v>
      </c>
      <c r="H245" s="6"/>
    </row>
    <row r="246" spans="2:8" ht="17.25" thickTop="1" thickBot="1" x14ac:dyDescent="0.3">
      <c r="B246" s="21" t="s">
        <v>11</v>
      </c>
      <c r="C246" s="20" t="s">
        <v>3</v>
      </c>
      <c r="D246" s="19" t="s">
        <v>2</v>
      </c>
      <c r="E246" s="16" t="s">
        <v>1</v>
      </c>
      <c r="F246" s="15">
        <v>0.22</v>
      </c>
      <c r="H246" s="6"/>
    </row>
    <row r="247" spans="2:8" ht="17.25" thickTop="1" thickBot="1" x14ac:dyDescent="0.3">
      <c r="B247" s="21" t="s">
        <v>10</v>
      </c>
      <c r="C247" s="20" t="s">
        <v>3</v>
      </c>
      <c r="D247" s="19" t="s">
        <v>2</v>
      </c>
      <c r="E247" s="16" t="s">
        <v>1</v>
      </c>
      <c r="F247" s="15">
        <v>0.56999999999999995</v>
      </c>
      <c r="H247" s="6"/>
    </row>
    <row r="248" spans="2:8" ht="17.25" thickTop="1" thickBot="1" x14ac:dyDescent="0.3">
      <c r="B248" s="21" t="s">
        <v>9</v>
      </c>
      <c r="C248" s="20" t="s">
        <v>3</v>
      </c>
      <c r="D248" s="19" t="s">
        <v>2</v>
      </c>
      <c r="E248" s="16" t="s">
        <v>1</v>
      </c>
      <c r="F248" s="15">
        <v>5.5</v>
      </c>
      <c r="H248" s="6"/>
    </row>
    <row r="249" spans="2:8" ht="17.25" thickTop="1" thickBot="1" x14ac:dyDescent="0.3">
      <c r="B249" s="21">
        <v>56</v>
      </c>
      <c r="C249" s="20" t="s">
        <v>3</v>
      </c>
      <c r="D249" s="19" t="s">
        <v>2</v>
      </c>
      <c r="E249" s="16" t="s">
        <v>1</v>
      </c>
      <c r="F249" s="15">
        <v>1.47</v>
      </c>
      <c r="H249" s="6"/>
    </row>
    <row r="250" spans="2:8" ht="17.25" thickTop="1" thickBot="1" x14ac:dyDescent="0.3">
      <c r="B250" s="21" t="s">
        <v>8</v>
      </c>
      <c r="C250" s="20" t="s">
        <v>3</v>
      </c>
      <c r="D250" s="19" t="s">
        <v>2</v>
      </c>
      <c r="E250" s="16" t="s">
        <v>1</v>
      </c>
      <c r="F250" s="15">
        <v>8.6999999999999993</v>
      </c>
      <c r="H250" s="6"/>
    </row>
    <row r="251" spans="2:8" ht="17.25" thickTop="1" thickBot="1" x14ac:dyDescent="0.3">
      <c r="B251" s="21" t="s">
        <v>7</v>
      </c>
      <c r="C251" s="20" t="s">
        <v>3</v>
      </c>
      <c r="D251" s="19" t="s">
        <v>2</v>
      </c>
      <c r="E251" s="16" t="s">
        <v>1</v>
      </c>
      <c r="F251" s="15">
        <v>0.75</v>
      </c>
      <c r="H251" s="6"/>
    </row>
    <row r="252" spans="2:8" ht="17.25" thickTop="1" thickBot="1" x14ac:dyDescent="0.3">
      <c r="B252" s="21" t="s">
        <v>6</v>
      </c>
      <c r="C252" s="20" t="s">
        <v>3</v>
      </c>
      <c r="D252" s="19" t="s">
        <v>2</v>
      </c>
      <c r="E252" s="16" t="s">
        <v>1</v>
      </c>
      <c r="F252" s="15">
        <v>2.94</v>
      </c>
      <c r="H252" s="6"/>
    </row>
    <row r="253" spans="2:8" ht="17.25" thickTop="1" thickBot="1" x14ac:dyDescent="0.3">
      <c r="B253" s="21" t="s">
        <v>5</v>
      </c>
      <c r="C253" s="20" t="s">
        <v>3</v>
      </c>
      <c r="D253" s="19" t="s">
        <v>2</v>
      </c>
      <c r="E253" s="16" t="s">
        <v>1</v>
      </c>
      <c r="F253" s="15">
        <v>3.29</v>
      </c>
      <c r="H253" s="6"/>
    </row>
    <row r="254" spans="2:8" ht="17.25" thickTop="1" thickBot="1" x14ac:dyDescent="0.3">
      <c r="B254" s="21">
        <v>64</v>
      </c>
      <c r="C254" s="20" t="s">
        <v>3</v>
      </c>
      <c r="D254" s="19" t="s">
        <v>2</v>
      </c>
      <c r="E254" s="16" t="s">
        <v>1</v>
      </c>
      <c r="F254" s="15">
        <v>7.88</v>
      </c>
      <c r="H254" s="6"/>
    </row>
    <row r="255" spans="2:8" ht="17.25" thickTop="1" thickBot="1" x14ac:dyDescent="0.3">
      <c r="B255" s="21">
        <v>65</v>
      </c>
      <c r="C255" s="20" t="s">
        <v>3</v>
      </c>
      <c r="D255" s="19" t="s">
        <v>2</v>
      </c>
      <c r="E255" s="16" t="s">
        <v>1</v>
      </c>
      <c r="F255" s="15">
        <v>5.0999999999999996</v>
      </c>
      <c r="H255" s="6"/>
    </row>
    <row r="256" spans="2:8" ht="17.25" thickTop="1" thickBot="1" x14ac:dyDescent="0.3">
      <c r="B256" s="21">
        <v>67</v>
      </c>
      <c r="C256" s="20" t="s">
        <v>3</v>
      </c>
      <c r="D256" s="19" t="s">
        <v>2</v>
      </c>
      <c r="E256" s="16" t="s">
        <v>1</v>
      </c>
      <c r="F256" s="15">
        <v>10.69</v>
      </c>
      <c r="H256" s="6"/>
    </row>
    <row r="257" spans="2:8" ht="17.25" thickTop="1" thickBot="1" x14ac:dyDescent="0.3">
      <c r="B257" s="21">
        <v>68</v>
      </c>
      <c r="C257" s="20" t="s">
        <v>3</v>
      </c>
      <c r="D257" s="19" t="s">
        <v>2</v>
      </c>
      <c r="E257" s="16" t="s">
        <v>1</v>
      </c>
      <c r="F257" s="15">
        <v>18.93</v>
      </c>
      <c r="H257" s="6"/>
    </row>
    <row r="258" spans="2:8" ht="17.25" thickTop="1" thickBot="1" x14ac:dyDescent="0.3">
      <c r="B258" s="21">
        <v>69</v>
      </c>
      <c r="C258" s="20" t="s">
        <v>3</v>
      </c>
      <c r="D258" s="19" t="s">
        <v>2</v>
      </c>
      <c r="E258" s="16" t="s">
        <v>1</v>
      </c>
      <c r="F258" s="15">
        <v>13.09</v>
      </c>
      <c r="H258" s="6"/>
    </row>
    <row r="259" spans="2:8" ht="17.25" thickTop="1" thickBot="1" x14ac:dyDescent="0.3">
      <c r="B259" s="18" t="s">
        <v>4</v>
      </c>
      <c r="C259" s="17" t="s">
        <v>3</v>
      </c>
      <c r="D259" s="16" t="s">
        <v>2</v>
      </c>
      <c r="E259" s="16" t="s">
        <v>1</v>
      </c>
      <c r="F259" s="15">
        <v>3.1</v>
      </c>
      <c r="H259" s="6"/>
    </row>
    <row r="260" spans="2:8" ht="16.5" thickBot="1" x14ac:dyDescent="0.3">
      <c r="B260" s="14" t="s">
        <v>0</v>
      </c>
      <c r="C260" s="14"/>
      <c r="D260" s="14"/>
      <c r="E260" s="13"/>
      <c r="F260" s="12">
        <f>SUM(F5:F259)</f>
        <v>388.6400000000001</v>
      </c>
      <c r="H260" s="6"/>
    </row>
    <row r="261" spans="2:8" x14ac:dyDescent="0.25">
      <c r="B261" s="11"/>
      <c r="C261" s="11"/>
      <c r="D261" s="11"/>
      <c r="E261" s="11"/>
      <c r="F261" s="10"/>
      <c r="H261" s="6"/>
    </row>
    <row r="262" spans="2:8" x14ac:dyDescent="0.25">
      <c r="B262" s="9"/>
      <c r="C262" s="6"/>
      <c r="D262" s="8"/>
      <c r="E262" s="8"/>
      <c r="F262" s="7"/>
      <c r="G262" s="6"/>
      <c r="H262" s="6"/>
    </row>
    <row r="263" spans="2:8" x14ac:dyDescent="0.25">
      <c r="F263" s="5">
        <f>SUM(F132,F133,F136,F137,F138,F139,F140,F141,F142,F143,F144)</f>
        <v>8.51</v>
      </c>
    </row>
    <row r="264" spans="2:8" x14ac:dyDescent="0.25">
      <c r="F264" s="5">
        <f>F260-F263</f>
        <v>380.13000000000011</v>
      </c>
    </row>
  </sheetData>
  <autoFilter ref="B4:F260" xr:uid="{00000000-0009-0000-0000-00000A000000}"/>
  <mergeCells count="5">
    <mergeCell ref="J5:K5"/>
    <mergeCell ref="B260:D260"/>
    <mergeCell ref="B2:K2"/>
    <mergeCell ref="J20:K20"/>
    <mergeCell ref="J34:K34"/>
  </mergeCells>
  <pageMargins left="0.70866141732283472" right="0.70866141732283472" top="0" bottom="0" header="0.31496062992125984" footer="0.31496062992125984"/>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5C626-167B-4509-B05D-80DD75BE6D66}">
  <sheetPr>
    <tabColor rgb="FF00B0F0"/>
  </sheetPr>
  <dimension ref="A2:P24"/>
  <sheetViews>
    <sheetView workbookViewId="0">
      <selection activeCell="K48" activeCellId="1" sqref="P40:P41 K48:K49"/>
    </sheetView>
  </sheetViews>
  <sheetFormatPr defaultColWidth="9.140625" defaultRowHeight="15" x14ac:dyDescent="0.25"/>
  <cols>
    <col min="1" max="1" width="2" style="52" customWidth="1"/>
    <col min="2" max="2" width="11" style="52" bestFit="1" customWidth="1"/>
    <col min="3" max="3" width="20.42578125" style="52" bestFit="1" customWidth="1"/>
    <col min="4" max="4" width="8.140625" style="52" bestFit="1" customWidth="1"/>
    <col min="5" max="5" width="13.5703125" style="53" bestFit="1" customWidth="1"/>
    <col min="6" max="6" width="11" style="53" customWidth="1"/>
    <col min="7" max="7" width="15.140625" style="53" customWidth="1"/>
    <col min="8" max="8" width="13" style="53" customWidth="1"/>
    <col min="9" max="9" width="19.28515625" style="53" customWidth="1"/>
    <col min="10" max="10" width="21.85546875" style="53" customWidth="1"/>
    <col min="11" max="11" width="12.7109375" style="53" bestFit="1" customWidth="1"/>
    <col min="12" max="16384" width="9.140625" style="52"/>
  </cols>
  <sheetData>
    <row r="2" spans="2:16" ht="23.25" x14ac:dyDescent="0.35">
      <c r="B2" s="102" t="s">
        <v>256</v>
      </c>
      <c r="C2" s="102"/>
      <c r="D2" s="102"/>
      <c r="E2" s="102"/>
      <c r="F2" s="102"/>
      <c r="G2" s="102"/>
      <c r="H2" s="102"/>
      <c r="I2" s="102"/>
      <c r="J2" s="102"/>
      <c r="K2" s="102"/>
      <c r="L2" s="102"/>
      <c r="M2" s="102"/>
      <c r="N2" s="102"/>
      <c r="O2" s="102"/>
      <c r="P2" s="102"/>
    </row>
    <row r="3" spans="2:16" ht="15.75" thickBot="1" x14ac:dyDescent="0.3"/>
    <row r="4" spans="2:16" ht="16.5" thickTop="1" thickBot="1" x14ac:dyDescent="0.3">
      <c r="B4" s="100" t="s">
        <v>255</v>
      </c>
      <c r="C4" s="101" t="s">
        <v>254</v>
      </c>
    </row>
    <row r="5" spans="2:16" ht="16.5" thickTop="1" thickBot="1" x14ac:dyDescent="0.3">
      <c r="B5" s="100" t="s">
        <v>253</v>
      </c>
      <c r="C5" s="101" t="s">
        <v>238</v>
      </c>
    </row>
    <row r="6" spans="2:16" ht="16.5" thickTop="1" thickBot="1" x14ac:dyDescent="0.3">
      <c r="B6" s="100" t="s">
        <v>224</v>
      </c>
      <c r="C6" s="99">
        <f>'Nellore Land Details'!F260</f>
        <v>388.6400000000001</v>
      </c>
    </row>
    <row r="7" spans="2:16" ht="46.5" thickTop="1" thickBot="1" x14ac:dyDescent="0.3">
      <c r="B7" s="98" t="s">
        <v>252</v>
      </c>
      <c r="C7" s="97">
        <f>'Nellore Land Details'!K14</f>
        <v>384.71999999999997</v>
      </c>
    </row>
    <row r="8" spans="2:16" ht="91.5" thickTop="1" thickBot="1" x14ac:dyDescent="0.3">
      <c r="B8" s="98" t="s">
        <v>251</v>
      </c>
      <c r="C8" s="97">
        <f>'Nellore Land Details'!O14</f>
        <v>376.20999999999992</v>
      </c>
    </row>
    <row r="9" spans="2:16" ht="31.5" thickTop="1" thickBot="1" x14ac:dyDescent="0.3">
      <c r="B9" s="98" t="s">
        <v>250</v>
      </c>
      <c r="C9" s="97">
        <f>'Nellore Land Details'!K10</f>
        <v>3.92</v>
      </c>
    </row>
    <row r="10" spans="2:16" ht="16.5" thickTop="1" thickBot="1" x14ac:dyDescent="0.3"/>
    <row r="11" spans="2:16" ht="15.75" customHeight="1" thickTop="1" thickBot="1" x14ac:dyDescent="0.3">
      <c r="B11" s="96" t="s">
        <v>249</v>
      </c>
      <c r="C11" s="96"/>
      <c r="D11" s="96"/>
      <c r="E11" s="96"/>
      <c r="F11" s="96"/>
      <c r="G11" s="96"/>
      <c r="H11" s="96"/>
      <c r="I11" s="96"/>
      <c r="J11" s="96"/>
    </row>
    <row r="12" spans="2:16" ht="20.25" thickTop="1" thickBot="1" x14ac:dyDescent="0.3">
      <c r="B12" s="95" t="s">
        <v>248</v>
      </c>
      <c r="C12" s="94"/>
      <c r="D12" s="94"/>
      <c r="E12" s="94"/>
      <c r="F12" s="94"/>
      <c r="G12" s="94"/>
      <c r="H12" s="94"/>
      <c r="I12" s="94"/>
      <c r="J12" s="94"/>
    </row>
    <row r="13" spans="2:16" ht="106.5" thickTop="1" thickBot="1" x14ac:dyDescent="0.3">
      <c r="B13" s="92" t="s">
        <v>247</v>
      </c>
      <c r="C13" s="93" t="s">
        <v>246</v>
      </c>
      <c r="D13" s="92" t="s">
        <v>245</v>
      </c>
      <c r="E13" s="92" t="s">
        <v>225</v>
      </c>
      <c r="F13" s="92" t="s">
        <v>244</v>
      </c>
      <c r="G13" s="92" t="s">
        <v>243</v>
      </c>
      <c r="H13" s="92" t="s">
        <v>242</v>
      </c>
      <c r="I13" s="91" t="s">
        <v>241</v>
      </c>
      <c r="J13" s="91" t="s">
        <v>240</v>
      </c>
    </row>
    <row r="14" spans="2:16" ht="33" customHeight="1" thickTop="1" thickBot="1" x14ac:dyDescent="0.3">
      <c r="B14" s="80">
        <v>1</v>
      </c>
      <c r="C14" s="79" t="s">
        <v>239</v>
      </c>
      <c r="D14" s="90" t="s">
        <v>238</v>
      </c>
      <c r="E14" s="82" t="s">
        <v>78</v>
      </c>
      <c r="F14" s="81">
        <v>39.290000000000013</v>
      </c>
      <c r="G14" s="76">
        <f>'Nellore Land Details'!K40</f>
        <v>32.930000000000014</v>
      </c>
      <c r="H14" s="81">
        <f>H16-H15</f>
        <v>19</v>
      </c>
      <c r="I14" s="75">
        <v>340000</v>
      </c>
      <c r="J14" s="75">
        <f>H14*I14</f>
        <v>6460000</v>
      </c>
      <c r="L14" s="3"/>
    </row>
    <row r="15" spans="2:16" ht="33" thickTop="1" thickBot="1" x14ac:dyDescent="0.3">
      <c r="B15" s="80">
        <v>3</v>
      </c>
      <c r="C15" s="79" t="s">
        <v>237</v>
      </c>
      <c r="D15" s="83"/>
      <c r="E15" s="89" t="s">
        <v>234</v>
      </c>
      <c r="F15" s="76">
        <v>205.12999999999994</v>
      </c>
      <c r="G15" s="76">
        <f>'Nellore Land Details'!K48</f>
        <v>205.12999999999994</v>
      </c>
      <c r="H15" s="76">
        <v>205</v>
      </c>
      <c r="I15" s="75">
        <v>300000</v>
      </c>
      <c r="J15" s="75">
        <f>H15*I15</f>
        <v>61500000</v>
      </c>
      <c r="L15" s="52">
        <f>1800000-27%*1800000</f>
        <v>1314000</v>
      </c>
    </row>
    <row r="16" spans="2:16" s="67" customFormat="1" ht="16.5" thickTop="1" thickBot="1" x14ac:dyDescent="0.3">
      <c r="B16" s="74" t="s">
        <v>236</v>
      </c>
      <c r="C16" s="73"/>
      <c r="D16" s="83"/>
      <c r="E16" s="88" t="s">
        <v>231</v>
      </c>
      <c r="F16" s="87">
        <v>244.41999999999996</v>
      </c>
      <c r="G16" s="86">
        <f>SUM(G14:G15)</f>
        <v>238.05999999999995</v>
      </c>
      <c r="H16" s="85">
        <v>224</v>
      </c>
      <c r="I16" s="68" t="s">
        <v>231</v>
      </c>
      <c r="J16" s="68">
        <f>SUM(J14:J15)</f>
        <v>67960000</v>
      </c>
      <c r="K16" s="84"/>
    </row>
    <row r="17" spans="1:12" ht="33" thickTop="1" thickBot="1" x14ac:dyDescent="0.3">
      <c r="B17" s="80">
        <v>2</v>
      </c>
      <c r="C17" s="79" t="s">
        <v>235</v>
      </c>
      <c r="D17" s="83"/>
      <c r="E17" s="82" t="s">
        <v>78</v>
      </c>
      <c r="F17" s="81">
        <v>82.920000000000016</v>
      </c>
      <c r="G17" s="76">
        <f>'Nellore Land Details'!K41</f>
        <v>80.77000000000001</v>
      </c>
      <c r="H17" s="81">
        <v>80.77</v>
      </c>
      <c r="I17" s="75">
        <v>470000</v>
      </c>
      <c r="J17" s="75">
        <f>H17*I17</f>
        <v>37961900</v>
      </c>
      <c r="K17" s="54">
        <f>I17-I14</f>
        <v>130000</v>
      </c>
      <c r="L17" s="3">
        <f>K17/I17</f>
        <v>0.27659574468085107</v>
      </c>
    </row>
    <row r="18" spans="1:12" ht="31.5" thickTop="1" thickBot="1" x14ac:dyDescent="0.3">
      <c r="B18" s="80">
        <v>4</v>
      </c>
      <c r="C18" s="79" t="s">
        <v>235</v>
      </c>
      <c r="D18" s="78"/>
      <c r="E18" s="77" t="s">
        <v>234</v>
      </c>
      <c r="F18" s="76">
        <v>57.379999999999995</v>
      </c>
      <c r="G18" s="76">
        <f>'Nellore Land Details'!K49</f>
        <v>57.379999999999995</v>
      </c>
      <c r="H18" s="76">
        <f>H19-H17</f>
        <v>46.730000000000004</v>
      </c>
      <c r="I18" s="75">
        <v>360000</v>
      </c>
      <c r="J18" s="75">
        <f>H18*I18</f>
        <v>16822800</v>
      </c>
      <c r="K18" s="54">
        <f>I18-I15</f>
        <v>60000</v>
      </c>
      <c r="L18" s="62">
        <f>K1:K18/I18</f>
        <v>0.16666666666666666</v>
      </c>
    </row>
    <row r="19" spans="1:12" ht="16.5" thickTop="1" thickBot="1" x14ac:dyDescent="0.3">
      <c r="A19" s="67"/>
      <c r="B19" s="74" t="s">
        <v>233</v>
      </c>
      <c r="C19" s="73"/>
      <c r="D19" s="72"/>
      <c r="E19" s="71" t="s">
        <v>231</v>
      </c>
      <c r="F19" s="69">
        <v>140.30000000000001</v>
      </c>
      <c r="G19" s="70">
        <f>SUM(G17:G18)</f>
        <v>138.15</v>
      </c>
      <c r="H19" s="69">
        <v>127.5</v>
      </c>
      <c r="I19" s="68" t="s">
        <v>231</v>
      </c>
      <c r="J19" s="68">
        <f>SUM(J17:J18)</f>
        <v>54784700</v>
      </c>
      <c r="K19" s="54"/>
      <c r="L19" s="62"/>
    </row>
    <row r="20" spans="1:12" ht="16.5" thickTop="1" thickBot="1" x14ac:dyDescent="0.3">
      <c r="A20" s="67"/>
      <c r="B20" s="66"/>
      <c r="C20" s="66"/>
      <c r="D20" s="66"/>
      <c r="E20" s="65"/>
      <c r="F20" s="64"/>
      <c r="G20" s="64"/>
      <c r="H20" s="64"/>
      <c r="I20" s="63"/>
      <c r="J20" s="63"/>
      <c r="K20" s="54"/>
      <c r="L20" s="62"/>
    </row>
    <row r="21" spans="1:12" ht="16.5" thickTop="1" thickBot="1" x14ac:dyDescent="0.3">
      <c r="B21" s="61" t="s">
        <v>232</v>
      </c>
      <c r="C21" s="61"/>
      <c r="D21" s="61"/>
      <c r="E21" s="60" t="s">
        <v>231</v>
      </c>
      <c r="F21" s="59">
        <f>F16+F19</f>
        <v>384.71999999999997</v>
      </c>
      <c r="G21" s="59">
        <f>G16+G19</f>
        <v>376.20999999999992</v>
      </c>
      <c r="H21" s="59">
        <f>H16+H19</f>
        <v>351.5</v>
      </c>
      <c r="I21" s="58" t="s">
        <v>231</v>
      </c>
      <c r="J21" s="58">
        <f>J16+J19</f>
        <v>122744700</v>
      </c>
    </row>
    <row r="22" spans="1:12" ht="16.5" thickTop="1" thickBot="1" x14ac:dyDescent="0.3"/>
    <row r="23" spans="1:12" ht="132.6" customHeight="1" thickBot="1" x14ac:dyDescent="0.3">
      <c r="B23" s="57" t="s">
        <v>230</v>
      </c>
      <c r="C23" s="56"/>
      <c r="D23" s="56"/>
      <c r="E23" s="56"/>
      <c r="F23" s="56"/>
      <c r="G23" s="56"/>
      <c r="H23" s="56"/>
      <c r="I23" s="56"/>
      <c r="J23" s="55"/>
      <c r="L23" s="53"/>
    </row>
    <row r="24" spans="1:12" x14ac:dyDescent="0.25">
      <c r="J24" s="54"/>
    </row>
  </sheetData>
  <mergeCells count="8">
    <mergeCell ref="B23:J23"/>
    <mergeCell ref="B21:D21"/>
    <mergeCell ref="D14:D18"/>
    <mergeCell ref="B2:P2"/>
    <mergeCell ref="B11:J11"/>
    <mergeCell ref="B12:J12"/>
    <mergeCell ref="B19:C19"/>
    <mergeCell ref="B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1ACF0-F9D6-46AC-A146-8FB9629CDFE0}">
  <sheetPr>
    <tabColor rgb="FF00B0F0"/>
  </sheetPr>
  <dimension ref="B2:Q21"/>
  <sheetViews>
    <sheetView zoomScaleNormal="100" workbookViewId="0">
      <selection activeCell="K48" activeCellId="1" sqref="P40:P41 K48:K49"/>
    </sheetView>
  </sheetViews>
  <sheetFormatPr defaultColWidth="9.140625" defaultRowHeight="15" x14ac:dyDescent="0.25"/>
  <cols>
    <col min="1" max="1" width="2" style="52" customWidth="1"/>
    <col min="2" max="2" width="11" style="52" bestFit="1" customWidth="1"/>
    <col min="3" max="3" width="20.42578125" style="52" bestFit="1" customWidth="1"/>
    <col min="4" max="4" width="8.140625" style="52" bestFit="1" customWidth="1"/>
    <col min="5" max="5" width="13.5703125" style="53" bestFit="1" customWidth="1"/>
    <col min="6" max="6" width="12.5703125" style="53" bestFit="1" customWidth="1"/>
    <col min="7" max="7" width="7.28515625" style="53" bestFit="1" customWidth="1"/>
    <col min="8" max="8" width="14.28515625" style="53" bestFit="1" customWidth="1"/>
    <col min="9" max="9" width="15.28515625" style="53" bestFit="1" customWidth="1"/>
    <col min="10" max="10" width="9.140625" style="53"/>
    <col min="11" max="11" width="9.140625" style="52"/>
    <col min="12" max="12" width="10" style="52" bestFit="1" customWidth="1"/>
    <col min="13" max="13" width="21.85546875" style="52" bestFit="1" customWidth="1"/>
    <col min="14" max="14" width="18.140625" style="52" bestFit="1" customWidth="1"/>
    <col min="15" max="15" width="14.28515625" style="52" bestFit="1" customWidth="1"/>
    <col min="16" max="16" width="14.140625" style="52" bestFit="1" customWidth="1"/>
    <col min="17" max="17" width="11" style="52" bestFit="1" customWidth="1"/>
    <col min="18" max="16384" width="9.140625" style="52"/>
  </cols>
  <sheetData>
    <row r="2" spans="2:17" ht="23.25" x14ac:dyDescent="0.35">
      <c r="B2" s="102" t="s">
        <v>256</v>
      </c>
      <c r="C2" s="102"/>
      <c r="D2" s="102"/>
      <c r="E2" s="102"/>
      <c r="F2" s="102"/>
      <c r="G2" s="102"/>
      <c r="H2" s="102"/>
      <c r="I2" s="102"/>
      <c r="J2" s="102"/>
      <c r="K2" s="102"/>
      <c r="L2" s="102"/>
      <c r="M2" s="102"/>
      <c r="N2" s="102"/>
      <c r="O2" s="102"/>
    </row>
    <row r="3" spans="2:17" ht="15.75" thickBot="1" x14ac:dyDescent="0.3"/>
    <row r="4" spans="2:17" ht="16.5" thickTop="1" thickBot="1" x14ac:dyDescent="0.3">
      <c r="B4" s="100" t="s">
        <v>255</v>
      </c>
      <c r="C4" s="101" t="s">
        <v>254</v>
      </c>
    </row>
    <row r="5" spans="2:17" ht="16.5" thickTop="1" thickBot="1" x14ac:dyDescent="0.3">
      <c r="B5" s="100" t="s">
        <v>253</v>
      </c>
      <c r="C5" s="101" t="s">
        <v>238</v>
      </c>
    </row>
    <row r="6" spans="2:17" ht="16.5" thickTop="1" thickBot="1" x14ac:dyDescent="0.3">
      <c r="B6" s="100" t="s">
        <v>224</v>
      </c>
      <c r="C6" s="99">
        <f>'Nellore Land Details'!F260</f>
        <v>388.6400000000001</v>
      </c>
    </row>
    <row r="7" spans="2:17" ht="46.5" thickTop="1" thickBot="1" x14ac:dyDescent="0.3">
      <c r="B7" s="98" t="s">
        <v>252</v>
      </c>
      <c r="C7" s="97">
        <f>'Nellore Land Details'!K14</f>
        <v>384.71999999999997</v>
      </c>
    </row>
    <row r="8" spans="2:17" ht="31.5" thickTop="1" thickBot="1" x14ac:dyDescent="0.3">
      <c r="B8" s="98" t="s">
        <v>250</v>
      </c>
      <c r="C8" s="97">
        <f>'Nellore Land Details'!K10</f>
        <v>3.92</v>
      </c>
    </row>
    <row r="9" spans="2:17" ht="16.5" thickTop="1" thickBot="1" x14ac:dyDescent="0.3">
      <c r="M9" s="52" t="s">
        <v>273</v>
      </c>
      <c r="N9" s="52" t="s">
        <v>272</v>
      </c>
      <c r="O9" s="52" t="s">
        <v>271</v>
      </c>
      <c r="P9" s="52" t="s">
        <v>270</v>
      </c>
      <c r="Q9" s="52" t="s">
        <v>269</v>
      </c>
    </row>
    <row r="10" spans="2:17" ht="15.75" customHeight="1" thickTop="1" thickBot="1" x14ac:dyDescent="0.3">
      <c r="B10" s="96" t="s">
        <v>249</v>
      </c>
      <c r="C10" s="96"/>
      <c r="D10" s="96"/>
      <c r="E10" s="96"/>
      <c r="F10" s="96"/>
      <c r="G10" s="96"/>
      <c r="H10" s="96"/>
      <c r="I10" s="96"/>
      <c r="M10" s="52" t="s">
        <v>268</v>
      </c>
    </row>
    <row r="11" spans="2:17" ht="20.25" thickTop="1" thickBot="1" x14ac:dyDescent="0.3">
      <c r="B11" s="95" t="s">
        <v>267</v>
      </c>
      <c r="C11" s="94"/>
      <c r="D11" s="94"/>
      <c r="E11" s="94"/>
      <c r="F11" s="94"/>
      <c r="G11" s="94"/>
      <c r="H11" s="94"/>
      <c r="I11" s="94"/>
    </row>
    <row r="12" spans="2:17" ht="16.5" customHeight="1" thickTop="1" thickBot="1" x14ac:dyDescent="0.3">
      <c r="B12" s="122" t="s">
        <v>266</v>
      </c>
      <c r="C12" s="122" t="s">
        <v>265</v>
      </c>
      <c r="D12" s="122" t="s">
        <v>245</v>
      </c>
      <c r="E12" s="122" t="s">
        <v>225</v>
      </c>
      <c r="F12" s="122" t="s">
        <v>264</v>
      </c>
      <c r="G12" s="121" t="s">
        <v>263</v>
      </c>
      <c r="H12" s="120"/>
      <c r="I12" s="119"/>
      <c r="L12" s="52">
        <v>1850000</v>
      </c>
    </row>
    <row r="13" spans="2:17" ht="61.5" thickTop="1" thickBot="1" x14ac:dyDescent="0.3">
      <c r="B13" s="118"/>
      <c r="C13" s="118"/>
      <c r="D13" s="118"/>
      <c r="E13" s="118"/>
      <c r="F13" s="118"/>
      <c r="G13" s="92" t="s">
        <v>262</v>
      </c>
      <c r="H13" s="91" t="s">
        <v>261</v>
      </c>
      <c r="I13" s="91" t="s">
        <v>260</v>
      </c>
      <c r="L13" s="52">
        <v>1147000</v>
      </c>
    </row>
    <row r="14" spans="2:17" ht="33" customHeight="1" thickTop="1" thickBot="1" x14ac:dyDescent="0.3">
      <c r="B14" s="80">
        <v>1</v>
      </c>
      <c r="C14" s="79" t="s">
        <v>239</v>
      </c>
      <c r="D14" s="90" t="s">
        <v>238</v>
      </c>
      <c r="E14" s="82" t="s">
        <v>78</v>
      </c>
      <c r="F14" s="112">
        <f>G14*4046.85642</f>
        <v>133262.98191060007</v>
      </c>
      <c r="G14" s="76">
        <f>'Nellore Land Details'!K40</f>
        <v>32.930000000000014</v>
      </c>
      <c r="H14" s="117">
        <f>H16-(28%*H16)</f>
        <v>1332000</v>
      </c>
      <c r="I14" s="116">
        <f>G14*H14</f>
        <v>43862760.000000015</v>
      </c>
      <c r="K14" s="3"/>
    </row>
    <row r="15" spans="2:17" ht="31.5" thickTop="1" thickBot="1" x14ac:dyDescent="0.3">
      <c r="B15" s="80">
        <v>3</v>
      </c>
      <c r="C15" s="79" t="s">
        <v>237</v>
      </c>
      <c r="D15" s="83"/>
      <c r="E15" s="113" t="s">
        <v>234</v>
      </c>
      <c r="F15" s="112">
        <f>G15*4046.85642</f>
        <v>830131.65743459982</v>
      </c>
      <c r="G15" s="76">
        <f>'Nellore Land Details'!K48</f>
        <v>205.12999999999994</v>
      </c>
      <c r="H15" s="75">
        <f>H16-(17%*H16)</f>
        <v>1535500</v>
      </c>
      <c r="I15" s="116">
        <f>G15*H15</f>
        <v>314977114.99999988</v>
      </c>
    </row>
    <row r="16" spans="2:17" ht="33" thickTop="1" thickBot="1" x14ac:dyDescent="0.3">
      <c r="B16" s="80">
        <v>2</v>
      </c>
      <c r="C16" s="79" t="s">
        <v>235</v>
      </c>
      <c r="D16" s="83"/>
      <c r="E16" s="82" t="s">
        <v>78</v>
      </c>
      <c r="F16" s="112">
        <f>G16*4046.85642</f>
        <v>326864.59304340003</v>
      </c>
      <c r="G16" s="76">
        <f>'Nellore Land Details'!K41</f>
        <v>80.77000000000001</v>
      </c>
      <c r="H16" s="115">
        <v>1850000</v>
      </c>
      <c r="I16" s="114">
        <f>H16*(G17+G16)</f>
        <v>255577500</v>
      </c>
      <c r="K16" s="3"/>
    </row>
    <row r="17" spans="2:9" ht="31.5" thickTop="1" thickBot="1" x14ac:dyDescent="0.3">
      <c r="B17" s="80">
        <v>4</v>
      </c>
      <c r="C17" s="79" t="s">
        <v>235</v>
      </c>
      <c r="D17" s="78"/>
      <c r="E17" s="113" t="s">
        <v>234</v>
      </c>
      <c r="F17" s="112">
        <f>G17*4046.85642</f>
        <v>232208.62137959999</v>
      </c>
      <c r="G17" s="76">
        <f>'Nellore Land Details'!K49</f>
        <v>57.379999999999995</v>
      </c>
      <c r="H17" s="111"/>
      <c r="I17" s="110"/>
    </row>
    <row r="18" spans="2:9" ht="16.5" thickTop="1" thickBot="1" x14ac:dyDescent="0.3">
      <c r="B18" s="109" t="s">
        <v>259</v>
      </c>
      <c r="C18" s="109"/>
      <c r="D18" s="109"/>
      <c r="E18" s="108" t="s">
        <v>231</v>
      </c>
      <c r="F18" s="107">
        <f>SUM(F14:F17)</f>
        <v>1522467.8537681999</v>
      </c>
      <c r="G18" s="106">
        <f>SUM(G14:G17)</f>
        <v>376.20999999999992</v>
      </c>
      <c r="H18" s="106" t="s">
        <v>231</v>
      </c>
      <c r="I18" s="105">
        <f>SUM(I14:I17)</f>
        <v>614417374.99999988</v>
      </c>
    </row>
    <row r="19" spans="2:9" ht="15.75" thickTop="1" x14ac:dyDescent="0.25"/>
    <row r="20" spans="2:9" ht="48.75" customHeight="1" x14ac:dyDescent="0.25">
      <c r="B20" s="52" t="s">
        <v>258</v>
      </c>
      <c r="G20" s="104">
        <f>C7-G18</f>
        <v>8.5100000000000477</v>
      </c>
    </row>
    <row r="21" spans="2:9" ht="44.25" customHeight="1" x14ac:dyDescent="0.25">
      <c r="G21" s="103" t="s">
        <v>257</v>
      </c>
      <c r="H21" s="103"/>
      <c r="I21" s="103"/>
    </row>
  </sheetData>
  <mergeCells count="14">
    <mergeCell ref="G12:I12"/>
    <mergeCell ref="F12:F13"/>
    <mergeCell ref="E12:E13"/>
    <mergeCell ref="B18:D18"/>
    <mergeCell ref="B2:O2"/>
    <mergeCell ref="B10:I10"/>
    <mergeCell ref="B11:I11"/>
    <mergeCell ref="D14:D17"/>
    <mergeCell ref="H16:H17"/>
    <mergeCell ref="G21:I21"/>
    <mergeCell ref="D12:D13"/>
    <mergeCell ref="C12:C13"/>
    <mergeCell ref="B12:B13"/>
    <mergeCell ref="I16:I17"/>
  </mergeCells>
  <pageMargins left="0.7" right="0.7" top="0.75" bottom="0.75" header="0.3" footer="0.3"/>
  <pageSetup scale="90" orientation="landscape"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6FED-22FB-41EB-B13D-EB329AE6B4BC}">
  <sheetPr>
    <tabColor rgb="FF00B0F0"/>
  </sheetPr>
  <dimension ref="B2:R33"/>
  <sheetViews>
    <sheetView topLeftCell="A18" workbookViewId="0">
      <selection activeCell="K48" activeCellId="1" sqref="P40:P41 K48:K49"/>
    </sheetView>
  </sheetViews>
  <sheetFormatPr defaultColWidth="9.140625" defaultRowHeight="15" x14ac:dyDescent="0.25"/>
  <cols>
    <col min="1" max="1" width="2" style="52" customWidth="1"/>
    <col min="2" max="2" width="11" style="52" bestFit="1" customWidth="1"/>
    <col min="3" max="3" width="20.42578125" style="52" bestFit="1" customWidth="1"/>
    <col min="4" max="4" width="9.28515625" style="52" customWidth="1"/>
    <col min="5" max="5" width="13.5703125" style="53" customWidth="1"/>
    <col min="6" max="6" width="12.5703125" style="53" customWidth="1"/>
    <col min="7" max="7" width="15.7109375" style="53" customWidth="1"/>
    <col min="8" max="8" width="14.28515625" style="53" hidden="1" customWidth="1"/>
    <col min="9" max="9" width="15.28515625" style="53" hidden="1" customWidth="1"/>
    <col min="10" max="10" width="16.42578125" style="53" customWidth="1"/>
    <col min="11" max="11" width="21.140625" style="53" customWidth="1"/>
    <col min="12" max="12" width="16.85546875" style="53" bestFit="1" customWidth="1"/>
    <col min="13" max="13" width="9.140625" style="53"/>
    <col min="14" max="15" width="9.140625" style="52"/>
    <col min="16" max="16" width="21.85546875" style="52" bestFit="1" customWidth="1"/>
    <col min="17" max="17" width="18.140625" style="52" bestFit="1" customWidth="1"/>
    <col min="18" max="18" width="14.28515625" style="52" bestFit="1" customWidth="1"/>
    <col min="19" max="19" width="14.140625" style="52" bestFit="1" customWidth="1"/>
    <col min="20" max="20" width="11" style="52" bestFit="1" customWidth="1"/>
    <col min="21" max="16384" width="9.140625" style="52"/>
  </cols>
  <sheetData>
    <row r="2" spans="2:18" ht="23.25" x14ac:dyDescent="0.35">
      <c r="B2" s="102" t="s">
        <v>256</v>
      </c>
      <c r="C2" s="102"/>
      <c r="D2" s="102"/>
      <c r="E2" s="102"/>
      <c r="F2" s="102"/>
      <c r="G2" s="102"/>
      <c r="H2" s="102"/>
      <c r="I2" s="102"/>
      <c r="J2" s="102"/>
      <c r="K2" s="102"/>
      <c r="L2" s="102"/>
      <c r="M2" s="102"/>
      <c r="N2" s="102"/>
      <c r="O2" s="102"/>
      <c r="P2" s="102"/>
      <c r="Q2" s="102"/>
      <c r="R2" s="102"/>
    </row>
    <row r="3" spans="2:18" ht="15.75" thickBot="1" x14ac:dyDescent="0.3"/>
    <row r="4" spans="2:18" ht="16.5" thickTop="1" thickBot="1" x14ac:dyDescent="0.3">
      <c r="B4" s="100" t="s">
        <v>255</v>
      </c>
      <c r="C4" s="101" t="s">
        <v>254</v>
      </c>
    </row>
    <row r="5" spans="2:18" ht="16.5" thickTop="1" thickBot="1" x14ac:dyDescent="0.3">
      <c r="B5" s="100" t="s">
        <v>253</v>
      </c>
      <c r="C5" s="101" t="s">
        <v>238</v>
      </c>
    </row>
    <row r="6" spans="2:18" ht="16.5" thickTop="1" thickBot="1" x14ac:dyDescent="0.3">
      <c r="B6" s="100" t="s">
        <v>224</v>
      </c>
      <c r="C6" s="99">
        <f>'Nellore Land Details'!F260</f>
        <v>388.6400000000001</v>
      </c>
    </row>
    <row r="7" spans="2:18" ht="46.5" thickTop="1" thickBot="1" x14ac:dyDescent="0.3">
      <c r="B7" s="98" t="s">
        <v>252</v>
      </c>
      <c r="C7" s="97">
        <f>'Nellore Land Details'!K14</f>
        <v>384.71999999999997</v>
      </c>
    </row>
    <row r="8" spans="2:18" ht="31.5" thickTop="1" thickBot="1" x14ac:dyDescent="0.3">
      <c r="B8" s="98" t="s">
        <v>250</v>
      </c>
      <c r="C8" s="97">
        <f>'Nellore Land Details'!K10</f>
        <v>3.92</v>
      </c>
    </row>
    <row r="9" spans="2:18" ht="16.5" thickTop="1" thickBot="1" x14ac:dyDescent="0.3"/>
    <row r="10" spans="2:18" ht="15.75" customHeight="1" thickTop="1" thickBot="1" x14ac:dyDescent="0.3">
      <c r="B10" s="96" t="s">
        <v>249</v>
      </c>
      <c r="C10" s="96"/>
      <c r="D10" s="96"/>
      <c r="E10" s="96"/>
      <c r="F10" s="96"/>
      <c r="G10" s="96"/>
      <c r="H10" s="96"/>
      <c r="I10" s="96"/>
      <c r="J10" s="96"/>
      <c r="K10" s="96"/>
      <c r="L10" s="96"/>
    </row>
    <row r="11" spans="2:18" ht="20.25" thickTop="1" thickBot="1" x14ac:dyDescent="0.3">
      <c r="B11" s="95" t="s">
        <v>267</v>
      </c>
      <c r="C11" s="94"/>
      <c r="D11" s="94"/>
      <c r="E11" s="94"/>
      <c r="F11" s="94"/>
      <c r="G11" s="94"/>
      <c r="H11" s="94"/>
      <c r="I11" s="94"/>
      <c r="J11" s="94"/>
      <c r="K11" s="94"/>
      <c r="L11" s="94"/>
    </row>
    <row r="12" spans="2:18" ht="16.5" customHeight="1" thickTop="1" thickBot="1" x14ac:dyDescent="0.3">
      <c r="B12" s="122" t="s">
        <v>266</v>
      </c>
      <c r="C12" s="122" t="s">
        <v>265</v>
      </c>
      <c r="D12" s="122" t="s">
        <v>245</v>
      </c>
      <c r="E12" s="122" t="s">
        <v>225</v>
      </c>
      <c r="F12" s="167"/>
      <c r="G12" s="121" t="s">
        <v>263</v>
      </c>
      <c r="H12" s="120"/>
      <c r="I12" s="119"/>
      <c r="J12" s="121" t="s">
        <v>279</v>
      </c>
      <c r="K12" s="120"/>
      <c r="L12" s="119"/>
    </row>
    <row r="13" spans="2:18" ht="61.5" thickTop="1" thickBot="1" x14ac:dyDescent="0.3">
      <c r="B13" s="118"/>
      <c r="C13" s="118"/>
      <c r="D13" s="118"/>
      <c r="E13" s="118"/>
      <c r="F13" s="166"/>
      <c r="G13" s="92" t="s">
        <v>262</v>
      </c>
      <c r="H13" s="91" t="s">
        <v>261</v>
      </c>
      <c r="I13" s="91" t="s">
        <v>260</v>
      </c>
      <c r="J13" s="92" t="s">
        <v>283</v>
      </c>
      <c r="K13" s="91" t="s">
        <v>261</v>
      </c>
      <c r="L13" s="91" t="s">
        <v>260</v>
      </c>
    </row>
    <row r="14" spans="2:18" ht="33" thickTop="1" thickBot="1" x14ac:dyDescent="0.3">
      <c r="B14" s="80">
        <v>2</v>
      </c>
      <c r="C14" s="79" t="s">
        <v>235</v>
      </c>
      <c r="D14" s="83"/>
      <c r="E14" s="82" t="s">
        <v>78</v>
      </c>
      <c r="F14" s="112"/>
      <c r="G14" s="76">
        <f>'Nellore Land Details'!K41</f>
        <v>80.77000000000001</v>
      </c>
      <c r="H14" s="115">
        <v>1850000</v>
      </c>
      <c r="I14" s="114">
        <f>H14*(G15+G14)</f>
        <v>255577500</v>
      </c>
      <c r="J14" s="165">
        <v>27</v>
      </c>
      <c r="K14" s="115">
        <v>2500000</v>
      </c>
      <c r="L14" s="115">
        <f>J14*K14</f>
        <v>67500000</v>
      </c>
      <c r="N14" s="3"/>
    </row>
    <row r="15" spans="2:18" ht="31.5" thickTop="1" thickBot="1" x14ac:dyDescent="0.3">
      <c r="B15" s="80">
        <v>4</v>
      </c>
      <c r="C15" s="79" t="s">
        <v>235</v>
      </c>
      <c r="D15" s="78"/>
      <c r="E15" s="113" t="s">
        <v>234</v>
      </c>
      <c r="F15" s="112"/>
      <c r="G15" s="76">
        <f>'Nellore Land Details'!K49</f>
        <v>57.379999999999995</v>
      </c>
      <c r="H15" s="111"/>
      <c r="I15" s="110"/>
      <c r="J15" s="164"/>
      <c r="K15" s="111"/>
      <c r="L15" s="111"/>
    </row>
    <row r="16" spans="2:18" ht="16.5" thickTop="1" thickBot="1" x14ac:dyDescent="0.3">
      <c r="B16" s="109" t="s">
        <v>259</v>
      </c>
      <c r="C16" s="109"/>
      <c r="D16" s="109"/>
      <c r="E16" s="108" t="s">
        <v>231</v>
      </c>
      <c r="F16" s="107"/>
      <c r="G16" s="106">
        <f>SUM(G14:G15)</f>
        <v>138.15</v>
      </c>
      <c r="H16" s="106" t="s">
        <v>231</v>
      </c>
      <c r="I16" s="105">
        <f>SUM(I14:I15)</f>
        <v>255577500</v>
      </c>
      <c r="J16" s="106">
        <f>SUM(J14:J15)</f>
        <v>27</v>
      </c>
      <c r="K16" s="163" t="s">
        <v>231</v>
      </c>
      <c r="L16" s="163">
        <f>SUM(L14:L15)</f>
        <v>67500000</v>
      </c>
    </row>
    <row r="17" spans="2:13" ht="15.75" thickTop="1" x14ac:dyDescent="0.25"/>
    <row r="18" spans="2:13" x14ac:dyDescent="0.25">
      <c r="B18" s="52" t="s">
        <v>258</v>
      </c>
    </row>
    <row r="19" spans="2:13" ht="15.75" thickBot="1" x14ac:dyDescent="0.3"/>
    <row r="20" spans="2:13" ht="16.5" thickTop="1" thickBot="1" x14ac:dyDescent="0.3">
      <c r="B20" s="96" t="s">
        <v>249</v>
      </c>
      <c r="C20" s="96"/>
      <c r="D20" s="96"/>
      <c r="E20" s="96"/>
      <c r="F20" s="96"/>
      <c r="G20" s="96"/>
      <c r="H20" s="96"/>
      <c r="I20" s="96"/>
      <c r="J20" s="96"/>
      <c r="K20" s="96"/>
      <c r="L20" s="96"/>
    </row>
    <row r="21" spans="2:13" ht="20.25" thickTop="1" thickBot="1" x14ac:dyDescent="0.3">
      <c r="B21" s="95" t="s">
        <v>282</v>
      </c>
      <c r="C21" s="94"/>
      <c r="D21" s="94"/>
      <c r="E21" s="94"/>
      <c r="F21" s="94"/>
      <c r="G21" s="94"/>
      <c r="H21" s="94"/>
      <c r="I21" s="94"/>
      <c r="J21" s="94"/>
      <c r="K21" s="94"/>
      <c r="L21" s="94"/>
    </row>
    <row r="22" spans="2:13" ht="15.6" customHeight="1" thickTop="1" thickBot="1" x14ac:dyDescent="0.3">
      <c r="B22" s="122" t="s">
        <v>266</v>
      </c>
      <c r="C22" s="162" t="s">
        <v>221</v>
      </c>
      <c r="D22" s="122" t="s">
        <v>253</v>
      </c>
      <c r="E22" s="162" t="s">
        <v>225</v>
      </c>
      <c r="F22" s="122" t="s">
        <v>281</v>
      </c>
      <c r="G22" s="161" t="s">
        <v>280</v>
      </c>
      <c r="H22" s="160"/>
      <c r="I22" s="159"/>
      <c r="J22" s="121" t="s">
        <v>279</v>
      </c>
      <c r="K22" s="120"/>
      <c r="L22" s="119"/>
    </row>
    <row r="23" spans="2:13" ht="79.900000000000006" customHeight="1" thickTop="1" thickBot="1" x14ac:dyDescent="0.3">
      <c r="B23" s="118"/>
      <c r="C23" s="158"/>
      <c r="D23" s="118"/>
      <c r="E23" s="158"/>
      <c r="F23" s="118"/>
      <c r="G23" s="157"/>
      <c r="H23" s="156"/>
      <c r="I23" s="155"/>
      <c r="J23" s="92" t="s">
        <v>278</v>
      </c>
      <c r="K23" s="91" t="s">
        <v>261</v>
      </c>
      <c r="L23" s="91" t="s">
        <v>260</v>
      </c>
    </row>
    <row r="24" spans="2:13" ht="33" customHeight="1" thickTop="1" thickBot="1" x14ac:dyDescent="0.3">
      <c r="B24" s="80">
        <v>1</v>
      </c>
      <c r="C24" s="79" t="s">
        <v>239</v>
      </c>
      <c r="D24" s="154" t="s">
        <v>277</v>
      </c>
      <c r="E24" s="82" t="s">
        <v>78</v>
      </c>
      <c r="F24" s="144">
        <f>'Nellore Land Details'!P40</f>
        <v>39.290000000000013</v>
      </c>
      <c r="G24" s="76">
        <v>32.930000000000014</v>
      </c>
      <c r="H24" s="117">
        <f>H27-(28%*H27)</f>
        <v>1332000</v>
      </c>
      <c r="I24" s="116">
        <f>G24*H24</f>
        <v>43862760.000000015</v>
      </c>
      <c r="J24" s="81">
        <f>J26-J25</f>
        <v>19</v>
      </c>
      <c r="K24" s="153">
        <v>1332000</v>
      </c>
      <c r="L24" s="152">
        <f>J24*K24</f>
        <v>25308000</v>
      </c>
      <c r="M24" s="52"/>
    </row>
    <row r="25" spans="2:13" ht="31.15" customHeight="1" thickTop="1" thickBot="1" x14ac:dyDescent="0.3">
      <c r="B25" s="80">
        <v>2</v>
      </c>
      <c r="C25" s="79" t="s">
        <v>237</v>
      </c>
      <c r="D25" s="146"/>
      <c r="E25" s="113" t="s">
        <v>234</v>
      </c>
      <c r="F25" s="144">
        <f>'Nellore Land Details'!K48</f>
        <v>205.12999999999994</v>
      </c>
      <c r="G25" s="76">
        <v>205.12999999999994</v>
      </c>
      <c r="H25" s="75">
        <f>H27-(17%*H27)</f>
        <v>1535500</v>
      </c>
      <c r="I25" s="116">
        <f>G25*H25</f>
        <v>314977114.99999988</v>
      </c>
      <c r="J25" s="76">
        <v>205</v>
      </c>
      <c r="K25" s="153">
        <v>1535500</v>
      </c>
      <c r="L25" s="152">
        <f>J25*K25</f>
        <v>314777500</v>
      </c>
      <c r="M25" s="52"/>
    </row>
    <row r="26" spans="2:13" s="67" customFormat="1" ht="16.5" thickTop="1" thickBot="1" x14ac:dyDescent="0.3">
      <c r="B26" s="143" t="s">
        <v>276</v>
      </c>
      <c r="C26" s="142"/>
      <c r="D26" s="146"/>
      <c r="E26" s="140" t="s">
        <v>231</v>
      </c>
      <c r="F26" s="151">
        <f>SUM(F24:F25)</f>
        <v>244.41999999999996</v>
      </c>
      <c r="G26" s="85">
        <v>238.05999999999995</v>
      </c>
      <c r="H26" s="150"/>
      <c r="I26" s="149"/>
      <c r="J26" s="85">
        <f>35+40+45+50+54</f>
        <v>224</v>
      </c>
      <c r="K26" s="148" t="s">
        <v>231</v>
      </c>
      <c r="L26" s="147">
        <f>SUM(L24:L25)</f>
        <v>340085500</v>
      </c>
    </row>
    <row r="27" spans="2:13" ht="33" thickTop="1" thickBot="1" x14ac:dyDescent="0.3">
      <c r="B27" s="80">
        <v>3</v>
      </c>
      <c r="C27" s="79" t="s">
        <v>235</v>
      </c>
      <c r="D27" s="146"/>
      <c r="E27" s="82" t="s">
        <v>78</v>
      </c>
      <c r="F27" s="144">
        <f>'Nellore Land Details'!P41</f>
        <v>82.920000000000016</v>
      </c>
      <c r="G27" s="76">
        <v>80.77000000000001</v>
      </c>
      <c r="H27" s="115">
        <v>1850000</v>
      </c>
      <c r="I27" s="114">
        <f>H27*(G28+G27)</f>
        <v>255577500</v>
      </c>
      <c r="J27" s="81">
        <v>80.77</v>
      </c>
      <c r="K27" s="115">
        <v>1850000</v>
      </c>
      <c r="L27" s="115">
        <f>(J27+J28)*K27</f>
        <v>235875000</v>
      </c>
    </row>
    <row r="28" spans="2:13" ht="31.5" thickTop="1" thickBot="1" x14ac:dyDescent="0.3">
      <c r="B28" s="80">
        <v>4</v>
      </c>
      <c r="C28" s="79" t="s">
        <v>235</v>
      </c>
      <c r="D28" s="145"/>
      <c r="E28" s="113" t="s">
        <v>234</v>
      </c>
      <c r="F28" s="144">
        <f>'Nellore Land Details'!K49</f>
        <v>57.379999999999995</v>
      </c>
      <c r="G28" s="76">
        <v>57.379999999999995</v>
      </c>
      <c r="H28" s="111"/>
      <c r="I28" s="110"/>
      <c r="J28" s="76">
        <f>J29-J27</f>
        <v>46.730000000000004</v>
      </c>
      <c r="K28" s="111"/>
      <c r="L28" s="111"/>
    </row>
    <row r="29" spans="2:13" s="67" customFormat="1" ht="16.5" thickTop="1" thickBot="1" x14ac:dyDescent="0.3">
      <c r="B29" s="143" t="s">
        <v>275</v>
      </c>
      <c r="C29" s="142"/>
      <c r="D29" s="141"/>
      <c r="E29" s="140"/>
      <c r="F29" s="69">
        <f>F27+F28</f>
        <v>140.30000000000001</v>
      </c>
      <c r="G29" s="69">
        <v>138.15</v>
      </c>
      <c r="H29" s="138"/>
      <c r="I29" s="139"/>
      <c r="J29" s="69">
        <f>15+18+20+22.5+25+27</f>
        <v>127.5</v>
      </c>
      <c r="K29" s="138" t="s">
        <v>231</v>
      </c>
      <c r="L29" s="138">
        <f>SUM(L27)</f>
        <v>235875000</v>
      </c>
      <c r="M29" s="84"/>
    </row>
    <row r="30" spans="2:13" s="67" customFormat="1" ht="16.5" thickTop="1" thickBot="1" x14ac:dyDescent="0.3">
      <c r="B30" s="137"/>
      <c r="C30" s="137"/>
      <c r="D30" s="136"/>
      <c r="E30" s="135"/>
      <c r="F30" s="134"/>
      <c r="G30" s="133"/>
      <c r="H30" s="132"/>
      <c r="I30" s="134"/>
      <c r="J30" s="133"/>
      <c r="K30" s="132"/>
      <c r="L30" s="132"/>
      <c r="M30" s="84"/>
    </row>
    <row r="31" spans="2:13" ht="16.5" thickTop="1" thickBot="1" x14ac:dyDescent="0.3">
      <c r="B31" s="61" t="s">
        <v>259</v>
      </c>
      <c r="C31" s="61"/>
      <c r="D31" s="61"/>
      <c r="E31" s="60" t="s">
        <v>231</v>
      </c>
      <c r="F31" s="131">
        <f>F26+F29</f>
        <v>384.71999999999997</v>
      </c>
      <c r="G31" s="59">
        <f>G26+G29</f>
        <v>376.20999999999992</v>
      </c>
      <c r="H31" s="59" t="s">
        <v>231</v>
      </c>
      <c r="I31" s="130">
        <f>SUM(I24:I28)</f>
        <v>614417374.99999988</v>
      </c>
      <c r="J31" s="59">
        <f>J26+J29</f>
        <v>351.5</v>
      </c>
      <c r="K31" s="58" t="s">
        <v>231</v>
      </c>
      <c r="L31" s="58">
        <f>L26+L29</f>
        <v>575960500</v>
      </c>
    </row>
    <row r="32" spans="2:13" ht="16.5" thickTop="1" thickBot="1" x14ac:dyDescent="0.3">
      <c r="B32" s="129"/>
      <c r="C32" s="129"/>
      <c r="D32" s="129"/>
      <c r="E32" s="129"/>
      <c r="F32" s="128"/>
      <c r="G32" s="126"/>
      <c r="H32" s="126"/>
      <c r="I32" s="127"/>
      <c r="J32" s="126"/>
      <c r="K32" s="125"/>
      <c r="L32" s="125"/>
    </row>
    <row r="33" spans="2:12" ht="133.15" customHeight="1" thickBot="1" x14ac:dyDescent="0.3">
      <c r="B33" s="57" t="s">
        <v>274</v>
      </c>
      <c r="C33" s="124"/>
      <c r="D33" s="124"/>
      <c r="E33" s="124"/>
      <c r="F33" s="124"/>
      <c r="G33" s="124"/>
      <c r="H33" s="124"/>
      <c r="I33" s="124"/>
      <c r="J33" s="124"/>
      <c r="K33" s="124"/>
      <c r="L33" s="123"/>
    </row>
  </sheetData>
  <mergeCells count="34">
    <mergeCell ref="B2:R2"/>
    <mergeCell ref="B10:L10"/>
    <mergeCell ref="B11:L11"/>
    <mergeCell ref="B12:B13"/>
    <mergeCell ref="C12:C13"/>
    <mergeCell ref="D12:D13"/>
    <mergeCell ref="E12:E13"/>
    <mergeCell ref="G12:I12"/>
    <mergeCell ref="J12:L12"/>
    <mergeCell ref="L14:L15"/>
    <mergeCell ref="B16:D16"/>
    <mergeCell ref="D14:D15"/>
    <mergeCell ref="H14:H15"/>
    <mergeCell ref="I14:I15"/>
    <mergeCell ref="J14:J15"/>
    <mergeCell ref="K14:K15"/>
    <mergeCell ref="B20:L20"/>
    <mergeCell ref="B21:L21"/>
    <mergeCell ref="B22:B23"/>
    <mergeCell ref="C22:C23"/>
    <mergeCell ref="D22:D23"/>
    <mergeCell ref="E22:E23"/>
    <mergeCell ref="J22:L22"/>
    <mergeCell ref="G22:I23"/>
    <mergeCell ref="F22:F23"/>
    <mergeCell ref="B33:L33"/>
    <mergeCell ref="B26:C26"/>
    <mergeCell ref="B29:C29"/>
    <mergeCell ref="L27:L28"/>
    <mergeCell ref="B31:D31"/>
    <mergeCell ref="D24:D28"/>
    <mergeCell ref="H27:H28"/>
    <mergeCell ref="I27:I28"/>
    <mergeCell ref="K27:K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021A-0ADB-4236-8FF3-EC2D7FE266FD}">
  <sheetPr>
    <tabColor rgb="FF00B0F0"/>
    <pageSetUpPr fitToPage="1"/>
  </sheetPr>
  <dimension ref="B2:H11"/>
  <sheetViews>
    <sheetView workbookViewId="0">
      <selection activeCell="K48" activeCellId="1" sqref="P40:P41 K48:K49"/>
    </sheetView>
  </sheetViews>
  <sheetFormatPr defaultColWidth="9.140625" defaultRowHeight="15" x14ac:dyDescent="0.25"/>
  <cols>
    <col min="1" max="1" width="2" style="52" customWidth="1"/>
    <col min="2" max="2" width="21.85546875" style="52" bestFit="1" customWidth="1"/>
    <col min="3" max="3" width="18.140625" style="52" bestFit="1" customWidth="1"/>
    <col min="4" max="4" width="18.140625" style="52" customWidth="1"/>
    <col min="5" max="5" width="14.28515625" style="52" bestFit="1" customWidth="1"/>
    <col min="6" max="6" width="14.140625" style="52" bestFit="1" customWidth="1"/>
    <col min="7" max="7" width="11" style="52" hidden="1" customWidth="1"/>
    <col min="8" max="8" width="80.42578125" style="52" customWidth="1"/>
    <col min="9" max="16384" width="9.140625" style="52"/>
  </cols>
  <sheetData>
    <row r="2" spans="2:8" ht="28.5" x14ac:dyDescent="0.45">
      <c r="B2" s="178" t="s">
        <v>311</v>
      </c>
    </row>
    <row r="4" spans="2:8" x14ac:dyDescent="0.25">
      <c r="B4" s="177" t="s">
        <v>310</v>
      </c>
      <c r="C4" s="176" t="s">
        <v>309</v>
      </c>
      <c r="D4" s="176" t="s">
        <v>308</v>
      </c>
      <c r="E4" s="177" t="s">
        <v>307</v>
      </c>
      <c r="F4" s="176" t="s">
        <v>306</v>
      </c>
      <c r="G4" s="176" t="s">
        <v>305</v>
      </c>
      <c r="H4" s="176" t="s">
        <v>304</v>
      </c>
    </row>
    <row r="5" spans="2:8" x14ac:dyDescent="0.25">
      <c r="B5" s="173">
        <v>10</v>
      </c>
      <c r="C5" s="169" t="s">
        <v>303</v>
      </c>
      <c r="D5" s="169" t="s">
        <v>302</v>
      </c>
      <c r="E5" s="175">
        <v>2000000</v>
      </c>
      <c r="F5" s="174">
        <f>E5/4840</f>
        <v>413.22314049586777</v>
      </c>
      <c r="G5" s="169"/>
      <c r="H5" s="169" t="s">
        <v>301</v>
      </c>
    </row>
    <row r="6" spans="2:8" x14ac:dyDescent="0.25">
      <c r="B6" s="173">
        <v>30</v>
      </c>
      <c r="C6" s="169" t="s">
        <v>300</v>
      </c>
      <c r="D6" s="169" t="s">
        <v>299</v>
      </c>
      <c r="E6" s="175">
        <v>900000</v>
      </c>
      <c r="F6" s="174">
        <f>E6/4840</f>
        <v>185.95041322314049</v>
      </c>
      <c r="G6" s="169"/>
      <c r="H6" s="169" t="s">
        <v>298</v>
      </c>
    </row>
    <row r="7" spans="2:8" x14ac:dyDescent="0.25">
      <c r="B7" s="173">
        <v>50</v>
      </c>
      <c r="C7" s="169" t="s">
        <v>297</v>
      </c>
      <c r="D7" s="169" t="s">
        <v>296</v>
      </c>
      <c r="E7" s="175">
        <v>12000000</v>
      </c>
      <c r="F7" s="174">
        <f>E7/4840</f>
        <v>2479.3388429752067</v>
      </c>
      <c r="G7" s="169"/>
      <c r="H7" s="169" t="s">
        <v>295</v>
      </c>
    </row>
    <row r="8" spans="2:8" x14ac:dyDescent="0.25">
      <c r="B8" s="173">
        <v>54</v>
      </c>
      <c r="C8" s="169" t="s">
        <v>294</v>
      </c>
      <c r="D8" s="169" t="s">
        <v>293</v>
      </c>
      <c r="E8" s="175">
        <v>3000000</v>
      </c>
      <c r="F8" s="174">
        <f>E8/4840</f>
        <v>619.83471074380168</v>
      </c>
      <c r="G8" s="169"/>
      <c r="H8" s="169" t="s">
        <v>292</v>
      </c>
    </row>
    <row r="9" spans="2:8" x14ac:dyDescent="0.25">
      <c r="B9" s="173">
        <v>54</v>
      </c>
      <c r="C9" s="169" t="s">
        <v>291</v>
      </c>
      <c r="D9" s="169" t="s">
        <v>290</v>
      </c>
      <c r="E9" s="175">
        <v>5500000</v>
      </c>
      <c r="F9" s="174">
        <f>E9/4840</f>
        <v>1136.3636363636363</v>
      </c>
      <c r="G9" s="169"/>
      <c r="H9" s="169" t="s">
        <v>289</v>
      </c>
    </row>
    <row r="10" spans="2:8" x14ac:dyDescent="0.25">
      <c r="B10" s="173">
        <v>60</v>
      </c>
      <c r="C10" s="169" t="s">
        <v>288</v>
      </c>
      <c r="D10" s="169" t="s">
        <v>285</v>
      </c>
      <c r="E10" s="175">
        <v>3500000</v>
      </c>
      <c r="F10" s="174">
        <f>E10/4840</f>
        <v>723.14049586776855</v>
      </c>
      <c r="G10" s="169"/>
      <c r="H10" s="169" t="s">
        <v>287</v>
      </c>
    </row>
    <row r="11" spans="2:8" ht="30" x14ac:dyDescent="0.25">
      <c r="B11" s="173">
        <v>77</v>
      </c>
      <c r="C11" s="172" t="s">
        <v>286</v>
      </c>
      <c r="D11" s="172" t="s">
        <v>285</v>
      </c>
      <c r="E11" s="171">
        <v>7500000</v>
      </c>
      <c r="F11" s="170">
        <f>E11/4840</f>
        <v>1549.5867768595042</v>
      </c>
      <c r="G11" s="169"/>
      <c r="H11" s="168" t="s">
        <v>284</v>
      </c>
    </row>
  </sheetData>
  <conditionalFormatting sqref="B5:B11">
    <cfRule type="colorScale" priority="1">
      <colorScale>
        <cfvo type="min"/>
        <cfvo type="percentile" val="50"/>
        <cfvo type="max"/>
        <color rgb="FF63BE7B"/>
        <color rgb="FFFFEB84"/>
        <color rgb="FFF8696B"/>
      </colorScale>
    </cfRule>
  </conditionalFormatting>
  <pageMargins left="0" right="0" top="0.74803149606299213" bottom="0.74803149606299213"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Nellore Land Details</vt:lpstr>
      <vt:lpstr>Nellore Land Guide Value</vt:lpstr>
      <vt:lpstr>Nellore Land Market Value</vt:lpstr>
      <vt:lpstr>Ceiling act Value</vt:lpstr>
      <vt:lpstr>Nellore Market Rates</vt:lpstr>
      <vt:lpstr>'Nellore Land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Tejas Bharadwaj</dc:creator>
  <cp:lastModifiedBy>Tejas Bharadwaj</cp:lastModifiedBy>
  <dcterms:created xsi:type="dcterms:W3CDTF">2022-08-01T05:25:00Z</dcterms:created>
  <dcterms:modified xsi:type="dcterms:W3CDTF">2022-08-01T05:25:20Z</dcterms:modified>
</cp:coreProperties>
</file>