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Arun Tomar\VIS(2022-23)-PL116-098-162, Ms Sterling Inc. (Race Course, Dehradun, UK)\VIS(2022-23)-PL116-098-162\"/>
    </mc:Choice>
  </mc:AlternateContent>
  <bookViews>
    <workbookView showVerticalScroll="0" xWindow="0" yWindow="0" windowWidth="24000" windowHeight="9735" activeTab="1"/>
  </bookViews>
  <sheets>
    <sheet name="Land" sheetId="2" r:id="rId1"/>
    <sheet name="building" sheetId="1" r:id="rId2"/>
  </sheets>
  <definedNames>
    <definedName name="_xlnm.Print_Area" localSheetId="1">building!$B$1:$T$10</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C16" i="2" l="1"/>
  <c r="E16" i="2" l="1"/>
  <c r="G6" i="1" l="1"/>
  <c r="C19" i="2" s="1"/>
  <c r="C18" i="2" s="1"/>
  <c r="C3" i="2"/>
  <c r="F19" i="2" l="1"/>
  <c r="E21" i="2" l="1"/>
  <c r="E18" i="2"/>
  <c r="E19" i="2" s="1"/>
  <c r="E11" i="2"/>
  <c r="E10" i="2" l="1"/>
  <c r="E3" i="2" l="1"/>
  <c r="C8" i="2" l="1"/>
  <c r="P5" i="1"/>
  <c r="N5" i="1"/>
  <c r="K5" i="1"/>
  <c r="Q5" i="1" l="1"/>
  <c r="R5" i="1" s="1"/>
  <c r="T5" i="1" s="1"/>
  <c r="U5" i="1" s="1"/>
  <c r="P4" i="1" l="1"/>
  <c r="P6" i="1" s="1"/>
  <c r="N4" i="1"/>
  <c r="K4" i="1" l="1"/>
  <c r="Q4" i="1" l="1"/>
  <c r="R4" i="1" s="1"/>
  <c r="R6" i="1" s="1"/>
  <c r="T4" i="1" l="1"/>
  <c r="T6" i="1" s="1"/>
  <c r="D8" i="2" s="1"/>
  <c r="U4" i="1" l="1"/>
  <c r="E8" i="2" l="1"/>
  <c r="D22" i="2" s="1"/>
</calcChain>
</file>

<file path=xl/sharedStrings.xml><?xml version="1.0" encoding="utf-8"?>
<sst xmlns="http://schemas.openxmlformats.org/spreadsheetml/2006/main" count="67" uniqueCount="58">
  <si>
    <t>SR. No.</t>
  </si>
  <si>
    <t>Floor</t>
  </si>
  <si>
    <t>Year of Construction</t>
  </si>
  <si>
    <t xml:space="preserve">Year of Valuation </t>
  </si>
  <si>
    <t>Type of Structure</t>
  </si>
  <si>
    <t>Salvage value</t>
  </si>
  <si>
    <t>TOTAL</t>
  </si>
  <si>
    <t>Depreciation Rate</t>
  </si>
  <si>
    <t xml:space="preserve">Depreciation
(INR) </t>
  </si>
  <si>
    <t>Depreciated Value
(INR)</t>
  </si>
  <si>
    <t>Depreciated Replacement Market Value
(INR)</t>
  </si>
  <si>
    <t>Particular</t>
  </si>
  <si>
    <t>Gross Replacement Value
(INR)</t>
  </si>
  <si>
    <t>Discounting Factor</t>
  </si>
  <si>
    <r>
      <t xml:space="preserve">Height </t>
    </r>
    <r>
      <rPr>
        <b/>
        <i/>
        <sz val="10"/>
        <rFont val="Calibri"/>
        <family val="2"/>
        <scheme val="minor"/>
      </rPr>
      <t>(in ft.)</t>
    </r>
  </si>
  <si>
    <r>
      <t xml:space="preserve">Total Life Consumed 
</t>
    </r>
    <r>
      <rPr>
        <b/>
        <i/>
        <sz val="10"/>
        <rFont val="Calibri"/>
        <family val="2"/>
        <scheme val="minor"/>
      </rPr>
      <t>(in years)</t>
    </r>
  </si>
  <si>
    <r>
      <t xml:space="preserve">Total Economical Life
</t>
    </r>
    <r>
      <rPr>
        <b/>
        <i/>
        <sz val="10"/>
        <rFont val="Calibri"/>
        <family val="2"/>
        <scheme val="minor"/>
      </rPr>
      <t>(in years)</t>
    </r>
  </si>
  <si>
    <r>
      <t xml:space="preserve">Plinth Area  Rate 
</t>
    </r>
    <r>
      <rPr>
        <b/>
        <i/>
        <sz val="10"/>
        <rFont val="Calibri"/>
        <family val="2"/>
        <scheme val="minor"/>
      </rPr>
      <t>(in per sq.ft)</t>
    </r>
  </si>
  <si>
    <r>
      <t xml:space="preserve">Area 
</t>
    </r>
    <r>
      <rPr>
        <b/>
        <i/>
        <sz val="10"/>
        <rFont val="Calibri"/>
        <family val="2"/>
        <scheme val="minor"/>
      </rPr>
      <t>(in sq.ft)</t>
    </r>
  </si>
  <si>
    <t>Remarks:</t>
  </si>
  <si>
    <t>RCC framed pillar beam column on RCC slab</t>
  </si>
  <si>
    <t xml:space="preserve"> Building 1</t>
  </si>
  <si>
    <t>Ground Floor</t>
  </si>
  <si>
    <t>First Floor</t>
  </si>
  <si>
    <r>
      <t>3.</t>
    </r>
    <r>
      <rPr>
        <i/>
        <sz val="10"/>
        <color theme="1"/>
        <rFont val="Calibri"/>
        <family val="2"/>
        <scheme val="minor"/>
      </rPr>
      <t xml:space="preserve"> The valuation is done by considering the depreciated replacement cost approach.</t>
    </r>
  </si>
  <si>
    <t>RV</t>
  </si>
  <si>
    <t>DV</t>
  </si>
  <si>
    <t>Unit</t>
  </si>
  <si>
    <t>Rates</t>
  </si>
  <si>
    <t>Value</t>
  </si>
  <si>
    <t xml:space="preserve">Land </t>
  </si>
  <si>
    <t>Building</t>
  </si>
  <si>
    <t>Total</t>
  </si>
  <si>
    <t>FMV</t>
  </si>
  <si>
    <t>Area in
(SqYards)</t>
  </si>
  <si>
    <t>Land Value</t>
  </si>
  <si>
    <t>Circle rate</t>
  </si>
  <si>
    <t>BUILDING VALUATION OF M/S. RUBY HIGH PURITY WATER SYSTEMS|  HARIDWAR, UTTARAKHAND</t>
  </si>
  <si>
    <t>% Diffrence</t>
  </si>
  <si>
    <t>2 Bedrooms,
1 Drawing,
1 dinning,
1 Kitchen,
1 Lobby &amp; 
2 Washroom</t>
  </si>
  <si>
    <t>3 Bedroom,
2 Washroom &amp; 1 Lobby</t>
  </si>
  <si>
    <t>PL-116</t>
  </si>
  <si>
    <t>Plot area
(in sqm)</t>
  </si>
  <si>
    <t>&lt;- Area in Sqmt</t>
  </si>
  <si>
    <t>&lt;- Rate in Per sq. mtr</t>
  </si>
  <si>
    <t>-</t>
  </si>
  <si>
    <t>LAND RATE TO BE CONFIRMED</t>
  </si>
  <si>
    <t>Building Value</t>
  </si>
  <si>
    <t>CIRCLE VALUE</t>
  </si>
  <si>
    <t>Area</t>
  </si>
  <si>
    <t>Calculation</t>
  </si>
  <si>
    <t>Builtup Area
(in sq.ft.)</t>
  </si>
  <si>
    <t>&lt;- Rate in Per Hectare</t>
  </si>
  <si>
    <r>
      <t xml:space="preserve">2. </t>
    </r>
    <r>
      <rPr>
        <i/>
        <sz val="10"/>
        <color theme="1"/>
        <rFont val="Calibri"/>
        <family val="2"/>
        <scheme val="minor"/>
      </rPr>
      <t xml:space="preserve">All the structure that has been taken in the area statemnet belonging to </t>
    </r>
    <r>
      <rPr>
        <i/>
        <sz val="10"/>
        <rFont val="Calibri"/>
        <family val="2"/>
        <scheme val="minor"/>
      </rPr>
      <t>M/s</t>
    </r>
    <r>
      <rPr>
        <b/>
        <i/>
        <sz val="10"/>
        <rFont val="Calibri"/>
        <family val="2"/>
        <scheme val="minor"/>
      </rPr>
      <t>. Serling Inc.</t>
    </r>
  </si>
  <si>
    <r>
      <t xml:space="preserve">1. </t>
    </r>
    <r>
      <rPr>
        <b/>
        <i/>
        <sz val="10"/>
        <color theme="1"/>
        <rFont val="Calibri"/>
        <family val="2"/>
        <scheme val="minor"/>
      </rPr>
      <t>All the details pertaing to the building area statement such as area, floor, etc has been taken from the onsite survey and aproved building plan as provided by the bank or client.</t>
    </r>
  </si>
  <si>
    <t>As it is not confirmed that Karanpur is the area where RaceCourse is part of but is in very close proximity of Karnapur.</t>
  </si>
  <si>
    <t>&lt;-- Final Value</t>
  </si>
  <si>
    <t>&lt;-- building age factor</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</si>
</sst>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quot;₹&quot;\ * #,##0.00_ ;_ &quot;₹&quot;\ * \-#,##0.00_ ;_ &quot;₹&quot;\ * &quot;-&quot;??_ ;_ @_ "/>
    <numFmt numFmtId="43" formatCode="_ * #,##0.00_ ;_ * \-#,##0.00_ ;_ * &quot;-&quot;??_ ;_ @_ "/>
    <numFmt numFmtId="164" formatCode="_ * #,##0_ ;_ * \-#,##0_ ;_ * &quot;-&quot;??_ ;_ @_ "/>
    <numFmt numFmtId="165" formatCode="0.0000"/>
    <numFmt numFmtId="166" formatCode="_ &quot;₹&quot;\ * #,##0_ ;_ &quot;₹&quot;\ * \-#,##0_ ;_ &quot;₹&quot;\ * &quot;-&quot;??_ ;_ @_ "/>
  </numFmts>
  <fonts count="16"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b/>
      <i/>
      <sz val="11"/>
      <color theme="1"/>
      <name val="Calibri"/>
      <family val="2"/>
      <scheme val="minor"/>
    </font>
    <font>
      <b/>
      <sz val="11"/>
      <name val="Calibri"/>
      <family val="2"/>
      <scheme val="minor"/>
    </font>
    <font>
      <b/>
      <i/>
      <sz val="10"/>
      <name val="Calibri"/>
      <family val="2"/>
      <scheme val="minor"/>
    </font>
    <font>
      <sz val="11"/>
      <name val="Calibri"/>
      <family val="2"/>
      <scheme val="minor"/>
    </font>
    <font>
      <i/>
      <sz val="11"/>
      <color theme="1"/>
      <name val="Calibri"/>
      <family val="2"/>
      <scheme val="minor"/>
    </font>
    <font>
      <b/>
      <i/>
      <sz val="10"/>
      <color theme="1"/>
      <name val="Calibri"/>
      <family val="2"/>
      <scheme val="minor"/>
    </font>
    <font>
      <i/>
      <sz val="10"/>
      <color theme="1"/>
      <name val="Calibri"/>
      <family val="2"/>
      <scheme val="minor"/>
    </font>
    <font>
      <b/>
      <sz val="16"/>
      <color theme="0"/>
      <name val="Calibri"/>
      <family val="2"/>
      <scheme val="minor"/>
    </font>
    <font>
      <sz val="16"/>
      <color theme="1"/>
      <name val="Calibri"/>
      <family val="2"/>
      <scheme val="minor"/>
    </font>
    <font>
      <b/>
      <sz val="11"/>
      <color theme="0"/>
      <name val="Calibri"/>
      <family val="2"/>
      <scheme val="minor"/>
    </font>
    <font>
      <i/>
      <sz val="10"/>
      <name val="Calibri"/>
      <family val="2"/>
      <scheme val="minor"/>
    </font>
    <font>
      <b/>
      <sz val="14"/>
      <color theme="0"/>
      <name val="Calibri"/>
      <family val="2"/>
      <scheme val="minor"/>
    </font>
  </fonts>
  <fills count="7">
    <fill>
      <patternFill patternType="none"/>
    </fill>
    <fill>
      <patternFill patternType="gray125"/>
    </fill>
    <fill>
      <patternFill patternType="solid">
        <fgColor theme="4" tint="0.39997558519241921"/>
        <bgColor indexed="64"/>
      </patternFill>
    </fill>
    <fill>
      <patternFill patternType="solid">
        <fgColor rgb="FF1E3661"/>
        <bgColor indexed="64"/>
      </patternFill>
    </fill>
    <fill>
      <patternFill patternType="solid">
        <fgColor rgb="FFFFFF00"/>
        <bgColor indexed="64"/>
      </patternFill>
    </fill>
    <fill>
      <patternFill patternType="solid">
        <fgColor rgb="FF0070C0"/>
        <bgColor indexed="64"/>
      </patternFill>
    </fill>
    <fill>
      <patternFill patternType="solid">
        <fgColor rgb="FF00B0F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cellStyleXfs>
  <cellXfs count="62">
    <xf numFmtId="0" fontId="0" fillId="0" borderId="0" xfId="0"/>
    <xf numFmtId="164" fontId="0" fillId="0" borderId="0" xfId="0" applyNumberFormat="1"/>
    <xf numFmtId="0" fontId="0" fillId="0" borderId="1" xfId="0" applyBorder="1" applyAlignment="1">
      <alignment horizontal="center" vertical="center"/>
    </xf>
    <xf numFmtId="9" fontId="0" fillId="0" borderId="1" xfId="0" applyNumberFormat="1" applyBorder="1" applyAlignment="1">
      <alignment horizontal="center" vertical="center"/>
    </xf>
    <xf numFmtId="44" fontId="0" fillId="0" borderId="0" xfId="0" applyNumberFormat="1"/>
    <xf numFmtId="165" fontId="0" fillId="0" borderId="1" xfId="0" applyNumberFormat="1" applyBorder="1" applyAlignment="1">
      <alignment horizontal="center" vertical="center"/>
    </xf>
    <xf numFmtId="166" fontId="0" fillId="0" borderId="1" xfId="1" applyNumberFormat="1" applyFont="1" applyBorder="1" applyAlignment="1">
      <alignment horizontal="center" vertical="center"/>
    </xf>
    <xf numFmtId="166" fontId="2" fillId="0" borderId="1" xfId="1" applyNumberFormat="1" applyFont="1" applyBorder="1" applyAlignment="1">
      <alignment horizontal="center" vertical="center"/>
    </xf>
    <xf numFmtId="166" fontId="0" fillId="0" borderId="0" xfId="0" applyNumberFormat="1"/>
    <xf numFmtId="1" fontId="0" fillId="0" borderId="1" xfId="0" applyNumberFormat="1" applyBorder="1" applyAlignment="1">
      <alignment horizontal="center" vertical="center"/>
    </xf>
    <xf numFmtId="9" fontId="0" fillId="0" borderId="1" xfId="2" applyFont="1" applyBorder="1" applyAlignment="1">
      <alignment horizontal="center" vertical="center"/>
    </xf>
    <xf numFmtId="44" fontId="0" fillId="0" borderId="0" xfId="1" applyFont="1"/>
    <xf numFmtId="0" fontId="0" fillId="0" borderId="1" xfId="0" applyFill="1" applyBorder="1" applyAlignment="1">
      <alignment horizontal="center" vertical="center"/>
    </xf>
    <xf numFmtId="0" fontId="5" fillId="2" borderId="1" xfId="0" applyFont="1" applyFill="1" applyBorder="1" applyAlignment="1">
      <alignment horizontal="center" vertical="center"/>
    </xf>
    <xf numFmtId="0" fontId="5" fillId="2" borderId="1" xfId="0" applyFont="1" applyFill="1" applyBorder="1" applyAlignment="1">
      <alignment horizontal="center" vertical="center" wrapText="1"/>
    </xf>
    <xf numFmtId="0" fontId="7" fillId="0" borderId="0" xfId="0" applyFont="1"/>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horizontal="center"/>
    </xf>
    <xf numFmtId="0" fontId="12" fillId="0" borderId="1" xfId="0" applyFont="1" applyBorder="1" applyAlignment="1">
      <alignment horizontal="center" vertical="center"/>
    </xf>
    <xf numFmtId="164" fontId="12" fillId="0" borderId="1" xfId="3" applyNumberFormat="1" applyFont="1" applyBorder="1" applyAlignment="1">
      <alignment horizontal="center" vertical="center"/>
    </xf>
    <xf numFmtId="164" fontId="12" fillId="0" borderId="1" xfId="0" applyNumberFormat="1" applyFont="1" applyBorder="1"/>
    <xf numFmtId="164" fontId="12" fillId="0" borderId="1" xfId="0" applyNumberFormat="1" applyFont="1" applyBorder="1" applyAlignment="1">
      <alignment horizontal="center" vertical="center"/>
    </xf>
    <xf numFmtId="0" fontId="11" fillId="5" borderId="1" xfId="0" applyFont="1" applyFill="1" applyBorder="1" applyAlignment="1">
      <alignment horizontal="center" vertical="center" wrapText="1"/>
    </xf>
    <xf numFmtId="0" fontId="11" fillId="5" borderId="1" xfId="0" applyFont="1" applyFill="1" applyBorder="1" applyAlignment="1">
      <alignment horizontal="center" vertical="center"/>
    </xf>
    <xf numFmtId="164" fontId="12" fillId="0" borderId="1" xfId="3" applyNumberFormat="1" applyFont="1" applyBorder="1"/>
    <xf numFmtId="0" fontId="0" fillId="0" borderId="0" xfId="0" applyAlignment="1">
      <alignment vertical="center"/>
    </xf>
    <xf numFmtId="0" fontId="0" fillId="0" borderId="1" xfId="0" applyBorder="1" applyAlignment="1">
      <alignment horizontal="center" vertical="center"/>
    </xf>
    <xf numFmtId="0" fontId="13" fillId="6" borderId="1" xfId="0" applyFont="1" applyFill="1" applyBorder="1" applyAlignment="1">
      <alignment horizontal="center" vertical="center"/>
    </xf>
    <xf numFmtId="2" fontId="12" fillId="0" borderId="1" xfId="0" applyNumberFormat="1" applyFont="1" applyBorder="1" applyAlignment="1">
      <alignment horizontal="center" vertical="center"/>
    </xf>
    <xf numFmtId="2" fontId="0" fillId="0" borderId="1" xfId="0" applyNumberFormat="1" applyBorder="1" applyAlignment="1">
      <alignment horizontal="center" vertical="center"/>
    </xf>
    <xf numFmtId="0" fontId="7" fillId="4" borderId="1" xfId="0" applyFont="1" applyFill="1" applyBorder="1" applyAlignment="1">
      <alignment horizontal="center" vertical="center"/>
    </xf>
    <xf numFmtId="2" fontId="2" fillId="0" borderId="1" xfId="3" applyNumberFormat="1" applyFont="1" applyBorder="1" applyAlignment="1">
      <alignment horizontal="center" vertical="center"/>
    </xf>
    <xf numFmtId="2" fontId="0" fillId="0" borderId="0" xfId="0" applyNumberFormat="1"/>
    <xf numFmtId="164" fontId="0" fillId="0" borderId="1" xfId="3" applyNumberFormat="1" applyFont="1" applyBorder="1" applyAlignment="1">
      <alignment horizontal="center"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0" fontId="15" fillId="6" borderId="2" xfId="0" applyFont="1" applyFill="1" applyBorder="1" applyAlignment="1">
      <alignment horizontal="center" vertical="center"/>
    </xf>
    <xf numFmtId="10" fontId="15" fillId="6" borderId="1" xfId="0" applyNumberFormat="1" applyFont="1" applyFill="1" applyBorder="1" applyAlignment="1">
      <alignment horizontal="right" vertical="center"/>
    </xf>
    <xf numFmtId="43" fontId="0" fillId="0" borderId="0" xfId="0" applyNumberFormat="1"/>
    <xf numFmtId="0" fontId="0" fillId="0" borderId="0" xfId="0" applyFill="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12" fillId="0" borderId="7" xfId="0" applyFont="1" applyBorder="1" applyAlignment="1">
      <alignment horizontal="center" vertical="center"/>
    </xf>
    <xf numFmtId="0" fontId="11" fillId="6" borderId="1" xfId="0" applyFont="1" applyFill="1" applyBorder="1" applyAlignment="1">
      <alignment horizontal="center" vertical="center"/>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xf>
    <xf numFmtId="164" fontId="13" fillId="6" borderId="1" xfId="3" applyNumberFormat="1" applyFont="1" applyFill="1" applyBorder="1" applyAlignment="1">
      <alignment horizontal="center" vertical="center"/>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2" fillId="0" borderId="1" xfId="0" applyFont="1" applyBorder="1" applyAlignment="1">
      <alignment horizontal="center" vertical="center"/>
    </xf>
    <xf numFmtId="0" fontId="4" fillId="0" borderId="1" xfId="0" applyFont="1" applyBorder="1" applyAlignment="1">
      <alignment horizontal="left"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8" fillId="0" borderId="1" xfId="0" applyFont="1" applyBorder="1" applyAlignment="1">
      <alignment horizontal="left" vertical="center"/>
    </xf>
    <xf numFmtId="0" fontId="8" fillId="0" borderId="1" xfId="0" applyFont="1" applyBorder="1" applyAlignment="1">
      <alignment horizontal="left" vertical="center" wrapText="1"/>
    </xf>
    <xf numFmtId="164" fontId="0" fillId="0" borderId="4" xfId="3" applyNumberFormat="1" applyFont="1" applyBorder="1" applyAlignment="1">
      <alignment horizontal="center" vertical="center"/>
    </xf>
    <xf numFmtId="43" fontId="0" fillId="0" borderId="1" xfId="0" applyNumberFormat="1" applyBorder="1"/>
    <xf numFmtId="43" fontId="0" fillId="0" borderId="1" xfId="3" applyFont="1" applyBorder="1" applyAlignment="1">
      <alignment horizontal="center" vertical="center"/>
    </xf>
  </cellXfs>
  <cellStyles count="6">
    <cellStyle name="Comma" xfId="3" builtinId="3"/>
    <cellStyle name="Comma 2" xfId="5"/>
    <cellStyle name="Currency" xfId="1" builtinId="4"/>
    <cellStyle name="Currency 2" xfId="4"/>
    <cellStyle name="Normal" xfId="0" builtinId="0"/>
    <cellStyle name="Percent" xfId="2" builtinId="5"/>
  </cellStyles>
  <dxfs count="0"/>
  <tableStyles count="0" defaultTableStyle="TableStyleMedium2" defaultPivotStyle="PivotStyleLight16"/>
  <colors>
    <mruColors>
      <color rgb="FF1E36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6" Type="http://schemas.microsoft.com/office/2007/relationships/hdphoto" Target="../media/hdphoto3.wdp"/><Relationship Id="rId5" Type="http://schemas.openxmlformats.org/officeDocument/2006/relationships/image" Target="../media/image3.png"/><Relationship Id="rId4" Type="http://schemas.microsoft.com/office/2007/relationships/hdphoto" Target="../media/hdphoto2.wdp"/></Relationships>
</file>

<file path=xl/drawings/drawing1.xml><?xml version="1.0" encoding="utf-8"?>
<xdr:wsDr xmlns:xdr="http://schemas.openxmlformats.org/drawingml/2006/spreadsheetDrawing" xmlns:a="http://schemas.openxmlformats.org/drawingml/2006/main">
  <xdr:twoCellAnchor editAs="oneCell">
    <xdr:from>
      <xdr:col>6</xdr:col>
      <xdr:colOff>526676</xdr:colOff>
      <xdr:row>0</xdr:row>
      <xdr:rowOff>131855</xdr:rowOff>
    </xdr:from>
    <xdr:to>
      <xdr:col>12</xdr:col>
      <xdr:colOff>274636</xdr:colOff>
      <xdr:row>12</xdr:row>
      <xdr:rowOff>22411</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sharpenSoften amount="50000"/>
                  </a14:imgEffect>
                </a14:imgLayer>
              </a14:imgProps>
            </a:ext>
          </a:extLst>
        </a:blip>
        <a:stretch>
          <a:fillRect/>
        </a:stretch>
      </xdr:blipFill>
      <xdr:spPr>
        <a:xfrm>
          <a:off x="6364941" y="322355"/>
          <a:ext cx="7054195" cy="3263527"/>
        </a:xfrm>
        <a:prstGeom prst="rect">
          <a:avLst/>
        </a:prstGeom>
        <a:ln>
          <a:solidFill>
            <a:sysClr val="windowText" lastClr="000000"/>
          </a:solidFill>
        </a:ln>
      </xdr:spPr>
    </xdr:pic>
    <xdr:clientData/>
  </xdr:twoCellAnchor>
  <xdr:twoCellAnchor editAs="oneCell">
    <xdr:from>
      <xdr:col>7</xdr:col>
      <xdr:colOff>437029</xdr:colOff>
      <xdr:row>13</xdr:row>
      <xdr:rowOff>0</xdr:rowOff>
    </xdr:from>
    <xdr:to>
      <xdr:col>11</xdr:col>
      <xdr:colOff>684597</xdr:colOff>
      <xdr:row>30</xdr:row>
      <xdr:rowOff>156884</xdr:rowOff>
    </xdr:to>
    <xdr:pic>
      <xdr:nvPicPr>
        <xdr:cNvPr id="3" name="Picture 2">
          <a:extLst>
            <a:ext uri="{FF2B5EF4-FFF2-40B4-BE49-F238E27FC236}">
              <a16:creationId xmlns="" xmlns:a16="http://schemas.microsoft.com/office/drawing/2014/main" id="{00000000-0008-0000-0000-000003000000}"/>
            </a:ext>
          </a:extLst>
        </xdr:cNvPr>
        <xdr:cNvPicPr>
          <a:picLocks noChangeAspect="1"/>
        </xdr:cNvPicPr>
      </xdr:nvPicPr>
      <xdr:blipFill rotWithShape="1">
        <a:blip xmlns:r="http://schemas.openxmlformats.org/officeDocument/2006/relationships" r:embed="rId3">
          <a:extLst>
            <a:ext uri="{BEBA8EAE-BF5A-486C-A8C5-ECC9F3942E4B}">
              <a14:imgProps xmlns:a14="http://schemas.microsoft.com/office/drawing/2010/main">
                <a14:imgLayer r:embed="rId4">
                  <a14:imgEffect>
                    <a14:sharpenSoften amount="50000"/>
                  </a14:imgEffect>
                </a14:imgLayer>
              </a14:imgProps>
            </a:ext>
          </a:extLst>
        </a:blip>
        <a:srcRect l="-218" t="9743" r="218" b="31617"/>
        <a:stretch/>
      </xdr:blipFill>
      <xdr:spPr>
        <a:xfrm>
          <a:off x="7160558" y="3686734"/>
          <a:ext cx="5133333" cy="3440207"/>
        </a:xfrm>
        <a:prstGeom prst="rect">
          <a:avLst/>
        </a:prstGeom>
        <a:ln>
          <a:solidFill>
            <a:sysClr val="windowText" lastClr="000000"/>
          </a:solidFill>
        </a:ln>
      </xdr:spPr>
    </xdr:pic>
    <xdr:clientData/>
  </xdr:twoCellAnchor>
  <xdr:twoCellAnchor editAs="oneCell">
    <xdr:from>
      <xdr:col>0</xdr:col>
      <xdr:colOff>534004</xdr:colOff>
      <xdr:row>23</xdr:row>
      <xdr:rowOff>18965</xdr:rowOff>
    </xdr:from>
    <xdr:to>
      <xdr:col>6</xdr:col>
      <xdr:colOff>123644</xdr:colOff>
      <xdr:row>49</xdr:row>
      <xdr:rowOff>161203</xdr:rowOff>
    </xdr:to>
    <xdr:pic>
      <xdr:nvPicPr>
        <xdr:cNvPr id="4" name="Picture 3">
          <a:extLst>
            <a:ext uri="{FF2B5EF4-FFF2-40B4-BE49-F238E27FC236}">
              <a16:creationId xmlns="" xmlns:a16="http://schemas.microsoft.com/office/drawing/2014/main" id="{00000000-0008-0000-0000-000004000000}"/>
            </a:ext>
          </a:extLst>
        </xdr:cNvPr>
        <xdr:cNvPicPr>
          <a:picLocks noChangeAspect="1"/>
        </xdr:cNvPicPr>
      </xdr:nvPicPr>
      <xdr:blipFill>
        <a:blip xmlns:r="http://schemas.openxmlformats.org/officeDocument/2006/relationships" r:embed="rId5">
          <a:extLst>
            <a:ext uri="{BEBA8EAE-BF5A-486C-A8C5-ECC9F3942E4B}">
              <a14:imgProps xmlns:a14="http://schemas.microsoft.com/office/drawing/2010/main">
                <a14:imgLayer r:embed="rId6">
                  <a14:imgEffect>
                    <a14:sharpenSoften amount="50000"/>
                  </a14:imgEffect>
                </a14:imgLayer>
              </a14:imgProps>
            </a:ext>
          </a:extLst>
        </a:blip>
        <a:stretch>
          <a:fillRect/>
        </a:stretch>
      </xdr:blipFill>
      <xdr:spPr>
        <a:xfrm>
          <a:off x="534004" y="5756377"/>
          <a:ext cx="6828640" cy="5095238"/>
        </a:xfrm>
        <a:prstGeom prst="rect">
          <a:avLst/>
        </a:prstGeom>
        <a:ln>
          <a:solidFill>
            <a:sysClr val="windowText" lastClr="000000"/>
          </a:solidFill>
        </a:ln>
      </xdr:spPr>
    </xdr:pic>
    <xdr:clientData/>
  </xdr:twoCellAnchor>
  <xdr:twoCellAnchor>
    <xdr:from>
      <xdr:col>0</xdr:col>
      <xdr:colOff>504265</xdr:colOff>
      <xdr:row>32</xdr:row>
      <xdr:rowOff>33619</xdr:rowOff>
    </xdr:from>
    <xdr:to>
      <xdr:col>1</xdr:col>
      <xdr:colOff>694765</xdr:colOff>
      <xdr:row>33</xdr:row>
      <xdr:rowOff>22413</xdr:rowOff>
    </xdr:to>
    <xdr:sp macro="" textlink="">
      <xdr:nvSpPr>
        <xdr:cNvPr id="5" name="Right Arrow 4">
          <a:extLst>
            <a:ext uri="{FF2B5EF4-FFF2-40B4-BE49-F238E27FC236}">
              <a16:creationId xmlns="" xmlns:a16="http://schemas.microsoft.com/office/drawing/2014/main" id="{00000000-0008-0000-0000-000005000000}"/>
            </a:ext>
          </a:extLst>
        </xdr:cNvPr>
        <xdr:cNvSpPr/>
      </xdr:nvSpPr>
      <xdr:spPr>
        <a:xfrm>
          <a:off x="504265" y="7485531"/>
          <a:ext cx="795618" cy="179294"/>
        </a:xfrm>
        <a:prstGeom prst="rightArrow">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3</xdr:col>
      <xdr:colOff>1067575</xdr:colOff>
      <xdr:row>32</xdr:row>
      <xdr:rowOff>22414</xdr:rowOff>
    </xdr:from>
    <xdr:to>
      <xdr:col>3</xdr:col>
      <xdr:colOff>1409786</xdr:colOff>
      <xdr:row>32</xdr:row>
      <xdr:rowOff>156884</xdr:rowOff>
    </xdr:to>
    <xdr:sp macro="" textlink="">
      <xdr:nvSpPr>
        <xdr:cNvPr id="6" name="Rounded Rectangle 5">
          <a:extLst>
            <a:ext uri="{FF2B5EF4-FFF2-40B4-BE49-F238E27FC236}">
              <a16:creationId xmlns="" xmlns:a16="http://schemas.microsoft.com/office/drawing/2014/main" id="{00000000-0008-0000-0000-000006000000}"/>
            </a:ext>
          </a:extLst>
        </xdr:cNvPr>
        <xdr:cNvSpPr/>
      </xdr:nvSpPr>
      <xdr:spPr>
        <a:xfrm>
          <a:off x="3846634" y="7474326"/>
          <a:ext cx="342211" cy="134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10</xdr:col>
      <xdr:colOff>134471</xdr:colOff>
      <xdr:row>11</xdr:row>
      <xdr:rowOff>185627</xdr:rowOff>
    </xdr:from>
    <xdr:to>
      <xdr:col>10</xdr:col>
      <xdr:colOff>1075765</xdr:colOff>
      <xdr:row>15</xdr:row>
      <xdr:rowOff>140803</xdr:rowOff>
    </xdr:to>
    <xdr:sp macro="" textlink="">
      <xdr:nvSpPr>
        <xdr:cNvPr id="8" name="Down Arrow 7">
          <a:extLst>
            <a:ext uri="{FF2B5EF4-FFF2-40B4-BE49-F238E27FC236}">
              <a16:creationId xmlns="" xmlns:a16="http://schemas.microsoft.com/office/drawing/2014/main" id="{00000000-0008-0000-0000-000008000000}"/>
            </a:ext>
          </a:extLst>
        </xdr:cNvPr>
        <xdr:cNvSpPr/>
      </xdr:nvSpPr>
      <xdr:spPr>
        <a:xfrm>
          <a:off x="12318188" y="3258475"/>
          <a:ext cx="941294" cy="866263"/>
        </a:xfrm>
        <a:prstGeom prst="downArrow">
          <a:avLst/>
        </a:prstGeom>
        <a:solidFill>
          <a:schemeClr val="accent1">
            <a:lumMod val="20000"/>
            <a:lumOff val="80000"/>
          </a:schemeClr>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twoCellAnchor>
    <xdr:from>
      <xdr:col>5</xdr:col>
      <xdr:colOff>975549</xdr:colOff>
      <xdr:row>32</xdr:row>
      <xdr:rowOff>56122</xdr:rowOff>
    </xdr:from>
    <xdr:to>
      <xdr:col>5</xdr:col>
      <xdr:colOff>1319688</xdr:colOff>
      <xdr:row>33</xdr:row>
      <xdr:rowOff>92</xdr:rowOff>
    </xdr:to>
    <xdr:sp macro="" textlink="">
      <xdr:nvSpPr>
        <xdr:cNvPr id="9" name="Rounded Rectangle 8">
          <a:extLst>
            <a:ext uri="{FF2B5EF4-FFF2-40B4-BE49-F238E27FC236}">
              <a16:creationId xmlns="" xmlns:a16="http://schemas.microsoft.com/office/drawing/2014/main" id="{00000000-0008-0000-0000-000009000000}"/>
            </a:ext>
          </a:extLst>
        </xdr:cNvPr>
        <xdr:cNvSpPr/>
      </xdr:nvSpPr>
      <xdr:spPr>
        <a:xfrm>
          <a:off x="6343167" y="7508034"/>
          <a:ext cx="344139" cy="134470"/>
        </a:xfrm>
        <a:prstGeom prst="roundRect">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N"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B2:G22"/>
  <sheetViews>
    <sheetView topLeftCell="A7" zoomScale="115" zoomScaleNormal="115" workbookViewId="0">
      <selection activeCell="F16" sqref="F16"/>
    </sheetView>
  </sheetViews>
  <sheetFormatPr defaultRowHeight="15" x14ac:dyDescent="0.25"/>
  <cols>
    <col min="2" max="2" width="15" bestFit="1" customWidth="1"/>
    <col min="3" max="3" width="17.7109375" bestFit="1" customWidth="1"/>
    <col min="4" max="4" width="21.140625" bestFit="1" customWidth="1"/>
    <col min="5" max="5" width="17.7109375" bestFit="1" customWidth="1"/>
    <col min="6" max="6" width="28" bestFit="1" customWidth="1"/>
    <col min="7" max="7" width="24" customWidth="1"/>
    <col min="8" max="8" width="11.5703125" bestFit="1" customWidth="1"/>
    <col min="9" max="9" width="19.28515625" bestFit="1" customWidth="1"/>
    <col min="10" max="10" width="19.140625" bestFit="1" customWidth="1"/>
    <col min="11" max="11" width="23.140625" bestFit="1" customWidth="1"/>
    <col min="12" max="12" width="12.28515625" bestFit="1" customWidth="1"/>
    <col min="13" max="13" width="10.42578125" bestFit="1" customWidth="1"/>
  </cols>
  <sheetData>
    <row r="2" spans="2:7" ht="42" x14ac:dyDescent="0.25">
      <c r="C2" s="23" t="s">
        <v>34</v>
      </c>
      <c r="D2" s="24" t="s">
        <v>28</v>
      </c>
      <c r="E2" s="24" t="s">
        <v>29</v>
      </c>
    </row>
    <row r="3" spans="2:7" ht="21" x14ac:dyDescent="0.25">
      <c r="C3" s="29">
        <f>B5*1.196</f>
        <v>429.74671999999998</v>
      </c>
      <c r="D3" s="20">
        <v>85000</v>
      </c>
      <c r="E3" s="20">
        <f>C3*D3</f>
        <v>36528471.199999996</v>
      </c>
    </row>
    <row r="4" spans="2:7" ht="30" x14ac:dyDescent="0.25">
      <c r="B4" s="16" t="s">
        <v>42</v>
      </c>
    </row>
    <row r="5" spans="2:7" x14ac:dyDescent="0.25">
      <c r="B5" s="27">
        <v>359.32</v>
      </c>
    </row>
    <row r="7" spans="2:7" ht="21" x14ac:dyDescent="0.25">
      <c r="C7" s="23" t="s">
        <v>30</v>
      </c>
      <c r="D7" s="24" t="s">
        <v>31</v>
      </c>
      <c r="E7" s="24" t="s">
        <v>32</v>
      </c>
    </row>
    <row r="8" spans="2:7" ht="21" x14ac:dyDescent="0.35">
      <c r="C8" s="21">
        <f>E3</f>
        <v>36528471.199999996</v>
      </c>
      <c r="D8" s="25">
        <f>building!T6</f>
        <v>5417438.7750000004</v>
      </c>
      <c r="E8" s="21">
        <f>C8+D8</f>
        <v>41945909.974999994</v>
      </c>
    </row>
    <row r="9" spans="2:7" ht="21" x14ac:dyDescent="0.25">
      <c r="C9" s="41" t="s">
        <v>41</v>
      </c>
      <c r="D9" s="19" t="s">
        <v>33</v>
      </c>
      <c r="E9" s="22">
        <v>41900000</v>
      </c>
      <c r="F9" s="26"/>
    </row>
    <row r="10" spans="2:7" ht="21" x14ac:dyDescent="0.25">
      <c r="C10" s="42"/>
      <c r="D10" s="19" t="s">
        <v>25</v>
      </c>
      <c r="E10" s="22">
        <f>E9*0.85</f>
        <v>35615000</v>
      </c>
      <c r="F10" s="26"/>
    </row>
    <row r="11" spans="2:7" ht="21" x14ac:dyDescent="0.25">
      <c r="C11" s="43"/>
      <c r="D11" s="19" t="s">
        <v>26</v>
      </c>
      <c r="E11" s="22">
        <f>E9*0.75</f>
        <v>31425000</v>
      </c>
      <c r="F11" s="26"/>
    </row>
    <row r="12" spans="2:7" ht="21" x14ac:dyDescent="0.25">
      <c r="C12" s="35"/>
      <c r="D12" s="35"/>
      <c r="E12" s="36"/>
      <c r="F12" s="26"/>
    </row>
    <row r="13" spans="2:7" ht="21" x14ac:dyDescent="0.25">
      <c r="C13" s="44" t="s">
        <v>48</v>
      </c>
      <c r="D13" s="44"/>
      <c r="E13" s="44"/>
      <c r="F13" s="26"/>
    </row>
    <row r="14" spans="2:7" x14ac:dyDescent="0.25">
      <c r="C14" s="28" t="s">
        <v>49</v>
      </c>
      <c r="D14" s="28" t="s">
        <v>27</v>
      </c>
      <c r="E14" s="28" t="s">
        <v>50</v>
      </c>
      <c r="G14" s="40" t="s">
        <v>55</v>
      </c>
    </row>
    <row r="15" spans="2:7" x14ac:dyDescent="0.25">
      <c r="B15" s="28" t="s">
        <v>36</v>
      </c>
      <c r="C15" s="27" t="s">
        <v>45</v>
      </c>
      <c r="D15" s="27" t="s">
        <v>52</v>
      </c>
      <c r="E15" s="34">
        <v>4000</v>
      </c>
      <c r="F15" s="27" t="s">
        <v>44</v>
      </c>
      <c r="G15" s="40"/>
    </row>
    <row r="16" spans="2:7" x14ac:dyDescent="0.25">
      <c r="B16" s="27" t="s">
        <v>35</v>
      </c>
      <c r="C16" s="27">
        <f>B5</f>
        <v>359.32</v>
      </c>
      <c r="D16" s="27" t="s">
        <v>43</v>
      </c>
      <c r="E16" s="34">
        <f>C16*E15</f>
        <v>1437280</v>
      </c>
      <c r="F16" s="31" t="s">
        <v>46</v>
      </c>
      <c r="G16" s="40"/>
    </row>
    <row r="17" spans="2:7" x14ac:dyDescent="0.25">
      <c r="B17" s="28" t="s">
        <v>36</v>
      </c>
      <c r="C17" s="27" t="s">
        <v>45</v>
      </c>
      <c r="D17" s="27" t="s">
        <v>52</v>
      </c>
      <c r="E17" s="34">
        <v>12000</v>
      </c>
      <c r="F17" s="27" t="s">
        <v>44</v>
      </c>
      <c r="G17" s="40"/>
    </row>
    <row r="18" spans="2:7" x14ac:dyDescent="0.25">
      <c r="B18" s="27" t="s">
        <v>47</v>
      </c>
      <c r="C18" s="30">
        <f>C19/10.764</f>
        <v>332.4804905239688</v>
      </c>
      <c r="D18" s="27" t="s">
        <v>43</v>
      </c>
      <c r="E18" s="60">
        <f>F19*F21</f>
        <v>3642656.2541806023</v>
      </c>
      <c r="F18" t="s">
        <v>56</v>
      </c>
      <c r="G18" s="40"/>
    </row>
    <row r="19" spans="2:7" x14ac:dyDescent="0.25">
      <c r="B19" s="45" t="s">
        <v>51</v>
      </c>
      <c r="C19" s="46">
        <f>building!G6</f>
        <v>3578.82</v>
      </c>
      <c r="D19" s="47" t="s">
        <v>6</v>
      </c>
      <c r="E19" s="48">
        <f>E16+E18</f>
        <v>5079936.2541806027</v>
      </c>
      <c r="F19" s="59">
        <f>C18*E17</f>
        <v>3989765.8862876254</v>
      </c>
      <c r="G19" s="40"/>
    </row>
    <row r="20" spans="2:7" x14ac:dyDescent="0.25">
      <c r="B20" s="46"/>
      <c r="C20" s="46"/>
      <c r="D20" s="47"/>
      <c r="E20" s="48"/>
      <c r="G20" s="40"/>
    </row>
    <row r="21" spans="2:7" x14ac:dyDescent="0.25">
      <c r="E21" s="39">
        <f>F19*F21</f>
        <v>3642656.2541806023</v>
      </c>
      <c r="F21">
        <v>0.91300000000000003</v>
      </c>
      <c r="G21" t="s">
        <v>57</v>
      </c>
    </row>
    <row r="22" spans="2:7" ht="18.75" x14ac:dyDescent="0.25">
      <c r="C22" s="37" t="s">
        <v>38</v>
      </c>
      <c r="D22" s="38">
        <f>((E8-E19)/E8)</f>
        <v>0.8788931684350566</v>
      </c>
    </row>
  </sheetData>
  <mergeCells count="7">
    <mergeCell ref="G14:G20"/>
    <mergeCell ref="C9:C11"/>
    <mergeCell ref="C13:E13"/>
    <mergeCell ref="B19:B20"/>
    <mergeCell ref="C19:C20"/>
    <mergeCell ref="D19:D20"/>
    <mergeCell ref="E19:E20"/>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2:W22"/>
  <sheetViews>
    <sheetView tabSelected="1" zoomScaleNormal="100" zoomScaleSheetLayoutView="85" workbookViewId="0">
      <selection activeCell="F5" sqref="F5"/>
    </sheetView>
  </sheetViews>
  <sheetFormatPr defaultRowHeight="15" x14ac:dyDescent="0.25"/>
  <cols>
    <col min="1" max="1" width="3.42578125" customWidth="1"/>
    <col min="2" max="2" width="7.28515625" bestFit="1" customWidth="1"/>
    <col min="3" max="3" width="13.140625" bestFit="1" customWidth="1"/>
    <col min="4" max="4" width="13.140625" style="17" bestFit="1" customWidth="1"/>
    <col min="5" max="5" width="14.5703125" style="17" bestFit="1" customWidth="1"/>
    <col min="6" max="6" width="20.42578125" style="17" bestFit="1" customWidth="1"/>
    <col min="7" max="7" width="9" bestFit="1" customWidth="1"/>
    <col min="8" max="8" width="6.85546875" bestFit="1" customWidth="1"/>
    <col min="9" max="9" width="12.28515625" bestFit="1" customWidth="1"/>
    <col min="10" max="10" width="9" bestFit="1" customWidth="1"/>
    <col min="11" max="11" width="11.140625" bestFit="1" customWidth="1"/>
    <col min="12" max="12" width="10.5703125" bestFit="1" customWidth="1"/>
    <col min="13" max="13" width="7.7109375" bestFit="1" customWidth="1"/>
    <col min="14" max="14" width="12.42578125" bestFit="1" customWidth="1"/>
    <col min="15" max="15" width="10.85546875" bestFit="1" customWidth="1"/>
    <col min="16" max="16" width="12.7109375" bestFit="1" customWidth="1"/>
    <col min="17" max="17" width="12.42578125" bestFit="1" customWidth="1"/>
    <col min="18" max="18" width="12.28515625" bestFit="1" customWidth="1"/>
    <col min="19" max="19" width="10.85546875" bestFit="1" customWidth="1"/>
    <col min="20" max="20" width="13.140625" style="18" bestFit="1" customWidth="1"/>
    <col min="21" max="21" width="10.7109375" bestFit="1" customWidth="1"/>
    <col min="22" max="23" width="14.28515625" bestFit="1" customWidth="1"/>
  </cols>
  <sheetData>
    <row r="2" spans="1:23" ht="15.75" x14ac:dyDescent="0.25">
      <c r="B2" s="49" t="s">
        <v>37</v>
      </c>
      <c r="C2" s="50"/>
      <c r="D2" s="50"/>
      <c r="E2" s="50"/>
      <c r="F2" s="50"/>
      <c r="G2" s="50"/>
      <c r="H2" s="50"/>
      <c r="I2" s="50"/>
      <c r="J2" s="50"/>
      <c r="K2" s="50"/>
      <c r="L2" s="50"/>
      <c r="M2" s="50"/>
      <c r="N2" s="50"/>
      <c r="O2" s="50"/>
      <c r="P2" s="50"/>
      <c r="Q2" s="50"/>
      <c r="R2" s="50"/>
      <c r="S2" s="50"/>
      <c r="T2" s="51"/>
    </row>
    <row r="3" spans="1:23" s="15" customFormat="1" ht="60" x14ac:dyDescent="0.25">
      <c r="A3"/>
      <c r="B3" s="13" t="s">
        <v>0</v>
      </c>
      <c r="C3" s="13" t="s">
        <v>1</v>
      </c>
      <c r="D3" s="14" t="s">
        <v>11</v>
      </c>
      <c r="E3" s="14" t="s">
        <v>27</v>
      </c>
      <c r="F3" s="14" t="s">
        <v>4</v>
      </c>
      <c r="G3" s="14" t="s">
        <v>18</v>
      </c>
      <c r="H3" s="14" t="s">
        <v>14</v>
      </c>
      <c r="I3" s="14" t="s">
        <v>2</v>
      </c>
      <c r="J3" s="14" t="s">
        <v>3</v>
      </c>
      <c r="K3" s="14" t="s">
        <v>15</v>
      </c>
      <c r="L3" s="14" t="s">
        <v>16</v>
      </c>
      <c r="M3" s="14" t="s">
        <v>5</v>
      </c>
      <c r="N3" s="14" t="s">
        <v>7</v>
      </c>
      <c r="O3" s="14" t="s">
        <v>17</v>
      </c>
      <c r="P3" s="14" t="s">
        <v>12</v>
      </c>
      <c r="Q3" s="14" t="s">
        <v>8</v>
      </c>
      <c r="R3" s="14" t="s">
        <v>9</v>
      </c>
      <c r="S3" s="14" t="s">
        <v>13</v>
      </c>
      <c r="T3" s="14" t="s">
        <v>10</v>
      </c>
    </row>
    <row r="4" spans="1:23" ht="90" x14ac:dyDescent="0.25">
      <c r="B4" s="12">
        <v>1</v>
      </c>
      <c r="C4" s="2" t="s">
        <v>22</v>
      </c>
      <c r="D4" s="16" t="s">
        <v>21</v>
      </c>
      <c r="E4" s="16" t="s">
        <v>39</v>
      </c>
      <c r="F4" s="16" t="s">
        <v>20</v>
      </c>
      <c r="G4" s="61">
        <v>1789.41</v>
      </c>
      <c r="H4" s="9">
        <v>10</v>
      </c>
      <c r="I4" s="2">
        <v>2013</v>
      </c>
      <c r="J4" s="2">
        <v>2022</v>
      </c>
      <c r="K4" s="2">
        <f>J4-I4</f>
        <v>9</v>
      </c>
      <c r="L4" s="2">
        <v>60</v>
      </c>
      <c r="M4" s="3">
        <v>0.1</v>
      </c>
      <c r="N4" s="5">
        <f>(1-M4)/L4</f>
        <v>1.5000000000000001E-2</v>
      </c>
      <c r="O4" s="6">
        <v>1750</v>
      </c>
      <c r="P4" s="6">
        <f>O4*G4</f>
        <v>3131467.5</v>
      </c>
      <c r="Q4" s="6">
        <f>P4*N4*K4</f>
        <v>422748.11250000005</v>
      </c>
      <c r="R4" s="6">
        <f t="shared" ref="R4" si="0">MAX(P4-Q4,0)</f>
        <v>2708719.3875000002</v>
      </c>
      <c r="S4" s="10">
        <v>0</v>
      </c>
      <c r="T4" s="6">
        <f>IF(R4&gt;M4*P4,R4*(1-S4),P4*M4)</f>
        <v>2708719.3875000002</v>
      </c>
      <c r="U4" s="11">
        <f>T4/G4</f>
        <v>1513.75</v>
      </c>
      <c r="V4" s="1"/>
      <c r="W4" s="1"/>
    </row>
    <row r="5" spans="1:23" ht="45" x14ac:dyDescent="0.25">
      <c r="B5" s="12">
        <v>2</v>
      </c>
      <c r="C5" s="2" t="s">
        <v>23</v>
      </c>
      <c r="D5" s="16" t="s">
        <v>21</v>
      </c>
      <c r="E5" s="16" t="s">
        <v>40</v>
      </c>
      <c r="F5" s="16" t="s">
        <v>20</v>
      </c>
      <c r="G5" s="61">
        <v>1789.41</v>
      </c>
      <c r="H5" s="9">
        <v>10</v>
      </c>
      <c r="I5" s="2">
        <v>2013</v>
      </c>
      <c r="J5" s="2">
        <v>2022</v>
      </c>
      <c r="K5" s="2">
        <f>J5-I5</f>
        <v>9</v>
      </c>
      <c r="L5" s="2">
        <v>60</v>
      </c>
      <c r="M5" s="3">
        <v>0.1</v>
      </c>
      <c r="N5" s="5">
        <f>(1-M5)/L5</f>
        <v>1.5000000000000001E-2</v>
      </c>
      <c r="O5" s="6">
        <v>1750</v>
      </c>
      <c r="P5" s="6">
        <f>O5*G5</f>
        <v>3131467.5</v>
      </c>
      <c r="Q5" s="6">
        <f>P5*N5*K5</f>
        <v>422748.11250000005</v>
      </c>
      <c r="R5" s="6">
        <f>MAX(P5-Q5,0)</f>
        <v>2708719.3875000002</v>
      </c>
      <c r="S5" s="10">
        <v>0</v>
      </c>
      <c r="T5" s="6">
        <f>IF(R5&gt;M5*P5,R5*(1-S5),P5*M5)</f>
        <v>2708719.3875000002</v>
      </c>
      <c r="U5" s="11">
        <f>T5/G5</f>
        <v>1513.75</v>
      </c>
      <c r="V5" s="1"/>
      <c r="W5" s="1"/>
    </row>
    <row r="6" spans="1:23" x14ac:dyDescent="0.25">
      <c r="B6" s="52" t="s">
        <v>6</v>
      </c>
      <c r="C6" s="52"/>
      <c r="D6" s="52"/>
      <c r="E6" s="52"/>
      <c r="F6" s="52"/>
      <c r="G6" s="32">
        <f>SUM(G4:G5)</f>
        <v>3578.82</v>
      </c>
      <c r="H6" s="54"/>
      <c r="I6" s="55"/>
      <c r="J6" s="55"/>
      <c r="K6" s="55"/>
      <c r="L6" s="55"/>
      <c r="M6" s="55"/>
      <c r="N6" s="55"/>
      <c r="O6" s="56"/>
      <c r="P6" s="7">
        <f>SUM(P4:P5)</f>
        <v>6262935</v>
      </c>
      <c r="Q6" s="7"/>
      <c r="R6" s="7">
        <f>SUM(R4:R5)</f>
        <v>5417438.7750000004</v>
      </c>
      <c r="S6" s="7"/>
      <c r="T6" s="7">
        <f>SUM(T4:T5)</f>
        <v>5417438.7750000004</v>
      </c>
      <c r="U6" s="11"/>
    </row>
    <row r="7" spans="1:23" x14ac:dyDescent="0.25">
      <c r="B7" s="53" t="s">
        <v>19</v>
      </c>
      <c r="C7" s="53"/>
      <c r="D7" s="53"/>
      <c r="E7" s="53"/>
      <c r="F7" s="53"/>
      <c r="G7" s="53"/>
      <c r="H7" s="53"/>
      <c r="I7" s="53"/>
      <c r="J7" s="53"/>
      <c r="K7" s="53"/>
      <c r="L7" s="53"/>
      <c r="M7" s="53"/>
      <c r="N7" s="53"/>
      <c r="O7" s="53"/>
      <c r="P7" s="53"/>
      <c r="Q7" s="53"/>
      <c r="R7" s="53"/>
      <c r="S7" s="53"/>
      <c r="T7" s="53"/>
      <c r="U7" s="11"/>
    </row>
    <row r="8" spans="1:23" x14ac:dyDescent="0.25">
      <c r="B8" s="57" t="s">
        <v>54</v>
      </c>
      <c r="C8" s="57"/>
      <c r="D8" s="57"/>
      <c r="E8" s="57"/>
      <c r="F8" s="57"/>
      <c r="G8" s="57"/>
      <c r="H8" s="57"/>
      <c r="I8" s="57"/>
      <c r="J8" s="57"/>
      <c r="K8" s="57"/>
      <c r="L8" s="57"/>
      <c r="M8" s="57"/>
      <c r="N8" s="57"/>
      <c r="O8" s="57"/>
      <c r="P8" s="57"/>
      <c r="Q8" s="57"/>
      <c r="R8" s="57"/>
      <c r="S8" s="57"/>
      <c r="T8" s="57"/>
      <c r="U8" s="11"/>
    </row>
    <row r="9" spans="1:23" x14ac:dyDescent="0.25">
      <c r="B9" s="58" t="s">
        <v>53</v>
      </c>
      <c r="C9" s="57"/>
      <c r="D9" s="57"/>
      <c r="E9" s="57"/>
      <c r="F9" s="57"/>
      <c r="G9" s="57"/>
      <c r="H9" s="57"/>
      <c r="I9" s="57"/>
      <c r="J9" s="57"/>
      <c r="K9" s="57"/>
      <c r="L9" s="57"/>
      <c r="M9" s="57"/>
      <c r="N9" s="57"/>
      <c r="O9" s="57"/>
      <c r="P9" s="57"/>
      <c r="Q9" s="57"/>
      <c r="R9" s="57"/>
      <c r="S9" s="57"/>
      <c r="T9" s="57"/>
      <c r="U9" s="11"/>
    </row>
    <row r="10" spans="1:23" x14ac:dyDescent="0.25">
      <c r="B10" s="57" t="s">
        <v>24</v>
      </c>
      <c r="C10" s="57"/>
      <c r="D10" s="57"/>
      <c r="E10" s="57"/>
      <c r="F10" s="57"/>
      <c r="G10" s="57"/>
      <c r="H10" s="57"/>
      <c r="I10" s="57"/>
      <c r="J10" s="57"/>
      <c r="K10" s="57"/>
      <c r="L10" s="57"/>
      <c r="M10" s="57"/>
      <c r="N10" s="57"/>
      <c r="O10" s="57"/>
      <c r="P10" s="57"/>
      <c r="Q10" s="57"/>
      <c r="R10" s="57"/>
      <c r="S10" s="57"/>
      <c r="T10" s="57"/>
      <c r="U10" s="11"/>
    </row>
    <row r="11" spans="1:23" x14ac:dyDescent="0.25">
      <c r="U11" s="11"/>
    </row>
    <row r="12" spans="1:23" x14ac:dyDescent="0.25">
      <c r="U12" s="11"/>
    </row>
    <row r="13" spans="1:23" x14ac:dyDescent="0.25">
      <c r="O13" s="33"/>
      <c r="U13" s="11"/>
    </row>
    <row r="14" spans="1:23" x14ac:dyDescent="0.25">
      <c r="U14" s="11"/>
    </row>
    <row r="15" spans="1:23" x14ac:dyDescent="0.25">
      <c r="U15" s="11"/>
    </row>
    <row r="16" spans="1:23" x14ac:dyDescent="0.25">
      <c r="U16" s="11"/>
    </row>
    <row r="17" spans="21:23" x14ac:dyDescent="0.25">
      <c r="U17" s="11"/>
    </row>
    <row r="18" spans="21:23" x14ac:dyDescent="0.25">
      <c r="U18" s="11"/>
    </row>
    <row r="19" spans="21:23" x14ac:dyDescent="0.25">
      <c r="U19" s="11"/>
    </row>
    <row r="20" spans="21:23" x14ac:dyDescent="0.25">
      <c r="U20" s="11"/>
    </row>
    <row r="22" spans="21:23" x14ac:dyDescent="0.25">
      <c r="U22" s="8"/>
      <c r="V22" s="4"/>
      <c r="W22" s="4"/>
    </row>
  </sheetData>
  <mergeCells count="7">
    <mergeCell ref="B2:T2"/>
    <mergeCell ref="B6:F6"/>
    <mergeCell ref="B7:T7"/>
    <mergeCell ref="H6:O6"/>
    <mergeCell ref="B10:T10"/>
    <mergeCell ref="B8:T8"/>
    <mergeCell ref="B9:T9"/>
  </mergeCells>
  <pageMargins left="0.31496062992125984" right="0.31496062992125984" top="0.31496062992125984" bottom="0.31496062992125984"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Land</vt:lpstr>
      <vt:lpstr>building</vt:lpstr>
      <vt:lpstr>building!Print_Area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trainee4</dc:creator>
  <cp:lastModifiedBy>Arun Tomar</cp:lastModifiedBy>
  <cp:lastPrinted>2022-01-07T08:12:53Z</cp:lastPrinted>
  <dcterms:created xsi:type="dcterms:W3CDTF">2021-09-16T11:33:35Z</dcterms:created>
  <dcterms:modified xsi:type="dcterms:W3CDTF">2022-07-01T04:49:29Z</dcterms:modified>
</cp:coreProperties>
</file>