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Rahul Gupta\In progress\VIS(2022-23)-PL190-163-390 Anvil Cable\Working\"/>
    </mc:Choice>
  </mc:AlternateContent>
  <bookViews>
    <workbookView xWindow="0" yWindow="0" windowWidth="15330" windowHeight="7680"/>
  </bookViews>
  <sheets>
    <sheet name="working" sheetId="2" r:id="rId1"/>
    <sheet name="Sheet1" sheetId="1" r:id="rId2"/>
    <sheet name="Sheet2" sheetId="3" r:id="rId3"/>
    <sheet name="Sheet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4" l="1"/>
  <c r="K5" i="4"/>
  <c r="I5" i="4"/>
  <c r="F6" i="4"/>
  <c r="D4" i="4"/>
  <c r="A3" i="3" l="1"/>
  <c r="I3" i="3" s="1"/>
  <c r="G3" i="3"/>
  <c r="D3" i="3"/>
  <c r="J3" i="3" l="1"/>
  <c r="K3" i="3" s="1"/>
  <c r="M3" i="3" s="1"/>
  <c r="G5" i="1" l="1"/>
  <c r="G4" i="1"/>
  <c r="E5" i="1"/>
  <c r="C5" i="1"/>
  <c r="J5" i="2" l="1"/>
  <c r="M5" i="2"/>
  <c r="J6" i="2"/>
  <c r="M6" i="2"/>
  <c r="J7" i="2"/>
  <c r="M7" i="2"/>
  <c r="J8" i="2"/>
  <c r="M8" i="2"/>
  <c r="J9" i="2"/>
  <c r="M9" i="2"/>
  <c r="J10" i="2"/>
  <c r="M10" i="2"/>
  <c r="J11" i="2"/>
  <c r="M11" i="2"/>
  <c r="J12" i="2"/>
  <c r="M12" i="2"/>
  <c r="M4" i="2"/>
  <c r="F12" i="2"/>
  <c r="G12" i="2" s="1"/>
  <c r="O12" i="2" s="1"/>
  <c r="F11" i="2"/>
  <c r="G11" i="2" s="1"/>
  <c r="O11" i="2" s="1"/>
  <c r="F10" i="2"/>
  <c r="G10" i="2" s="1"/>
  <c r="O10" i="2" s="1"/>
  <c r="F9" i="2"/>
  <c r="G9" i="2" s="1"/>
  <c r="O9" i="2" s="1"/>
  <c r="P10" i="2" l="1"/>
  <c r="Q10" i="2"/>
  <c r="S10" i="2" s="1"/>
  <c r="P12" i="2"/>
  <c r="Q12" i="2"/>
  <c r="S12" i="2" s="1"/>
  <c r="P11" i="2"/>
  <c r="Q11" i="2" s="1"/>
  <c r="S11" i="2" s="1"/>
  <c r="P9" i="2"/>
  <c r="Q9" i="2" s="1"/>
  <c r="S9" i="2" s="1"/>
  <c r="F8" i="2"/>
  <c r="G8" i="2" s="1"/>
  <c r="O8" i="2" s="1"/>
  <c r="F7" i="2"/>
  <c r="G7" i="2" s="1"/>
  <c r="O7" i="2" s="1"/>
  <c r="F6" i="2"/>
  <c r="G6" i="2" s="1"/>
  <c r="O6" i="2" s="1"/>
  <c r="F5" i="2"/>
  <c r="G5" i="2" s="1"/>
  <c r="O5" i="2" s="1"/>
  <c r="J4" i="2"/>
  <c r="F4" i="2"/>
  <c r="G4" i="2" s="1"/>
  <c r="O4" i="2" s="1"/>
  <c r="F3" i="2"/>
  <c r="G3" i="2" s="1"/>
  <c r="P4" i="2" l="1"/>
  <c r="Q4" i="2" s="1"/>
  <c r="S4" i="2" s="1"/>
  <c r="G15" i="2"/>
  <c r="P6" i="2"/>
  <c r="Q6" i="2" s="1"/>
  <c r="S6" i="2" s="1"/>
  <c r="P5" i="2"/>
  <c r="Q5" i="2" s="1"/>
  <c r="S5" i="2" s="1"/>
  <c r="P7" i="2"/>
  <c r="Q7" i="2" s="1"/>
  <c r="S7" i="2" s="1"/>
  <c r="F15" i="2"/>
  <c r="P8" i="2"/>
  <c r="Q8" i="2" s="1"/>
  <c r="S8" i="2" s="1"/>
  <c r="M3" i="2"/>
  <c r="J3" i="2"/>
  <c r="O3" i="2" l="1"/>
  <c r="P3" i="2" l="1"/>
  <c r="Q3" i="2" s="1"/>
  <c r="S3" i="2" s="1"/>
  <c r="S15" i="2" s="1"/>
  <c r="O15" i="2"/>
  <c r="Q15" i="2" l="1"/>
  <c r="U15" i="2"/>
</calcChain>
</file>

<file path=xl/sharedStrings.xml><?xml version="1.0" encoding="utf-8"?>
<sst xmlns="http://schemas.openxmlformats.org/spreadsheetml/2006/main" count="73" uniqueCount="46">
  <si>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</si>
  <si>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</si>
  <si>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</si>
  <si>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</si>
  <si>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</si>
  <si>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</si>
  <si>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</si>
  <si>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</si>
  <si>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</si>
  <si>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</si>
  <si>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</si>
  <si>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</si>
  <si>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</si>
  <si>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</si>
  <si>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</si>
  <si>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</si>
  <si>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1. All the details pertaing to the building area statement such as area, floor, etc has been taken from the documents provided to us by the bank.</t>
  </si>
  <si>
    <t>CoveredArea 
(in sq ft)</t>
  </si>
  <si>
    <t>Details of Building</t>
  </si>
  <si>
    <t>Year of Construction(Approximately)</t>
  </si>
  <si>
    <t>4.We have taken the year of construction from information provided to us during the survey.</t>
  </si>
  <si>
    <t>Main Shed</t>
  </si>
  <si>
    <t>Floor</t>
  </si>
  <si>
    <t>Ground Floor</t>
  </si>
  <si>
    <t>Iron Pillar Truss Asbestos Shed</t>
  </si>
  <si>
    <t>Covered Area (in sq.mtr)</t>
  </si>
  <si>
    <t>Lean to 01</t>
  </si>
  <si>
    <t>Height in mtr</t>
  </si>
  <si>
    <t>Mezzanine Flor</t>
  </si>
  <si>
    <t>Store/ Lab/ Office/ Toilet</t>
  </si>
  <si>
    <t>Brick Wall Asbestos Shed and Fall Ceiling</t>
  </si>
  <si>
    <t>Canteen</t>
  </si>
  <si>
    <t>Training Room</t>
  </si>
  <si>
    <t>Dish Wash Area</t>
  </si>
  <si>
    <t>2.The subject property is consturcted with different type of structures..</t>
  </si>
  <si>
    <t>6.We have considered the covered area as per the  measurement done during the site survey  i.e 66,068.33 sq.ft only.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</si>
  <si>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</si>
  <si>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</si>
  <si>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</si>
  <si>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</si>
  <si>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</si>
  <si>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</si>
  <si>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</si>
  <si>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t xml:space="preserve">BUILDING VALUATION OF PROPERTY OF M/S ANVIL CABLES PVT. LTD. | SITUATED AT PROPERTY  SURVEY PLOT NO. 205(P), 206(P), 207(P), 208(FULL), 209(P), 210(FULL), 211(P)
LARGE SECTOR, INDUSTRIAL AREA ADITAYAPUR, VILLAGE KALIKAPUR, DISTRICT SARAIKELLA-KHARSAWA, JHARKHAND
</t>
  </si>
  <si>
    <t>7.As per the infromation provided during the survey the company did major renovation and build some new structures in 2011 and 2014. The structures are approximately 10-12 years old and seems to be good.Therfore we have considered the year of construction is 2011.</t>
  </si>
  <si>
    <t xml:space="preserve">5.As per our site survey we have observed the maintenance of the building is good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</si>
</sst>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/>
    <xf numFmtId="165" fontId="0" fillId="0" borderId="0" xfId="0" applyNumberFormat="1"/>
    <xf numFmtId="43" fontId="0" fillId="0" borderId="0" xfId="0" applyNumberFormat="1"/>
    <xf numFmtId="0" fontId="0" fillId="0" borderId="3" xfId="0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3" fontId="0" fillId="0" borderId="1" xfId="6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1" xfId="0" applyBorder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</cellXfs>
  <cellStyles count="7">
    <cellStyle name="40% - Accent1" xfId="3" builtinId="31"/>
    <cellStyle name="Comma" xfId="6" builtinId="3"/>
    <cellStyle name="Comma 2" xfId="4"/>
    <cellStyle name="Currency" xfId="1" builtinId="4"/>
    <cellStyle name="Currency 2" xfId="5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sqref="A1:S1"/>
    </sheetView>
  </sheetViews>
  <sheetFormatPr defaultRowHeight="15" x14ac:dyDescent="0.25"/>
  <cols>
    <col min="1" max="1" width="7.28515625" customWidth="1"/>
    <col min="2" max="2" width="27.5703125" bestFit="1" customWidth="1"/>
    <col min="3" max="3" width="12.5703125" style="13" bestFit="1" customWidth="1"/>
    <col min="4" max="4" width="12.7109375" style="13" bestFit="1" customWidth="1"/>
    <col min="5" max="5" width="18.140625" customWidth="1"/>
    <col min="6" max="6" width="9.140625" style="13" customWidth="1"/>
    <col min="7" max="7" width="11.5703125" bestFit="1" customWidth="1"/>
    <col min="8" max="8" width="12.28515625" bestFit="1" customWidth="1"/>
    <col min="9" max="9" width="5.7109375" bestFit="1" customWidth="1"/>
    <col min="10" max="10" width="10.42578125" bestFit="1" customWidth="1"/>
    <col min="11" max="11" width="9.42578125" bestFit="1" customWidth="1"/>
    <col min="12" max="12" width="11.5703125" hidden="1" customWidth="1"/>
    <col min="13" max="13" width="6.5703125" hidden="1" customWidth="1"/>
    <col min="14" max="14" width="11.85546875" bestFit="1" customWidth="1"/>
    <col min="15" max="15" width="13.28515625" bestFit="1" customWidth="1"/>
    <col min="16" max="16" width="12.42578125" bestFit="1" customWidth="1"/>
    <col min="17" max="17" width="15" hidden="1" customWidth="1"/>
    <col min="18" max="18" width="8.28515625" hidden="1" customWidth="1"/>
    <col min="19" max="19" width="13.140625" bestFit="1" customWidth="1"/>
    <col min="21" max="21" width="6" bestFit="1" customWidth="1"/>
  </cols>
  <sheetData>
    <row r="1" spans="1:21" s="13" customFormat="1" ht="50.1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21" ht="60" x14ac:dyDescent="0.25">
      <c r="A2" s="1" t="s">
        <v>0</v>
      </c>
      <c r="B2" s="1" t="s">
        <v>18</v>
      </c>
      <c r="C2" s="1" t="s">
        <v>22</v>
      </c>
      <c r="D2" s="1" t="s">
        <v>27</v>
      </c>
      <c r="E2" s="1" t="s">
        <v>1</v>
      </c>
      <c r="F2" s="1" t="s">
        <v>25</v>
      </c>
      <c r="G2" s="1" t="s">
        <v>17</v>
      </c>
      <c r="H2" s="1" t="s">
        <v>19</v>
      </c>
      <c r="I2" s="1" t="s">
        <v>2</v>
      </c>
      <c r="J2" s="1" t="s">
        <v>3</v>
      </c>
      <c r="K2" s="1" t="s">
        <v>4</v>
      </c>
      <c r="L2" s="1" t="s">
        <v>5</v>
      </c>
      <c r="M2" s="1" t="s">
        <v>6</v>
      </c>
      <c r="N2" s="1" t="s">
        <v>7</v>
      </c>
      <c r="O2" s="1" t="s">
        <v>8</v>
      </c>
      <c r="P2" s="1" t="s">
        <v>9</v>
      </c>
      <c r="Q2" s="1" t="s">
        <v>10</v>
      </c>
      <c r="R2" s="2" t="s">
        <v>15</v>
      </c>
      <c r="S2" s="1" t="s">
        <v>11</v>
      </c>
    </row>
    <row r="3" spans="1:21" ht="30" x14ac:dyDescent="0.25">
      <c r="A3" s="3">
        <v>1</v>
      </c>
      <c r="B3" s="4" t="s">
        <v>21</v>
      </c>
      <c r="C3" s="4" t="s">
        <v>23</v>
      </c>
      <c r="D3" s="4">
        <v>9.8000000000000007</v>
      </c>
      <c r="E3" s="4" t="s">
        <v>24</v>
      </c>
      <c r="F3" s="4">
        <f>62.9*22</f>
        <v>1383.8</v>
      </c>
      <c r="G3" s="18">
        <f>F3*10.764</f>
        <v>14895.223199999999</v>
      </c>
      <c r="H3" s="4">
        <v>2011</v>
      </c>
      <c r="I3" s="4">
        <v>2022</v>
      </c>
      <c r="J3" s="4">
        <f t="shared" ref="J3" si="0">I3-H3</f>
        <v>11</v>
      </c>
      <c r="K3" s="4">
        <v>45</v>
      </c>
      <c r="L3" s="6">
        <v>0.1</v>
      </c>
      <c r="M3" s="7">
        <f t="shared" ref="M3" si="1">(1-L3)/K3</f>
        <v>0.02</v>
      </c>
      <c r="N3" s="8">
        <v>1400</v>
      </c>
      <c r="O3" s="8">
        <f>N3*G3</f>
        <v>20853312.479999997</v>
      </c>
      <c r="P3" s="8">
        <f t="shared" ref="P3" si="2">O3*M3*J3</f>
        <v>4587728.7455999991</v>
      </c>
      <c r="Q3" s="8">
        <f t="shared" ref="Q3" si="3">MAX(O3-P3,0)</f>
        <v>16265583.734399997</v>
      </c>
      <c r="R3" s="9">
        <v>0</v>
      </c>
      <c r="S3" s="8">
        <f>IF(Q3&gt;L3*O3,Q3*(1-R3),O3*L3)</f>
        <v>16265583.734399997</v>
      </c>
    </row>
    <row r="4" spans="1:21" s="13" customFormat="1" ht="30" x14ac:dyDescent="0.25">
      <c r="A4" s="3">
        <v>2</v>
      </c>
      <c r="B4" s="4" t="s">
        <v>21</v>
      </c>
      <c r="C4" s="4" t="s">
        <v>23</v>
      </c>
      <c r="D4" s="4">
        <v>5.2</v>
      </c>
      <c r="E4" s="4" t="s">
        <v>24</v>
      </c>
      <c r="F4" s="4">
        <f>71.8*26.5</f>
        <v>1902.6999999999998</v>
      </c>
      <c r="G4" s="18">
        <f>F4*10.764</f>
        <v>20480.662799999998</v>
      </c>
      <c r="H4" s="4">
        <v>2011</v>
      </c>
      <c r="I4" s="4">
        <v>2022</v>
      </c>
      <c r="J4" s="4">
        <f t="shared" ref="J4" si="4">I4-H4</f>
        <v>11</v>
      </c>
      <c r="K4" s="4">
        <v>45</v>
      </c>
      <c r="L4" s="6">
        <v>0.1</v>
      </c>
      <c r="M4" s="7">
        <f>(1-L4)/K4</f>
        <v>0.02</v>
      </c>
      <c r="N4" s="8">
        <v>1300</v>
      </c>
      <c r="O4" s="8">
        <f t="shared" ref="O4:O12" si="5">N4*G4</f>
        <v>26624861.639999997</v>
      </c>
      <c r="P4" s="8">
        <f t="shared" ref="P4:P12" si="6">O4*M4*J4</f>
        <v>5857469.5608000001</v>
      </c>
      <c r="Q4" s="8">
        <f t="shared" ref="Q4:Q12" si="7">MAX(O4-P4,0)</f>
        <v>20767392.079199996</v>
      </c>
      <c r="R4" s="9">
        <v>0</v>
      </c>
      <c r="S4" s="8">
        <f t="shared" ref="S4:S12" si="8">IF(Q4&gt;L4*O4,Q4*(1-R4),O4*L4)</f>
        <v>20767392.079199996</v>
      </c>
    </row>
    <row r="5" spans="1:21" s="13" customFormat="1" ht="30" x14ac:dyDescent="0.25">
      <c r="A5" s="3">
        <v>3</v>
      </c>
      <c r="B5" s="4" t="s">
        <v>26</v>
      </c>
      <c r="C5" s="4" t="s">
        <v>23</v>
      </c>
      <c r="D5" s="4">
        <v>7</v>
      </c>
      <c r="E5" s="4" t="s">
        <v>24</v>
      </c>
      <c r="F5" s="4">
        <f>66.1*17.38</f>
        <v>1148.8179999999998</v>
      </c>
      <c r="G5" s="18">
        <f t="shared" ref="G5:G12" si="9">F5*10.764</f>
        <v>12365.876951999997</v>
      </c>
      <c r="H5" s="4">
        <v>2011</v>
      </c>
      <c r="I5" s="4">
        <v>2022</v>
      </c>
      <c r="J5" s="4">
        <f t="shared" ref="J5:J12" si="10">I5-H5</f>
        <v>11</v>
      </c>
      <c r="K5" s="4">
        <v>45</v>
      </c>
      <c r="L5" s="6">
        <v>0.1</v>
      </c>
      <c r="M5" s="7">
        <f t="shared" ref="M5:M12" si="11">(1-L5)/K5</f>
        <v>0.02</v>
      </c>
      <c r="N5" s="8">
        <v>1300</v>
      </c>
      <c r="O5" s="8">
        <f t="shared" si="5"/>
        <v>16075640.037599996</v>
      </c>
      <c r="P5" s="8">
        <f t="shared" si="6"/>
        <v>3536640.808271999</v>
      </c>
      <c r="Q5" s="8">
        <f t="shared" si="7"/>
        <v>12538999.229327997</v>
      </c>
      <c r="R5" s="9">
        <v>0</v>
      </c>
      <c r="S5" s="8">
        <f t="shared" si="8"/>
        <v>12538999.229327997</v>
      </c>
    </row>
    <row r="6" spans="1:21" s="13" customFormat="1" ht="30" x14ac:dyDescent="0.25">
      <c r="A6" s="3">
        <v>4</v>
      </c>
      <c r="B6" s="4" t="s">
        <v>26</v>
      </c>
      <c r="C6" s="4" t="s">
        <v>23</v>
      </c>
      <c r="D6" s="4">
        <v>4.5</v>
      </c>
      <c r="E6" s="4" t="s">
        <v>24</v>
      </c>
      <c r="F6" s="4">
        <f>62.9*6.5</f>
        <v>408.84999999999997</v>
      </c>
      <c r="G6" s="18">
        <f t="shared" si="9"/>
        <v>4400.8613999999998</v>
      </c>
      <c r="H6" s="4">
        <v>2011</v>
      </c>
      <c r="I6" s="4">
        <v>2022</v>
      </c>
      <c r="J6" s="4">
        <f t="shared" si="10"/>
        <v>11</v>
      </c>
      <c r="K6" s="4">
        <v>45</v>
      </c>
      <c r="L6" s="6">
        <v>0.1</v>
      </c>
      <c r="M6" s="7">
        <f t="shared" si="11"/>
        <v>0.02</v>
      </c>
      <c r="N6" s="8">
        <v>1300</v>
      </c>
      <c r="O6" s="8">
        <f t="shared" si="5"/>
        <v>5721119.8199999994</v>
      </c>
      <c r="P6" s="8">
        <f t="shared" si="6"/>
        <v>1258646.3603999999</v>
      </c>
      <c r="Q6" s="8">
        <f t="shared" si="7"/>
        <v>4462473.4595999997</v>
      </c>
      <c r="R6" s="9">
        <v>0</v>
      </c>
      <c r="S6" s="8">
        <f t="shared" si="8"/>
        <v>4462473.4595999997</v>
      </c>
    </row>
    <row r="7" spans="1:21" s="13" customFormat="1" ht="30" x14ac:dyDescent="0.25">
      <c r="A7" s="3">
        <v>5</v>
      </c>
      <c r="B7" s="4" t="s">
        <v>26</v>
      </c>
      <c r="C7" s="4" t="s">
        <v>23</v>
      </c>
      <c r="D7" s="4">
        <v>5.2</v>
      </c>
      <c r="E7" s="4" t="s">
        <v>24</v>
      </c>
      <c r="F7" s="4">
        <f>62.9*8.5</f>
        <v>534.65</v>
      </c>
      <c r="G7" s="18">
        <f t="shared" si="9"/>
        <v>5754.9725999999991</v>
      </c>
      <c r="H7" s="4">
        <v>2011</v>
      </c>
      <c r="I7" s="4">
        <v>2022</v>
      </c>
      <c r="J7" s="4">
        <f t="shared" si="10"/>
        <v>11</v>
      </c>
      <c r="K7" s="4">
        <v>45</v>
      </c>
      <c r="L7" s="6">
        <v>0.1</v>
      </c>
      <c r="M7" s="7">
        <f t="shared" si="11"/>
        <v>0.02</v>
      </c>
      <c r="N7" s="8">
        <v>1300</v>
      </c>
      <c r="O7" s="8">
        <f t="shared" si="5"/>
        <v>7481464.379999999</v>
      </c>
      <c r="P7" s="8">
        <f t="shared" si="6"/>
        <v>1645922.1635999999</v>
      </c>
      <c r="Q7" s="8">
        <f t="shared" si="7"/>
        <v>5835542.2163999993</v>
      </c>
      <c r="R7" s="9">
        <v>0</v>
      </c>
      <c r="S7" s="8">
        <f t="shared" si="8"/>
        <v>5835542.2163999993</v>
      </c>
    </row>
    <row r="8" spans="1:21" s="13" customFormat="1" ht="30" x14ac:dyDescent="0.25">
      <c r="A8" s="3">
        <v>6</v>
      </c>
      <c r="B8" s="4" t="s">
        <v>26</v>
      </c>
      <c r="C8" s="4" t="s">
        <v>23</v>
      </c>
      <c r="D8" s="4">
        <v>9.4</v>
      </c>
      <c r="E8" s="4" t="s">
        <v>24</v>
      </c>
      <c r="F8" s="4">
        <f>27*8.9</f>
        <v>240.3</v>
      </c>
      <c r="G8" s="18">
        <f t="shared" si="9"/>
        <v>2586.5891999999999</v>
      </c>
      <c r="H8" s="4">
        <v>2011</v>
      </c>
      <c r="I8" s="4">
        <v>2022</v>
      </c>
      <c r="J8" s="4">
        <f t="shared" si="10"/>
        <v>11</v>
      </c>
      <c r="K8" s="4">
        <v>45</v>
      </c>
      <c r="L8" s="6">
        <v>0.1</v>
      </c>
      <c r="M8" s="7">
        <f t="shared" si="11"/>
        <v>0.02</v>
      </c>
      <c r="N8" s="8">
        <v>1400</v>
      </c>
      <c r="O8" s="8">
        <f t="shared" si="5"/>
        <v>3621224.88</v>
      </c>
      <c r="P8" s="8">
        <f t="shared" si="6"/>
        <v>796669.47360000003</v>
      </c>
      <c r="Q8" s="8">
        <f t="shared" si="7"/>
        <v>2824555.4063999997</v>
      </c>
      <c r="R8" s="9">
        <v>0</v>
      </c>
      <c r="S8" s="8">
        <f t="shared" si="8"/>
        <v>2824555.4063999997</v>
      </c>
    </row>
    <row r="9" spans="1:21" s="13" customFormat="1" ht="45" x14ac:dyDescent="0.25">
      <c r="A9" s="3">
        <v>7</v>
      </c>
      <c r="B9" s="16" t="s">
        <v>29</v>
      </c>
      <c r="C9" s="4" t="s">
        <v>28</v>
      </c>
      <c r="D9" s="4">
        <v>3</v>
      </c>
      <c r="E9" s="4" t="s">
        <v>30</v>
      </c>
      <c r="F9" s="4">
        <f>56*6.3</f>
        <v>352.8</v>
      </c>
      <c r="G9" s="18">
        <f t="shared" si="9"/>
        <v>3797.5391999999997</v>
      </c>
      <c r="H9" s="4">
        <v>2011</v>
      </c>
      <c r="I9" s="4">
        <v>2022</v>
      </c>
      <c r="J9" s="4">
        <f t="shared" si="10"/>
        <v>11</v>
      </c>
      <c r="K9" s="4">
        <v>45</v>
      </c>
      <c r="L9" s="6">
        <v>0.1</v>
      </c>
      <c r="M9" s="7">
        <f t="shared" si="11"/>
        <v>0.02</v>
      </c>
      <c r="N9" s="8">
        <v>1000</v>
      </c>
      <c r="O9" s="8">
        <f t="shared" si="5"/>
        <v>3797539.1999999997</v>
      </c>
      <c r="P9" s="8">
        <f t="shared" si="6"/>
        <v>835458.62399999995</v>
      </c>
      <c r="Q9" s="8">
        <f t="shared" si="7"/>
        <v>2962080.5759999999</v>
      </c>
      <c r="R9" s="9">
        <v>0</v>
      </c>
      <c r="S9" s="8">
        <f t="shared" si="8"/>
        <v>2962080.5759999999</v>
      </c>
    </row>
    <row r="10" spans="1:21" s="13" customFormat="1" ht="45" x14ac:dyDescent="0.25">
      <c r="A10" s="3">
        <v>8</v>
      </c>
      <c r="B10" s="4" t="s">
        <v>31</v>
      </c>
      <c r="C10" s="4" t="s">
        <v>28</v>
      </c>
      <c r="D10" s="4">
        <v>3.4</v>
      </c>
      <c r="E10" s="4" t="s">
        <v>30</v>
      </c>
      <c r="F10" s="4">
        <f>10.6*5.6</f>
        <v>59.359999999999992</v>
      </c>
      <c r="G10" s="18">
        <f t="shared" si="9"/>
        <v>638.95103999999992</v>
      </c>
      <c r="H10" s="4">
        <v>2011</v>
      </c>
      <c r="I10" s="4">
        <v>2022</v>
      </c>
      <c r="J10" s="4">
        <f t="shared" si="10"/>
        <v>11</v>
      </c>
      <c r="K10" s="4">
        <v>45</v>
      </c>
      <c r="L10" s="6">
        <v>0.1</v>
      </c>
      <c r="M10" s="7">
        <f t="shared" si="11"/>
        <v>0.02</v>
      </c>
      <c r="N10" s="8">
        <v>1000</v>
      </c>
      <c r="O10" s="8">
        <f t="shared" si="5"/>
        <v>638951.03999999992</v>
      </c>
      <c r="P10" s="8">
        <f t="shared" si="6"/>
        <v>140569.22879999998</v>
      </c>
      <c r="Q10" s="8">
        <f t="shared" si="7"/>
        <v>498381.81119999994</v>
      </c>
      <c r="R10" s="9">
        <v>0</v>
      </c>
      <c r="S10" s="8">
        <f t="shared" si="8"/>
        <v>498381.81119999994</v>
      </c>
    </row>
    <row r="11" spans="1:21" s="13" customFormat="1" ht="45" x14ac:dyDescent="0.25">
      <c r="A11" s="3">
        <v>9</v>
      </c>
      <c r="B11" s="4" t="s">
        <v>32</v>
      </c>
      <c r="C11" s="4" t="s">
        <v>28</v>
      </c>
      <c r="D11" s="4">
        <v>3.4</v>
      </c>
      <c r="E11" s="4" t="s">
        <v>30</v>
      </c>
      <c r="F11" s="4">
        <f>15.2*5.6</f>
        <v>85.11999999999999</v>
      </c>
      <c r="G11" s="18">
        <f t="shared" si="9"/>
        <v>916.23167999999987</v>
      </c>
      <c r="H11" s="4">
        <v>2011</v>
      </c>
      <c r="I11" s="4">
        <v>2022</v>
      </c>
      <c r="J11" s="4">
        <f t="shared" si="10"/>
        <v>11</v>
      </c>
      <c r="K11" s="4">
        <v>45</v>
      </c>
      <c r="L11" s="6">
        <v>0.1</v>
      </c>
      <c r="M11" s="7">
        <f t="shared" si="11"/>
        <v>0.02</v>
      </c>
      <c r="N11" s="8">
        <v>1000</v>
      </c>
      <c r="O11" s="8">
        <f t="shared" si="5"/>
        <v>916231.67999999982</v>
      </c>
      <c r="P11" s="8">
        <f t="shared" si="6"/>
        <v>201570.96959999998</v>
      </c>
      <c r="Q11" s="8">
        <f t="shared" si="7"/>
        <v>714660.71039999987</v>
      </c>
      <c r="R11" s="9">
        <v>0</v>
      </c>
      <c r="S11" s="8">
        <f t="shared" si="8"/>
        <v>714660.71039999987</v>
      </c>
    </row>
    <row r="12" spans="1:21" s="13" customFormat="1" ht="45" x14ac:dyDescent="0.25">
      <c r="A12" s="3">
        <v>10</v>
      </c>
      <c r="B12" s="4" t="s">
        <v>33</v>
      </c>
      <c r="C12" s="4" t="s">
        <v>28</v>
      </c>
      <c r="D12" s="4">
        <v>3.4</v>
      </c>
      <c r="E12" s="4" t="s">
        <v>30</v>
      </c>
      <c r="F12" s="4">
        <f>4.3*5</f>
        <v>21.5</v>
      </c>
      <c r="G12" s="18">
        <f t="shared" si="9"/>
        <v>231.42599999999999</v>
      </c>
      <c r="H12" s="4">
        <v>2011</v>
      </c>
      <c r="I12" s="4">
        <v>2022</v>
      </c>
      <c r="J12" s="4">
        <f t="shared" si="10"/>
        <v>11</v>
      </c>
      <c r="K12" s="4">
        <v>45</v>
      </c>
      <c r="L12" s="6">
        <v>0.1</v>
      </c>
      <c r="M12" s="7">
        <f t="shared" si="11"/>
        <v>0.02</v>
      </c>
      <c r="N12" s="8">
        <v>1000</v>
      </c>
      <c r="O12" s="8">
        <f t="shared" si="5"/>
        <v>231426</v>
      </c>
      <c r="P12" s="8">
        <f t="shared" si="6"/>
        <v>50913.72</v>
      </c>
      <c r="Q12" s="8">
        <f t="shared" si="7"/>
        <v>180512.28</v>
      </c>
      <c r="R12" s="9">
        <v>0</v>
      </c>
      <c r="S12" s="8">
        <f t="shared" si="8"/>
        <v>180512.28</v>
      </c>
    </row>
    <row r="13" spans="1:21" s="13" customFormat="1" x14ac:dyDescent="0.25">
      <c r="A13" s="3"/>
      <c r="B13" s="4"/>
      <c r="C13" s="4"/>
      <c r="D13" s="4"/>
      <c r="E13" s="4"/>
      <c r="F13" s="4"/>
      <c r="G13" s="5"/>
      <c r="H13" s="4"/>
      <c r="I13" s="4"/>
      <c r="J13" s="4"/>
      <c r="K13" s="4"/>
      <c r="L13" s="6"/>
      <c r="M13" s="7"/>
      <c r="N13" s="8"/>
      <c r="O13" s="8"/>
      <c r="P13" s="8"/>
      <c r="Q13" s="8"/>
      <c r="R13" s="9"/>
      <c r="S13" s="8"/>
    </row>
    <row r="14" spans="1:21" s="13" customFormat="1" x14ac:dyDescent="0.25">
      <c r="A14" s="3"/>
      <c r="B14" s="4"/>
      <c r="C14" s="4"/>
      <c r="D14" s="4"/>
      <c r="E14" s="4"/>
      <c r="F14" s="27"/>
      <c r="G14" s="27"/>
      <c r="H14" s="4"/>
      <c r="I14" s="4"/>
      <c r="J14" s="4"/>
      <c r="K14" s="4"/>
      <c r="L14" s="6"/>
      <c r="M14" s="7"/>
      <c r="N14" s="8"/>
      <c r="O14" s="8"/>
      <c r="P14" s="8"/>
      <c r="Q14" s="8"/>
      <c r="R14" s="9"/>
      <c r="S14" s="8"/>
    </row>
    <row r="15" spans="1:21" x14ac:dyDescent="0.25">
      <c r="A15" s="31" t="s">
        <v>12</v>
      </c>
      <c r="B15" s="31"/>
      <c r="C15" s="31"/>
      <c r="D15" s="31"/>
      <c r="E15" s="31"/>
      <c r="F15" s="17">
        <f>SUM(F3:F13)</f>
        <v>6137.8979999999992</v>
      </c>
      <c r="G15" s="33">
        <f>SUM(G3:G13)</f>
        <v>66068.334072000012</v>
      </c>
      <c r="H15" s="31"/>
      <c r="I15" s="31"/>
      <c r="J15" s="31"/>
      <c r="K15" s="31"/>
      <c r="L15" s="31"/>
      <c r="M15" s="31"/>
      <c r="N15" s="31"/>
      <c r="O15" s="10">
        <f>SUM(O3:O14)</f>
        <v>85961771.157599986</v>
      </c>
      <c r="P15" s="10"/>
      <c r="Q15" s="10">
        <f>SUM(Q3:Q14)</f>
        <v>67050181.502927989</v>
      </c>
      <c r="R15" s="11"/>
      <c r="S15" s="10">
        <f>SUM(S3:S14)</f>
        <v>67050181.502927989</v>
      </c>
      <c r="U15" t="e">
        <f>S15/#REF!</f>
        <v>#REF!</v>
      </c>
    </row>
    <row r="16" spans="1:21" x14ac:dyDescent="0.25">
      <c r="A16" s="32" t="s">
        <v>13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23" x14ac:dyDescent="0.25">
      <c r="A17" s="30" t="s">
        <v>16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23" x14ac:dyDescent="0.25">
      <c r="A18" s="30" t="s">
        <v>34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</row>
    <row r="19" spans="1:23" x14ac:dyDescent="0.25">
      <c r="A19" s="30" t="s">
        <v>14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</row>
    <row r="20" spans="1:23" x14ac:dyDescent="0.25">
      <c r="A20" s="30" t="s">
        <v>20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1:23" x14ac:dyDescent="0.25">
      <c r="A21" s="34" t="s">
        <v>45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</row>
    <row r="22" spans="1:23" x14ac:dyDescent="0.25">
      <c r="A22" s="30" t="s">
        <v>35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12"/>
      <c r="U22" s="12"/>
      <c r="V22" s="12"/>
      <c r="W22" s="13"/>
    </row>
    <row r="23" spans="1:23" ht="30" customHeight="1" x14ac:dyDescent="0.25">
      <c r="A23" s="29" t="s">
        <v>44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5" spans="1:23" x14ac:dyDescent="0.25">
      <c r="G25" s="15"/>
    </row>
    <row r="28" spans="1:23" x14ac:dyDescent="0.25">
      <c r="L28" s="14"/>
    </row>
  </sheetData>
  <mergeCells count="11">
    <mergeCell ref="A1:S1"/>
    <mergeCell ref="A23:S23"/>
    <mergeCell ref="A22:S22"/>
    <mergeCell ref="A19:S19"/>
    <mergeCell ref="A20:S20"/>
    <mergeCell ref="A21:S21"/>
    <mergeCell ref="A15:E15"/>
    <mergeCell ref="H15:N15"/>
    <mergeCell ref="A16:S16"/>
    <mergeCell ref="A17:S17"/>
    <mergeCell ref="A18:S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5"/>
  <sheetViews>
    <sheetView workbookViewId="0">
      <selection activeCell="C5" sqref="C5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</cols>
  <sheetData>
    <row r="3" spans="3:7" x14ac:dyDescent="0.25">
      <c r="C3">
        <v>87120</v>
      </c>
      <c r="E3">
        <v>7943455</v>
      </c>
      <c r="G3">
        <v>36000000</v>
      </c>
    </row>
    <row r="4" spans="3:7" x14ac:dyDescent="0.25">
      <c r="C4">
        <v>500</v>
      </c>
      <c r="E4">
        <v>2</v>
      </c>
      <c r="G4">
        <f>60000</f>
        <v>60000</v>
      </c>
    </row>
    <row r="5" spans="3:7" x14ac:dyDescent="0.25">
      <c r="C5" s="19">
        <f>C4*C3</f>
        <v>43560000</v>
      </c>
      <c r="E5" s="19">
        <f>E4*E3</f>
        <v>15886910</v>
      </c>
      <c r="G5">
        <f>G3/G4</f>
        <v>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M3" sqref="M3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bestFit="1" customWidth="1"/>
    <col min="8" max="8" width="8" bestFit="1" customWidth="1"/>
    <col min="9" max="9" width="11.5703125" bestFit="1" customWidth="1"/>
    <col min="10" max="10" width="10.5703125" bestFit="1" customWidth="1"/>
    <col min="11" max="11" width="11.5703125" bestFit="1" customWidth="1"/>
    <col min="12" max="12" width="8.7109375" bestFit="1" customWidth="1"/>
    <col min="13" max="13" width="11.5703125" bestFit="1" customWidth="1"/>
  </cols>
  <sheetData>
    <row r="1" spans="1:13" ht="15.75" x14ac:dyDescent="0.25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05" x14ac:dyDescent="0.25">
      <c r="A2" s="20" t="s">
        <v>37</v>
      </c>
      <c r="B2" s="20" t="s">
        <v>38</v>
      </c>
      <c r="C2" s="20" t="s">
        <v>2</v>
      </c>
      <c r="D2" s="20" t="s">
        <v>39</v>
      </c>
      <c r="E2" s="20" t="s">
        <v>40</v>
      </c>
      <c r="F2" s="20" t="s">
        <v>5</v>
      </c>
      <c r="G2" s="20" t="s">
        <v>6</v>
      </c>
      <c r="H2" s="20" t="s">
        <v>41</v>
      </c>
      <c r="I2" s="20" t="s">
        <v>8</v>
      </c>
      <c r="J2" s="20" t="s">
        <v>9</v>
      </c>
      <c r="K2" s="20" t="s">
        <v>10</v>
      </c>
      <c r="L2" s="20" t="s">
        <v>42</v>
      </c>
      <c r="M2" s="20" t="s">
        <v>11</v>
      </c>
    </row>
    <row r="3" spans="1:13" x14ac:dyDescent="0.25">
      <c r="A3" s="21">
        <f>360*3.28</f>
        <v>1180.8</v>
      </c>
      <c r="B3" s="22">
        <v>2004</v>
      </c>
      <c r="C3" s="22">
        <v>2022</v>
      </c>
      <c r="D3" s="22">
        <f>C3-B3</f>
        <v>18</v>
      </c>
      <c r="E3" s="22">
        <v>60</v>
      </c>
      <c r="F3" s="23">
        <v>0.1</v>
      </c>
      <c r="G3" s="24">
        <f>(1-F3)/E3</f>
        <v>1.5000000000000001E-2</v>
      </c>
      <c r="H3" s="25">
        <v>1200</v>
      </c>
      <c r="I3" s="25">
        <f>H3*A3</f>
        <v>1416960</v>
      </c>
      <c r="J3" s="25">
        <f>I3*G3*D3</f>
        <v>382579.20000000001</v>
      </c>
      <c r="K3" s="25">
        <f>MAX(I3-J3,0)</f>
        <v>1034380.8</v>
      </c>
      <c r="L3" s="26">
        <v>0</v>
      </c>
      <c r="M3" s="25">
        <f>IF(K3&gt;F3*I3,K3*(1-L3),I3*F3)</f>
        <v>1034380.8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Rahul Gupta</cp:lastModifiedBy>
  <dcterms:created xsi:type="dcterms:W3CDTF">2022-07-28T09:17:09Z</dcterms:created>
  <dcterms:modified xsi:type="dcterms:W3CDTF">2022-10-07T13:54:36Z</dcterms:modified>
</cp:coreProperties>
</file>