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Unit Wise Valuation" sheetId="1" r:id="rId1"/>
    <sheet name="Circle Rate" sheetId="2" r:id="rId2"/>
  </sheets>
  <calcPr calcId="152511"/>
</workbook>
</file>

<file path=xl/calcChain.xml><?xml version="1.0" encoding="utf-8"?>
<calcChain xmlns="http://schemas.openxmlformats.org/spreadsheetml/2006/main">
  <c r="G22" i="1" l="1"/>
  <c r="W6" i="2"/>
  <c r="W5" i="2"/>
  <c r="W4" i="2"/>
  <c r="W7" i="2" s="1"/>
  <c r="M20" i="1"/>
  <c r="M19" i="1"/>
  <c r="M18" i="1"/>
  <c r="M17" i="1"/>
  <c r="O29" i="1"/>
  <c r="O28" i="1"/>
  <c r="G8" i="1"/>
  <c r="H17" i="1" s="1"/>
  <c r="I16" i="1"/>
  <c r="H16" i="1"/>
  <c r="G7" i="1"/>
  <c r="G6" i="1"/>
  <c r="G5" i="1"/>
  <c r="G4" i="1"/>
  <c r="H18" i="1" l="1"/>
  <c r="I18" i="1" s="1"/>
  <c r="I17" i="1"/>
  <c r="G9" i="1"/>
  <c r="M9" i="1" l="1"/>
  <c r="L5" i="1"/>
  <c r="L6" i="1"/>
  <c r="L7" i="1"/>
  <c r="L8" i="1"/>
  <c r="L4" i="1"/>
  <c r="N5" i="1"/>
  <c r="O5" i="1"/>
  <c r="N6" i="1"/>
  <c r="O6" i="1"/>
  <c r="N7" i="1"/>
  <c r="O7" i="1"/>
  <c r="N8" i="1"/>
  <c r="O8" i="1"/>
  <c r="O4" i="1"/>
  <c r="N4" i="1"/>
  <c r="J7" i="1"/>
  <c r="J6" i="1"/>
  <c r="J5" i="1"/>
  <c r="J8" i="1"/>
  <c r="J4" i="1"/>
  <c r="N9" i="1" l="1"/>
  <c r="O9" i="1"/>
  <c r="L9" i="1"/>
</calcChain>
</file>

<file path=xl/sharedStrings.xml><?xml version="1.0" encoding="utf-8"?>
<sst xmlns="http://schemas.openxmlformats.org/spreadsheetml/2006/main" count="57" uniqueCount="42">
  <si>
    <t>SR. No.</t>
  </si>
  <si>
    <t>Floor</t>
  </si>
  <si>
    <t>Particular</t>
  </si>
  <si>
    <t>Type of Structure</t>
  </si>
  <si>
    <t>Year of Construction</t>
  </si>
  <si>
    <t xml:space="preserve">Year of Valuation </t>
  </si>
  <si>
    <t>Ground Floor</t>
  </si>
  <si>
    <t xml:space="preserve"> Building 1</t>
  </si>
  <si>
    <t>RCC framed pillar beam column on RCC slab</t>
  </si>
  <si>
    <t>First Floor</t>
  </si>
  <si>
    <t>TOTAL</t>
  </si>
  <si>
    <t>Remarks:</t>
  </si>
  <si>
    <r>
      <t xml:space="preserve">Total Life Consumed 
</t>
    </r>
    <r>
      <rPr>
        <b/>
        <i/>
        <sz val="10"/>
        <rFont val="Calibri"/>
        <family val="2"/>
        <scheme val="minor"/>
      </rPr>
      <t>(in years)</t>
    </r>
  </si>
  <si>
    <t>Second Floor</t>
  </si>
  <si>
    <t>Thord Floor</t>
  </si>
  <si>
    <t>Fourth Floor</t>
  </si>
  <si>
    <t>Unit Type</t>
  </si>
  <si>
    <t>Commercial</t>
  </si>
  <si>
    <t>Residential</t>
  </si>
  <si>
    <t>Fair Market Value</t>
  </si>
  <si>
    <t>Fair Market value
(Rounded Off)</t>
  </si>
  <si>
    <t>Realasable Value (RV) @ 15% Less</t>
  </si>
  <si>
    <t>Distress Value (DV) @ 25% Less</t>
  </si>
  <si>
    <t>BUILTUP UNIT WISE VALUATION OF M/S. CHANDUKAKA SARAF AND SAONS PVT LTD| PUNE, MAHARASTRA</t>
  </si>
  <si>
    <t>4. This Valuation is not on the basis of Government Guideline Value.</t>
  </si>
  <si>
    <t>2. All the structure that has been taken in the area statemnet belonging to M/s. ChanduKaka Sraf &amp; Sons Pvt. Ltd..</t>
  </si>
  <si>
    <r>
      <t xml:space="preserve">Area 
</t>
    </r>
    <r>
      <rPr>
        <b/>
        <i/>
        <sz val="10"/>
        <rFont val="Calibri"/>
        <family val="2"/>
        <scheme val="minor"/>
      </rPr>
      <t>(in sq.ft.)</t>
    </r>
  </si>
  <si>
    <r>
      <t xml:space="preserve">Plinth Area  Rate 
</t>
    </r>
    <r>
      <rPr>
        <b/>
        <i/>
        <sz val="10"/>
        <rFont val="Calibri"/>
        <family val="2"/>
        <scheme val="minor"/>
      </rPr>
      <t>(in per sq.ft.)</t>
    </r>
  </si>
  <si>
    <r>
      <t xml:space="preserve">1. </t>
    </r>
    <r>
      <rPr>
        <b/>
        <i/>
        <sz val="11"/>
        <color theme="1"/>
        <rFont val="Calibri"/>
        <family val="2"/>
        <scheme val="minor"/>
      </rPr>
      <t>All the details pertaing to the building area statement such as area, floor, etc has been taken from the onsite survey and Approved building Plan for area statement has been provided to us by the bank or client.</t>
    </r>
  </si>
  <si>
    <t>3. The valuation is done by considering the Market Approach.</t>
  </si>
  <si>
    <t>R</t>
  </si>
  <si>
    <t>C</t>
  </si>
  <si>
    <t>Shop</t>
  </si>
  <si>
    <t>Resi</t>
  </si>
  <si>
    <t>Per sq.m.</t>
  </si>
  <si>
    <t>Office</t>
  </si>
  <si>
    <t>rate</t>
  </si>
  <si>
    <t>Area</t>
  </si>
  <si>
    <t>residential</t>
  </si>
  <si>
    <t>Total</t>
  </si>
  <si>
    <t>Floor Type</t>
  </si>
  <si>
    <t>% Difference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</si>
</sst>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43" formatCode="_ * #,##0.00_ ;_ * \-#,##0.00_ ;_ * &quot;-&quot;??_ ;_ @_ "/>
    <numFmt numFmtId="164" formatCode="_ &quot;₹&quot;\ * #,##0_ ;_ &quot;₹&quot;\ * \-#,##0_ ;_ &quot;₹&quot;\ * &quot;-&quot;??_ ;_ @_ "/>
    <numFmt numFmtId="172" formatCode="_ * #,##0_ ;_ * \-#,##0_ ;_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b/>
      <i/>
      <sz val="10"/>
      <name val="Calibri"/>
      <family val="2"/>
      <scheme val="minor"/>
    </font>
  </fonts>
  <fills count="4">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0" fontId="0" fillId="0" borderId="0" xfId="0" applyAlignment="1">
      <alignment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5" fillId="0" borderId="0" xfId="0" applyFont="1"/>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164" fontId="0" fillId="0" borderId="3" xfId="2" applyNumberFormat="1" applyFont="1" applyBorder="1" applyAlignment="1">
      <alignment horizontal="center" vertical="center"/>
    </xf>
    <xf numFmtId="2" fontId="0" fillId="0" borderId="3" xfId="0" applyNumberFormat="1" applyBorder="1" applyAlignment="1">
      <alignment horizontal="center" vertical="center"/>
    </xf>
    <xf numFmtId="2" fontId="2" fillId="0" borderId="3" xfId="1" applyNumberFormat="1" applyFont="1" applyBorder="1" applyAlignment="1">
      <alignment horizontal="center" vertical="center"/>
    </xf>
    <xf numFmtId="164" fontId="2" fillId="0" borderId="3" xfId="2" applyNumberFormat="1" applyFont="1" applyBorder="1"/>
    <xf numFmtId="164" fontId="2" fillId="0" borderId="3" xfId="0" applyNumberFormat="1" applyFont="1" applyBorder="1"/>
    <xf numFmtId="164" fontId="0" fillId="0" borderId="3" xfId="0" applyNumberFormat="1" applyFont="1" applyBorder="1"/>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3" xfId="0" applyFont="1" applyBorder="1" applyAlignment="1">
      <alignment horizontal="left" vertical="center"/>
    </xf>
    <xf numFmtId="0" fontId="0" fillId="0" borderId="3" xfId="0" applyBorder="1" applyAlignment="1">
      <alignment horizontal="center" wrapText="1"/>
    </xf>
    <xf numFmtId="0" fontId="6" fillId="0" borderId="3" xfId="0" applyFont="1" applyBorder="1" applyAlignment="1">
      <alignment horizontal="left" vertical="center"/>
    </xf>
    <xf numFmtId="0" fontId="7" fillId="0" borderId="3" xfId="0" applyFont="1" applyBorder="1" applyAlignment="1">
      <alignment horizontal="left" vertical="center" wrapText="1"/>
    </xf>
    <xf numFmtId="2" fontId="0" fillId="0" borderId="0" xfId="0" applyNumberFormat="1"/>
    <xf numFmtId="0" fontId="0" fillId="0" borderId="3" xfId="0" applyBorder="1"/>
    <xf numFmtId="0" fontId="0" fillId="0" borderId="3" xfId="0" applyBorder="1" applyAlignment="1">
      <alignment horizontal="center" vertical="center" wrapText="1"/>
    </xf>
    <xf numFmtId="172" fontId="0" fillId="0" borderId="3" xfId="1" applyNumberFormat="1" applyFont="1" applyBorder="1"/>
    <xf numFmtId="172" fontId="0" fillId="0" borderId="3" xfId="1" applyNumberFormat="1" applyFont="1" applyBorder="1" applyAlignment="1">
      <alignment wrapText="1"/>
    </xf>
    <xf numFmtId="172" fontId="2" fillId="0" borderId="6" xfId="1" applyNumberFormat="1" applyFont="1" applyBorder="1" applyAlignment="1">
      <alignment horizontal="right" vertical="center" wrapText="1"/>
    </xf>
    <xf numFmtId="172" fontId="2" fillId="0" borderId="1" xfId="1" applyNumberFormat="1" applyFont="1" applyBorder="1" applyAlignment="1">
      <alignment horizontal="right" vertical="center" wrapText="1"/>
    </xf>
    <xf numFmtId="172" fontId="2" fillId="0" borderId="2" xfId="1" applyNumberFormat="1" applyFont="1" applyBorder="1" applyAlignment="1">
      <alignment horizontal="right" vertical="center" wrapText="1"/>
    </xf>
    <xf numFmtId="172" fontId="2" fillId="0" borderId="3" xfId="1" applyNumberFormat="1" applyFont="1" applyBorder="1" applyAlignment="1">
      <alignment wrapText="1"/>
    </xf>
    <xf numFmtId="172" fontId="2" fillId="0" borderId="3" xfId="1" applyNumberFormat="1" applyFont="1" applyBorder="1"/>
    <xf numFmtId="172" fontId="2" fillId="0" borderId="3" xfId="1" applyNumberFormat="1" applyFont="1" applyBorder="1" applyAlignment="1">
      <alignment horizontal="center" vertical="center"/>
    </xf>
    <xf numFmtId="172" fontId="2" fillId="0" borderId="3" xfId="1" applyNumberFormat="1" applyFont="1" applyBorder="1" applyAlignment="1">
      <alignment horizontal="center" vertical="center" wrapText="1"/>
    </xf>
    <xf numFmtId="0" fontId="0" fillId="0" borderId="0" xfId="0" applyAlignment="1">
      <alignment vertical="center" wrapText="1"/>
    </xf>
    <xf numFmtId="10" fontId="0" fillId="0" borderId="0" xfId="0" applyNumberFormat="1"/>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458648</xdr:colOff>
      <xdr:row>24</xdr:row>
      <xdr:rowOff>114927</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190500"/>
          <a:ext cx="10374173" cy="449642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39"/>
  <sheetViews>
    <sheetView tabSelected="1" topLeftCell="A4" workbookViewId="0">
      <selection activeCell="I22" sqref="I22"/>
    </sheetView>
  </sheetViews>
  <sheetFormatPr defaultRowHeight="15" x14ac:dyDescent="0.25"/>
  <cols>
    <col min="1" max="1" width="3.42578125" customWidth="1"/>
    <col min="2" max="2" width="10.5703125" bestFit="1" customWidth="1"/>
    <col min="3" max="3" width="13.140625" bestFit="1" customWidth="1"/>
    <col min="4" max="4" width="13.140625" style="1" bestFit="1" customWidth="1"/>
    <col min="5" max="5" width="12.28515625" style="1" customWidth="1"/>
    <col min="6" max="6" width="25.7109375" style="1" customWidth="1"/>
    <col min="7" max="7" width="13.28515625" bestFit="1" customWidth="1"/>
    <col min="8" max="8" width="12.28515625" bestFit="1" customWidth="1"/>
    <col min="9" max="9" width="9" bestFit="1" customWidth="1"/>
    <col min="10" max="10" width="11.140625" bestFit="1" customWidth="1"/>
    <col min="11" max="11" width="12.85546875" customWidth="1"/>
    <col min="12" max="12" width="15.85546875" bestFit="1" customWidth="1"/>
    <col min="13" max="15" width="16.5703125" bestFit="1" customWidth="1"/>
  </cols>
  <sheetData>
    <row r="2" spans="1:15" ht="15.75" customHeight="1" x14ac:dyDescent="0.25">
      <c r="B2" s="17" t="s">
        <v>23</v>
      </c>
      <c r="C2" s="18"/>
      <c r="D2" s="18"/>
      <c r="E2" s="18"/>
      <c r="F2" s="18"/>
      <c r="G2" s="18"/>
      <c r="H2" s="18"/>
      <c r="I2" s="18"/>
      <c r="J2" s="18"/>
      <c r="K2" s="18"/>
      <c r="L2" s="18"/>
      <c r="M2" s="18"/>
      <c r="N2" s="18"/>
      <c r="O2" s="18"/>
    </row>
    <row r="3" spans="1:15" s="4" customFormat="1" ht="45" x14ac:dyDescent="0.25">
      <c r="A3"/>
      <c r="B3" s="2" t="s">
        <v>0</v>
      </c>
      <c r="C3" s="2" t="s">
        <v>1</v>
      </c>
      <c r="D3" s="3" t="s">
        <v>2</v>
      </c>
      <c r="E3" s="3" t="s">
        <v>16</v>
      </c>
      <c r="F3" s="3" t="s">
        <v>3</v>
      </c>
      <c r="G3" s="3" t="s">
        <v>26</v>
      </c>
      <c r="H3" s="3" t="s">
        <v>4</v>
      </c>
      <c r="I3" s="3" t="s">
        <v>5</v>
      </c>
      <c r="J3" s="3" t="s">
        <v>12</v>
      </c>
      <c r="K3" s="3" t="s">
        <v>27</v>
      </c>
      <c r="L3" s="3" t="s">
        <v>19</v>
      </c>
      <c r="M3" s="3" t="s">
        <v>20</v>
      </c>
      <c r="N3" s="3" t="s">
        <v>21</v>
      </c>
      <c r="O3" s="3" t="s">
        <v>22</v>
      </c>
    </row>
    <row r="4" spans="1:15" ht="30" x14ac:dyDescent="0.25">
      <c r="B4" s="5">
        <v>1</v>
      </c>
      <c r="C4" s="6" t="s">
        <v>6</v>
      </c>
      <c r="D4" s="7" t="s">
        <v>7</v>
      </c>
      <c r="E4" s="7" t="s">
        <v>17</v>
      </c>
      <c r="F4" s="7" t="s">
        <v>8</v>
      </c>
      <c r="G4" s="9">
        <f>70.54*F19</f>
        <v>759.29255999999998</v>
      </c>
      <c r="H4" s="6">
        <v>2005</v>
      </c>
      <c r="I4" s="6">
        <v>2022</v>
      </c>
      <c r="J4" s="6">
        <f>I4-H4</f>
        <v>17</v>
      </c>
      <c r="K4" s="8">
        <v>30000</v>
      </c>
      <c r="L4" s="8">
        <f>G4*K4</f>
        <v>22778776.800000001</v>
      </c>
      <c r="M4" s="8">
        <v>22800000</v>
      </c>
      <c r="N4" s="8">
        <f>M4*0.85</f>
        <v>19380000</v>
      </c>
      <c r="O4" s="8">
        <f>M4*0.75</f>
        <v>17100000</v>
      </c>
    </row>
    <row r="5" spans="1:15" ht="30" x14ac:dyDescent="0.25">
      <c r="B5" s="5">
        <v>2</v>
      </c>
      <c r="C5" s="6" t="s">
        <v>9</v>
      </c>
      <c r="D5" s="7" t="s">
        <v>7</v>
      </c>
      <c r="E5" s="7" t="s">
        <v>17</v>
      </c>
      <c r="F5" s="7" t="s">
        <v>8</v>
      </c>
      <c r="G5" s="9">
        <f>69.54*F19</f>
        <v>748.52855999999997</v>
      </c>
      <c r="H5" s="6">
        <v>2005</v>
      </c>
      <c r="I5" s="6">
        <v>2022</v>
      </c>
      <c r="J5" s="6">
        <f>I5-H5</f>
        <v>17</v>
      </c>
      <c r="K5" s="8">
        <v>15000</v>
      </c>
      <c r="L5" s="8">
        <f t="shared" ref="L5:L8" si="0">G5*K5</f>
        <v>11227928.4</v>
      </c>
      <c r="M5" s="8">
        <v>11200000</v>
      </c>
      <c r="N5" s="8">
        <f t="shared" ref="N5:N8" si="1">M5*0.85</f>
        <v>9520000</v>
      </c>
      <c r="O5" s="8">
        <f t="shared" ref="O5:O8" si="2">M5*0.75</f>
        <v>8400000</v>
      </c>
    </row>
    <row r="6" spans="1:15" ht="30" x14ac:dyDescent="0.25">
      <c r="B6" s="5">
        <v>3</v>
      </c>
      <c r="C6" s="6" t="s">
        <v>13</v>
      </c>
      <c r="D6" s="7" t="s">
        <v>7</v>
      </c>
      <c r="E6" s="7" t="s">
        <v>18</v>
      </c>
      <c r="F6" s="7" t="s">
        <v>8</v>
      </c>
      <c r="G6" s="9">
        <f>63.18*F19</f>
        <v>680.06952000000001</v>
      </c>
      <c r="H6" s="6">
        <v>2005</v>
      </c>
      <c r="I6" s="6">
        <v>2022</v>
      </c>
      <c r="J6" s="6">
        <f>I6-H6</f>
        <v>17</v>
      </c>
      <c r="K6" s="8">
        <v>10000</v>
      </c>
      <c r="L6" s="8">
        <f t="shared" si="0"/>
        <v>6800695.2000000002</v>
      </c>
      <c r="M6" s="8">
        <v>6800000</v>
      </c>
      <c r="N6" s="8">
        <f t="shared" si="1"/>
        <v>5780000</v>
      </c>
      <c r="O6" s="8">
        <f t="shared" si="2"/>
        <v>5100000</v>
      </c>
    </row>
    <row r="7" spans="1:15" ht="30" x14ac:dyDescent="0.25">
      <c r="B7" s="5">
        <v>4</v>
      </c>
      <c r="C7" s="6" t="s">
        <v>14</v>
      </c>
      <c r="D7" s="7" t="s">
        <v>7</v>
      </c>
      <c r="E7" s="7" t="s">
        <v>18</v>
      </c>
      <c r="F7" s="7" t="s">
        <v>8</v>
      </c>
      <c r="G7" s="9">
        <f>50.56*F19</f>
        <v>544.22784000000001</v>
      </c>
      <c r="H7" s="6">
        <v>2005</v>
      </c>
      <c r="I7" s="6">
        <v>2022</v>
      </c>
      <c r="J7" s="6">
        <f>I7-H7</f>
        <v>17</v>
      </c>
      <c r="K7" s="8">
        <v>10000</v>
      </c>
      <c r="L7" s="8">
        <f t="shared" si="0"/>
        <v>5442278.4000000004</v>
      </c>
      <c r="M7" s="8">
        <v>5400000</v>
      </c>
      <c r="N7" s="8">
        <f t="shared" si="1"/>
        <v>4590000</v>
      </c>
      <c r="O7" s="8">
        <f t="shared" si="2"/>
        <v>4050000</v>
      </c>
    </row>
    <row r="8" spans="1:15" ht="30" x14ac:dyDescent="0.25">
      <c r="B8" s="5">
        <v>5</v>
      </c>
      <c r="C8" s="6" t="s">
        <v>15</v>
      </c>
      <c r="D8" s="7" t="s">
        <v>7</v>
      </c>
      <c r="E8" s="7" t="s">
        <v>18</v>
      </c>
      <c r="F8" s="7" t="s">
        <v>8</v>
      </c>
      <c r="G8" s="9">
        <f>28.59*F19</f>
        <v>307.74275999999998</v>
      </c>
      <c r="H8" s="6">
        <v>2005</v>
      </c>
      <c r="I8" s="6">
        <v>2022</v>
      </c>
      <c r="J8" s="6">
        <f>I8-H8</f>
        <v>17</v>
      </c>
      <c r="K8" s="8">
        <v>10000</v>
      </c>
      <c r="L8" s="8">
        <f t="shared" si="0"/>
        <v>3077427.5999999996</v>
      </c>
      <c r="M8" s="8">
        <v>3100000</v>
      </c>
      <c r="N8" s="8">
        <f t="shared" si="1"/>
        <v>2635000</v>
      </c>
      <c r="O8" s="8">
        <f t="shared" si="2"/>
        <v>2325000</v>
      </c>
    </row>
    <row r="9" spans="1:15" x14ac:dyDescent="0.25">
      <c r="B9" s="14" t="s">
        <v>10</v>
      </c>
      <c r="C9" s="14"/>
      <c r="D9" s="14"/>
      <c r="E9" s="14"/>
      <c r="F9" s="14"/>
      <c r="G9" s="10">
        <f>SUM(G4:G8)</f>
        <v>3039.8612400000002</v>
      </c>
      <c r="H9" s="15" t="s">
        <v>10</v>
      </c>
      <c r="I9" s="15"/>
      <c r="J9" s="15"/>
      <c r="K9" s="16"/>
      <c r="L9" s="11">
        <f t="shared" ref="L9:O9" si="3">SUM(L4:L8)</f>
        <v>49327106.400000006</v>
      </c>
      <c r="M9" s="12">
        <f t="shared" si="3"/>
        <v>49300000</v>
      </c>
      <c r="N9" s="13">
        <f t="shared" si="3"/>
        <v>41905000</v>
      </c>
      <c r="O9" s="13">
        <f t="shared" si="3"/>
        <v>36975000</v>
      </c>
    </row>
    <row r="10" spans="1:15" x14ac:dyDescent="0.25">
      <c r="B10" s="21" t="s">
        <v>11</v>
      </c>
      <c r="C10" s="21"/>
      <c r="D10" s="21"/>
      <c r="E10" s="21"/>
      <c r="F10" s="21"/>
      <c r="G10" s="21"/>
      <c r="H10" s="21"/>
      <c r="I10" s="21"/>
      <c r="J10" s="21"/>
      <c r="K10" s="21"/>
      <c r="L10" s="21"/>
      <c r="M10" s="21"/>
      <c r="N10" s="21"/>
      <c r="O10" s="21"/>
    </row>
    <row r="11" spans="1:15" x14ac:dyDescent="0.25">
      <c r="B11" s="19" t="s">
        <v>28</v>
      </c>
      <c r="C11" s="19"/>
      <c r="D11" s="19"/>
      <c r="E11" s="19"/>
      <c r="F11" s="19"/>
      <c r="G11" s="19"/>
      <c r="H11" s="19"/>
      <c r="I11" s="19"/>
      <c r="J11" s="19"/>
      <c r="K11" s="19"/>
      <c r="L11" s="19"/>
      <c r="M11" s="19"/>
      <c r="N11" s="19"/>
      <c r="O11" s="19"/>
    </row>
    <row r="12" spans="1:15" ht="15" customHeight="1" x14ac:dyDescent="0.25">
      <c r="B12" s="22" t="s">
        <v>25</v>
      </c>
      <c r="C12" s="22"/>
      <c r="D12" s="22"/>
      <c r="E12" s="22"/>
      <c r="F12" s="22"/>
      <c r="G12" s="22"/>
      <c r="H12" s="22"/>
      <c r="I12" s="22"/>
      <c r="J12" s="22"/>
      <c r="K12" s="22"/>
      <c r="L12" s="22"/>
      <c r="M12" s="22"/>
      <c r="N12" s="22"/>
      <c r="O12" s="22"/>
    </row>
    <row r="13" spans="1:15" x14ac:dyDescent="0.25">
      <c r="B13" s="19" t="s">
        <v>29</v>
      </c>
      <c r="C13" s="19"/>
      <c r="D13" s="19"/>
      <c r="E13" s="19"/>
      <c r="F13" s="19"/>
      <c r="G13" s="19"/>
      <c r="H13" s="19"/>
      <c r="I13" s="19"/>
      <c r="J13" s="19"/>
      <c r="K13" s="19"/>
      <c r="L13" s="19"/>
      <c r="M13" s="19"/>
      <c r="N13" s="19"/>
      <c r="O13" s="19"/>
    </row>
    <row r="14" spans="1:15" x14ac:dyDescent="0.25">
      <c r="B14" s="19" t="s">
        <v>24</v>
      </c>
      <c r="C14" s="19"/>
      <c r="D14" s="19"/>
      <c r="E14" s="19"/>
      <c r="F14" s="19"/>
      <c r="G14" s="19"/>
      <c r="H14" s="19"/>
      <c r="I14" s="19"/>
      <c r="J14" s="19"/>
      <c r="K14" s="19"/>
      <c r="L14" s="19"/>
      <c r="M14" s="19"/>
      <c r="N14" s="19"/>
      <c r="O14" s="19"/>
    </row>
    <row r="16" spans="1:15" x14ac:dyDescent="0.25">
      <c r="G16" t="s">
        <v>31</v>
      </c>
      <c r="H16" s="23">
        <f>SUM(G4:G5)</f>
        <v>1507.8211200000001</v>
      </c>
      <c r="I16">
        <f>H16/F19</f>
        <v>140.08000000000001</v>
      </c>
    </row>
    <row r="17" spans="6:15" x14ac:dyDescent="0.25">
      <c r="G17" t="s">
        <v>30</v>
      </c>
      <c r="H17" s="23">
        <f>SUM(G6:G8)</f>
        <v>1532.0401200000001</v>
      </c>
      <c r="I17">
        <f>H17/F19</f>
        <v>142.33000000000001</v>
      </c>
      <c r="K17" s="20"/>
      <c r="M17" s="9">
        <f>63.18</f>
        <v>63.18</v>
      </c>
    </row>
    <row r="18" spans="6:15" x14ac:dyDescent="0.25">
      <c r="H18" s="23">
        <f>H16+H17</f>
        <v>3039.8612400000002</v>
      </c>
      <c r="I18">
        <f>H18/F19</f>
        <v>282.41000000000003</v>
      </c>
      <c r="K18" s="20"/>
      <c r="M18" s="9">
        <f>50.56</f>
        <v>50.56</v>
      </c>
    </row>
    <row r="19" spans="6:15" x14ac:dyDescent="0.25">
      <c r="F19">
        <v>10.763999999999999</v>
      </c>
      <c r="K19" s="20"/>
      <c r="M19" s="9">
        <f>28.59</f>
        <v>28.59</v>
      </c>
    </row>
    <row r="20" spans="6:15" x14ac:dyDescent="0.25">
      <c r="K20" s="20"/>
      <c r="M20" s="23">
        <f>SUM(M17:M19)</f>
        <v>142.33000000000001</v>
      </c>
    </row>
    <row r="22" spans="6:15" x14ac:dyDescent="0.25">
      <c r="F22" s="1" t="s">
        <v>41</v>
      </c>
      <c r="G22" s="36">
        <f>(M9-'Circle Rate'!W7)/M9</f>
        <v>0.28470280730223108</v>
      </c>
    </row>
    <row r="24" spans="6:15" x14ac:dyDescent="0.25">
      <c r="F24" s="35"/>
      <c r="G24" s="35"/>
      <c r="H24" s="35"/>
      <c r="I24" s="35"/>
      <c r="J24" s="35"/>
      <c r="K24" s="35"/>
      <c r="L24" s="35"/>
      <c r="M24" s="35"/>
      <c r="N24" s="35"/>
    </row>
    <row r="25" spans="6:15" x14ac:dyDescent="0.25">
      <c r="F25" s="35"/>
      <c r="G25" s="35"/>
      <c r="H25" s="35"/>
      <c r="I25" s="35"/>
      <c r="J25" s="35"/>
      <c r="K25" s="35"/>
      <c r="L25" s="35"/>
      <c r="M25" s="35"/>
      <c r="N25" s="35"/>
    </row>
    <row r="26" spans="6:15" x14ac:dyDescent="0.25">
      <c r="F26" s="35"/>
      <c r="G26" s="35"/>
      <c r="H26" s="35"/>
      <c r="I26" s="35"/>
      <c r="J26" s="35"/>
      <c r="K26" s="35"/>
      <c r="L26" s="35"/>
      <c r="M26" s="35"/>
      <c r="N26" s="35"/>
    </row>
    <row r="27" spans="6:15" x14ac:dyDescent="0.25">
      <c r="F27" s="35"/>
      <c r="G27" s="35"/>
      <c r="H27" s="35"/>
      <c r="I27" s="35"/>
      <c r="J27" s="35"/>
      <c r="K27" s="35"/>
      <c r="L27" s="35"/>
      <c r="M27" s="35"/>
      <c r="N27" s="35"/>
    </row>
    <row r="28" spans="6:15" x14ac:dyDescent="0.25">
      <c r="F28" s="35"/>
      <c r="G28" s="35"/>
      <c r="H28" s="35"/>
      <c r="I28" s="35"/>
      <c r="J28" s="35"/>
      <c r="K28" s="35"/>
      <c r="L28" s="35"/>
      <c r="M28" s="35"/>
      <c r="N28" s="35"/>
      <c r="O28">
        <f>70.54+69.54</f>
        <v>140.08000000000001</v>
      </c>
    </row>
    <row r="29" spans="6:15" x14ac:dyDescent="0.25">
      <c r="F29" s="35"/>
      <c r="G29" s="35"/>
      <c r="H29" s="35"/>
      <c r="I29" s="35"/>
      <c r="J29" s="35"/>
      <c r="K29" s="35"/>
      <c r="L29" s="35"/>
      <c r="M29" s="35"/>
      <c r="N29" s="35"/>
      <c r="O29">
        <f>70.54+69.54+63.18+50.56+28.59</f>
        <v>282.41000000000003</v>
      </c>
    </row>
    <row r="30" spans="6:15" x14ac:dyDescent="0.25">
      <c r="F30" s="35"/>
      <c r="G30" s="35"/>
      <c r="H30" s="35"/>
      <c r="I30" s="35"/>
      <c r="J30" s="35"/>
      <c r="K30" s="35"/>
      <c r="L30" s="35"/>
      <c r="M30" s="35"/>
      <c r="N30" s="35"/>
    </row>
    <row r="31" spans="6:15" x14ac:dyDescent="0.25">
      <c r="F31" s="35"/>
      <c r="G31" s="35"/>
      <c r="H31" s="35"/>
      <c r="I31" s="35"/>
      <c r="J31" s="35"/>
      <c r="K31" s="35"/>
      <c r="L31" s="35"/>
      <c r="M31" s="35"/>
      <c r="N31" s="35"/>
    </row>
    <row r="32" spans="6:15" x14ac:dyDescent="0.25">
      <c r="F32" s="35"/>
      <c r="G32" s="35"/>
      <c r="H32" s="35"/>
      <c r="I32" s="35"/>
      <c r="J32" s="35"/>
      <c r="K32" s="35"/>
      <c r="L32" s="35"/>
      <c r="M32" s="35"/>
      <c r="N32" s="35"/>
    </row>
    <row r="33" spans="6:14" x14ac:dyDescent="0.25">
      <c r="F33" s="35"/>
      <c r="G33" s="35"/>
      <c r="H33" s="35"/>
      <c r="I33" s="35"/>
      <c r="J33" s="35"/>
      <c r="K33" s="35"/>
      <c r="L33" s="35"/>
      <c r="M33" s="35"/>
      <c r="N33" s="35"/>
    </row>
    <row r="34" spans="6:14" x14ac:dyDescent="0.25">
      <c r="F34" s="35"/>
      <c r="G34" s="35"/>
      <c r="H34" s="35"/>
      <c r="I34" s="35"/>
      <c r="J34" s="35"/>
      <c r="K34" s="35"/>
      <c r="L34" s="35"/>
      <c r="M34" s="35"/>
      <c r="N34" s="35"/>
    </row>
    <row r="35" spans="6:14" x14ac:dyDescent="0.25">
      <c r="F35" s="35"/>
      <c r="G35" s="35"/>
      <c r="H35" s="35"/>
      <c r="I35" s="35"/>
      <c r="J35" s="35"/>
      <c r="K35" s="35"/>
      <c r="L35" s="35"/>
      <c r="M35" s="35"/>
      <c r="N35" s="35"/>
    </row>
    <row r="36" spans="6:14" x14ac:dyDescent="0.25">
      <c r="F36" s="35"/>
      <c r="G36" s="35"/>
      <c r="H36" s="35"/>
      <c r="I36" s="35"/>
      <c r="J36" s="35"/>
      <c r="K36" s="35"/>
      <c r="L36" s="35"/>
      <c r="M36" s="35"/>
      <c r="N36" s="35"/>
    </row>
    <row r="37" spans="6:14" x14ac:dyDescent="0.25">
      <c r="F37" s="35"/>
      <c r="G37" s="35"/>
      <c r="H37" s="35"/>
      <c r="I37" s="35"/>
      <c r="J37" s="35"/>
      <c r="K37" s="35"/>
      <c r="L37" s="35"/>
      <c r="M37" s="35"/>
      <c r="N37" s="35"/>
    </row>
    <row r="38" spans="6:14" x14ac:dyDescent="0.25">
      <c r="F38" s="35"/>
      <c r="G38" s="35"/>
      <c r="H38" s="35"/>
      <c r="I38" s="35"/>
      <c r="J38" s="35"/>
      <c r="K38" s="35"/>
      <c r="L38" s="35"/>
      <c r="M38" s="35"/>
      <c r="N38" s="35"/>
    </row>
    <row r="39" spans="6:14" x14ac:dyDescent="0.25">
      <c r="F39" s="35"/>
      <c r="G39" s="35"/>
      <c r="H39" s="35"/>
      <c r="I39" s="35"/>
      <c r="J39" s="35"/>
      <c r="K39" s="35"/>
      <c r="L39" s="35"/>
      <c r="M39" s="35"/>
      <c r="N39" s="35"/>
    </row>
  </sheetData>
  <mergeCells count="9">
    <mergeCell ref="B9:F9"/>
    <mergeCell ref="H9:K9"/>
    <mergeCell ref="B2:O2"/>
    <mergeCell ref="B14:O14"/>
    <mergeCell ref="K17:K20"/>
    <mergeCell ref="B10:O10"/>
    <mergeCell ref="B11:O11"/>
    <mergeCell ref="B12:O12"/>
    <mergeCell ref="B13:O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W29"/>
  <sheetViews>
    <sheetView topLeftCell="B1" workbookViewId="0">
      <selection activeCell="T7" sqref="T7:V7"/>
    </sheetView>
  </sheetViews>
  <sheetFormatPr defaultRowHeight="15" x14ac:dyDescent="0.25"/>
  <cols>
    <col min="12" max="12" width="11.5703125" bestFit="1" customWidth="1"/>
    <col min="20" max="20" width="10.5703125" bestFit="1" customWidth="1"/>
    <col min="21" max="21" width="11.5703125" bestFit="1" customWidth="1"/>
    <col min="22" max="22" width="7.42578125" bestFit="1" customWidth="1"/>
    <col min="23" max="23" width="14.28515625" bestFit="1" customWidth="1"/>
  </cols>
  <sheetData>
    <row r="1" spans="4:23" x14ac:dyDescent="0.25">
      <c r="D1" s="1"/>
      <c r="E1" s="1"/>
      <c r="F1" s="1"/>
      <c r="G1" s="1"/>
      <c r="H1" s="1"/>
      <c r="I1" s="1"/>
      <c r="J1" s="1"/>
      <c r="K1" s="1"/>
      <c r="L1" s="1"/>
      <c r="M1" s="1"/>
      <c r="N1" s="1"/>
      <c r="O1" s="1"/>
      <c r="P1" s="1"/>
      <c r="Q1" s="1"/>
      <c r="R1" s="1"/>
    </row>
    <row r="2" spans="4:23" x14ac:dyDescent="0.25">
      <c r="D2" s="1"/>
      <c r="E2" s="1"/>
      <c r="F2" s="1"/>
      <c r="G2" s="1"/>
      <c r="H2" s="1"/>
      <c r="I2" s="1"/>
      <c r="J2" s="1"/>
      <c r="K2" s="1"/>
      <c r="L2" s="1"/>
      <c r="M2" s="1"/>
      <c r="N2" s="1"/>
      <c r="O2" s="1"/>
      <c r="P2" s="1"/>
      <c r="Q2" s="1"/>
      <c r="R2" s="1"/>
    </row>
    <row r="3" spans="4:23" x14ac:dyDescent="0.25">
      <c r="D3" s="1"/>
      <c r="E3" s="1"/>
      <c r="F3" s="1"/>
      <c r="G3" s="1"/>
      <c r="H3" s="1"/>
      <c r="I3" s="1"/>
      <c r="J3" s="1"/>
      <c r="K3" s="1"/>
      <c r="L3" s="1"/>
      <c r="M3" s="1"/>
      <c r="N3" s="1"/>
      <c r="O3" s="1"/>
      <c r="P3" s="1"/>
      <c r="Q3" s="1"/>
      <c r="R3" s="1"/>
      <c r="T3" s="32" t="s">
        <v>40</v>
      </c>
      <c r="U3" s="33" t="s">
        <v>36</v>
      </c>
      <c r="V3" s="34" t="s">
        <v>37</v>
      </c>
      <c r="W3" s="31" t="s">
        <v>39</v>
      </c>
    </row>
    <row r="4" spans="4:23" x14ac:dyDescent="0.25">
      <c r="D4" s="1"/>
      <c r="E4" s="1"/>
      <c r="F4" s="1"/>
      <c r="G4" s="1"/>
      <c r="H4" s="1"/>
      <c r="I4" s="1"/>
      <c r="J4" s="1"/>
      <c r="K4" s="1"/>
      <c r="L4" s="1"/>
      <c r="M4" s="1"/>
      <c r="N4" s="1"/>
      <c r="O4" s="1"/>
      <c r="P4" s="1"/>
      <c r="Q4" s="1"/>
      <c r="R4" s="1"/>
      <c r="T4" s="26" t="s">
        <v>32</v>
      </c>
      <c r="U4" s="26">
        <v>223540</v>
      </c>
      <c r="V4" s="27">
        <v>70.540000000000006</v>
      </c>
      <c r="W4" s="27">
        <f>U4*V4</f>
        <v>15768511.600000001</v>
      </c>
    </row>
    <row r="5" spans="4:23" x14ac:dyDescent="0.25">
      <c r="D5" s="1"/>
      <c r="E5" s="1"/>
      <c r="F5" s="1"/>
      <c r="G5" s="1"/>
      <c r="H5" s="1"/>
      <c r="I5" s="1"/>
      <c r="J5" s="1"/>
      <c r="K5" s="1"/>
      <c r="L5" s="1"/>
      <c r="M5" s="1"/>
      <c r="N5" s="1"/>
      <c r="O5" s="1"/>
      <c r="P5" s="1"/>
      <c r="Q5" s="1"/>
      <c r="R5" s="1"/>
      <c r="T5" s="26" t="s">
        <v>35</v>
      </c>
      <c r="U5" s="26">
        <v>122630</v>
      </c>
      <c r="V5" s="27">
        <v>69.540000000000006</v>
      </c>
      <c r="W5" s="27">
        <f>U5*V5</f>
        <v>8527690.2000000011</v>
      </c>
    </row>
    <row r="6" spans="4:23" x14ac:dyDescent="0.25">
      <c r="D6" s="1"/>
      <c r="E6" s="1"/>
      <c r="F6" s="1"/>
      <c r="G6" s="1"/>
      <c r="H6" s="1"/>
      <c r="I6" s="1"/>
      <c r="J6" s="1"/>
      <c r="K6" s="1"/>
      <c r="L6" s="1"/>
      <c r="M6" s="1"/>
      <c r="N6" s="1"/>
      <c r="O6" s="1"/>
      <c r="P6" s="1"/>
      <c r="Q6" s="1"/>
      <c r="R6" s="1"/>
      <c r="T6" s="26" t="s">
        <v>38</v>
      </c>
      <c r="U6" s="26">
        <v>77060</v>
      </c>
      <c r="V6" s="27">
        <v>142.33000000000001</v>
      </c>
      <c r="W6" s="27">
        <f>U6*V6</f>
        <v>10967949.800000001</v>
      </c>
    </row>
    <row r="7" spans="4:23" x14ac:dyDescent="0.25">
      <c r="D7" s="1"/>
      <c r="E7" s="1"/>
      <c r="F7" s="1"/>
      <c r="G7" s="1"/>
      <c r="H7" s="1"/>
      <c r="I7" s="1"/>
      <c r="J7" s="1"/>
      <c r="K7" s="1"/>
      <c r="L7" s="1"/>
      <c r="M7" s="1"/>
      <c r="N7" s="1"/>
      <c r="O7" s="1"/>
      <c r="P7" s="1"/>
      <c r="Q7" s="1"/>
      <c r="R7" s="1"/>
      <c r="T7" s="28" t="s">
        <v>39</v>
      </c>
      <c r="U7" s="29"/>
      <c r="V7" s="30"/>
      <c r="W7" s="31">
        <f>SUM(W4:W6)</f>
        <v>35264151.600000009</v>
      </c>
    </row>
    <row r="8" spans="4:23" x14ac:dyDescent="0.25">
      <c r="D8" s="1"/>
      <c r="E8" s="1"/>
      <c r="F8" s="1"/>
      <c r="G8" s="1"/>
      <c r="H8" s="1"/>
      <c r="I8" s="1"/>
      <c r="J8" s="1"/>
      <c r="K8" s="1"/>
      <c r="L8" s="1"/>
      <c r="M8" s="1"/>
      <c r="N8" s="1"/>
      <c r="O8" s="1"/>
      <c r="P8" s="1"/>
      <c r="Q8" s="1"/>
      <c r="R8" s="1"/>
    </row>
    <row r="9" spans="4:23" x14ac:dyDescent="0.25">
      <c r="D9" s="1"/>
      <c r="E9" s="1"/>
      <c r="F9" s="1"/>
      <c r="G9" s="1"/>
      <c r="H9" s="1"/>
      <c r="I9" s="1"/>
      <c r="J9" s="1"/>
      <c r="K9" s="1"/>
      <c r="L9" s="1"/>
      <c r="M9" s="1"/>
      <c r="N9" s="1"/>
      <c r="O9" s="1"/>
      <c r="P9" s="1"/>
      <c r="Q9" s="1"/>
      <c r="R9" s="1"/>
    </row>
    <row r="10" spans="4:23" x14ac:dyDescent="0.25">
      <c r="D10" s="1"/>
      <c r="E10" s="1"/>
      <c r="F10" s="1"/>
      <c r="G10" s="1"/>
      <c r="H10" s="1"/>
      <c r="I10" s="1"/>
      <c r="J10" s="1"/>
      <c r="K10" s="1"/>
      <c r="L10" s="1"/>
      <c r="M10" s="1"/>
      <c r="N10" s="1"/>
      <c r="O10" s="1"/>
      <c r="P10" s="1"/>
      <c r="Q10" s="1"/>
      <c r="R10" s="1"/>
    </row>
    <row r="11" spans="4:23" x14ac:dyDescent="0.25">
      <c r="D11" s="1"/>
      <c r="E11" s="1"/>
      <c r="F11" s="1"/>
      <c r="G11" s="1"/>
      <c r="H11" s="1"/>
      <c r="I11" s="1"/>
      <c r="J11" s="1"/>
      <c r="K11" s="1"/>
      <c r="L11" s="1"/>
      <c r="M11" s="1"/>
      <c r="N11" s="1"/>
      <c r="O11" s="1"/>
      <c r="P11" s="1"/>
      <c r="Q11" s="1"/>
      <c r="R11" s="1"/>
    </row>
    <row r="12" spans="4:23" x14ac:dyDescent="0.25">
      <c r="D12" s="1"/>
      <c r="E12" s="1"/>
      <c r="F12" s="1"/>
      <c r="G12" s="1"/>
      <c r="H12" s="1"/>
      <c r="I12" s="1"/>
      <c r="J12" s="1"/>
      <c r="K12" s="1"/>
      <c r="L12" s="1"/>
      <c r="M12" s="1"/>
      <c r="N12" s="1"/>
      <c r="O12" s="1"/>
      <c r="P12" s="1"/>
      <c r="Q12" s="1"/>
      <c r="R12" s="1"/>
    </row>
    <row r="13" spans="4:23" x14ac:dyDescent="0.25">
      <c r="D13" s="1"/>
      <c r="E13" s="1"/>
      <c r="F13" s="1"/>
      <c r="G13" s="1"/>
      <c r="H13" s="1"/>
      <c r="I13" s="1"/>
      <c r="J13" s="1"/>
      <c r="K13" s="1"/>
      <c r="L13" s="1"/>
      <c r="M13" s="1"/>
      <c r="N13" s="1"/>
      <c r="O13" s="1"/>
      <c r="P13" s="1"/>
      <c r="Q13" s="1"/>
      <c r="R13" s="1"/>
    </row>
    <row r="14" spans="4:23" x14ac:dyDescent="0.25">
      <c r="D14" s="1"/>
      <c r="E14" s="1"/>
      <c r="F14" s="1"/>
      <c r="G14" s="1"/>
      <c r="H14" s="1"/>
      <c r="I14" s="1"/>
      <c r="J14" s="1"/>
      <c r="K14" s="1"/>
      <c r="L14" s="1"/>
      <c r="M14" s="1"/>
      <c r="N14" s="1"/>
      <c r="O14" s="1"/>
      <c r="P14" s="1"/>
      <c r="Q14" s="1"/>
      <c r="R14" s="1"/>
    </row>
    <row r="15" spans="4:23" x14ac:dyDescent="0.25">
      <c r="D15" s="1"/>
      <c r="E15" s="1"/>
      <c r="F15" s="1"/>
      <c r="G15" s="1"/>
      <c r="H15" s="1"/>
      <c r="I15" s="1"/>
      <c r="J15" s="1"/>
      <c r="K15" s="1"/>
      <c r="L15" s="1"/>
      <c r="M15" s="1"/>
      <c r="N15" s="1"/>
      <c r="O15" s="1"/>
      <c r="P15" s="1"/>
      <c r="Q15" s="1"/>
      <c r="R15" s="1"/>
    </row>
    <row r="16" spans="4:23" x14ac:dyDescent="0.25">
      <c r="D16" s="1"/>
      <c r="E16" s="1"/>
      <c r="F16" s="1"/>
      <c r="G16" s="1"/>
      <c r="H16" s="1"/>
      <c r="I16" s="1"/>
      <c r="J16" s="1"/>
      <c r="K16" s="1"/>
      <c r="L16" s="1"/>
      <c r="M16" s="1"/>
      <c r="N16" s="1"/>
      <c r="O16" s="1"/>
      <c r="P16" s="1"/>
      <c r="Q16" s="1"/>
      <c r="R16" s="1"/>
    </row>
    <row r="17" spans="4:18" x14ac:dyDescent="0.25">
      <c r="D17" s="1"/>
      <c r="E17" s="1"/>
      <c r="F17" s="1"/>
      <c r="G17" s="1"/>
      <c r="H17" s="1"/>
      <c r="I17" s="1"/>
      <c r="J17" s="1"/>
      <c r="K17" s="1"/>
      <c r="L17" s="1"/>
      <c r="M17" s="1"/>
      <c r="N17" s="1"/>
      <c r="O17" s="1"/>
      <c r="P17" s="1"/>
      <c r="Q17" s="1"/>
      <c r="R17" s="1"/>
    </row>
    <row r="18" spans="4:18" x14ac:dyDescent="0.25">
      <c r="D18" s="1"/>
      <c r="E18" s="1"/>
      <c r="F18" s="1"/>
      <c r="G18" s="1"/>
      <c r="H18" s="1"/>
      <c r="I18" s="1"/>
      <c r="J18" s="1"/>
      <c r="K18" s="1"/>
      <c r="L18" s="1"/>
      <c r="M18" s="1"/>
      <c r="N18" s="1"/>
      <c r="O18" s="1"/>
      <c r="P18" s="1"/>
      <c r="Q18" s="1"/>
      <c r="R18" s="1"/>
    </row>
    <row r="19" spans="4:18" x14ac:dyDescent="0.25">
      <c r="D19" s="1"/>
      <c r="E19" s="1"/>
      <c r="F19" s="1"/>
      <c r="G19" s="1"/>
      <c r="H19" s="1"/>
      <c r="I19" s="1"/>
      <c r="J19" s="1"/>
      <c r="K19" s="1"/>
      <c r="L19" s="1"/>
      <c r="M19" s="1"/>
      <c r="N19" s="1"/>
      <c r="O19" s="1"/>
      <c r="P19" s="1"/>
      <c r="Q19" s="1"/>
      <c r="R19" s="1"/>
    </row>
    <row r="20" spans="4:18" x14ac:dyDescent="0.25">
      <c r="D20" s="1"/>
      <c r="E20" s="1"/>
      <c r="F20" s="1"/>
      <c r="G20" s="1"/>
      <c r="H20" s="1"/>
      <c r="I20" s="1"/>
      <c r="J20" s="1"/>
      <c r="K20" s="1"/>
      <c r="L20" s="1"/>
      <c r="M20" s="1"/>
      <c r="N20" s="1"/>
      <c r="O20" s="1"/>
      <c r="P20" s="1"/>
      <c r="Q20" s="1"/>
      <c r="R20" s="1"/>
    </row>
    <row r="21" spans="4:18" x14ac:dyDescent="0.25">
      <c r="D21" s="1"/>
      <c r="E21" s="1"/>
      <c r="F21" s="1"/>
      <c r="G21" s="1"/>
      <c r="H21" s="1"/>
      <c r="I21" s="1"/>
      <c r="J21" s="1"/>
      <c r="K21" s="1"/>
      <c r="L21" s="1"/>
      <c r="M21" s="1"/>
      <c r="N21" s="1"/>
      <c r="O21" s="1"/>
      <c r="P21" s="1"/>
      <c r="Q21" s="1"/>
      <c r="R21" s="1"/>
    </row>
    <row r="22" spans="4:18" x14ac:dyDescent="0.25">
      <c r="D22" s="1"/>
      <c r="E22" s="1"/>
      <c r="F22" s="1"/>
      <c r="G22" s="1"/>
      <c r="H22" s="1"/>
      <c r="I22" s="1"/>
      <c r="J22" s="1"/>
      <c r="K22" s="1"/>
      <c r="L22" s="1"/>
      <c r="M22" s="1"/>
      <c r="N22" s="1"/>
      <c r="O22" s="1"/>
      <c r="P22" s="1"/>
      <c r="Q22" s="1"/>
      <c r="R22" s="1"/>
    </row>
    <row r="23" spans="4:18" x14ac:dyDescent="0.25">
      <c r="D23" s="1"/>
      <c r="E23" s="1"/>
      <c r="F23" s="1"/>
      <c r="G23" s="1"/>
      <c r="H23" s="1"/>
      <c r="I23" s="1"/>
      <c r="J23" s="1"/>
      <c r="K23" s="1"/>
      <c r="L23" s="1"/>
      <c r="M23" s="1"/>
      <c r="N23" s="1"/>
      <c r="O23" s="1"/>
      <c r="P23" s="1"/>
      <c r="Q23" s="1"/>
      <c r="R23" s="1"/>
    </row>
    <row r="27" spans="4:18" x14ac:dyDescent="0.25">
      <c r="K27" s="24" t="s">
        <v>35</v>
      </c>
      <c r="L27" s="26">
        <v>122630</v>
      </c>
      <c r="M27" s="25" t="s">
        <v>34</v>
      </c>
      <c r="N27" s="25"/>
    </row>
    <row r="28" spans="4:18" x14ac:dyDescent="0.25">
      <c r="K28" s="24" t="s">
        <v>32</v>
      </c>
      <c r="L28" s="26">
        <v>223540</v>
      </c>
      <c r="M28" s="25"/>
      <c r="N28" s="25"/>
    </row>
    <row r="29" spans="4:18" x14ac:dyDescent="0.25">
      <c r="K29" s="24" t="s">
        <v>33</v>
      </c>
      <c r="L29" s="26">
        <v>77060</v>
      </c>
      <c r="M29" s="25"/>
      <c r="N29" s="25"/>
    </row>
  </sheetData>
  <mergeCells count="2">
    <mergeCell ref="M27:N29"/>
    <mergeCell ref="T7:V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Unit Wise Valuation</vt:lpstr>
      <vt:lpstr>Circle Rate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2022-09-13T06:50:52Z</dcterms:modified>
</cp:coreProperties>
</file>