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ahul Gupta\In progress\VIS(2022-23)-PL195-147-292  Kailash Nagar gali no 12\"/>
    </mc:Choice>
  </mc:AlternateContent>
  <bookViews>
    <workbookView xWindow="0" yWindow="0" windowWidth="20490" windowHeight="7755"/>
  </bookViews>
  <sheets>
    <sheet name="working of building" sheetId="1" r:id="rId1"/>
    <sheet name="Sheet1" sheetId="3" r:id="rId2"/>
    <sheet name="Sheet2"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3" i="3" l="1"/>
  <c r="I10" i="3" l="1"/>
  <c r="H8" i="3"/>
  <c r="H7" i="3"/>
  <c r="F7" i="3"/>
  <c r="S7" i="1"/>
  <c r="J4" i="1"/>
  <c r="F7" i="1"/>
  <c r="G5" i="1"/>
  <c r="G6" i="1"/>
  <c r="G4" i="1"/>
  <c r="D7" i="3"/>
  <c r="Q18" i="1" l="1"/>
  <c r="N26" i="1" l="1"/>
  <c r="N27" i="1" s="1"/>
  <c r="G23" i="1"/>
  <c r="L24" i="1"/>
  <c r="N21" i="1"/>
  <c r="N22" i="1" s="1"/>
  <c r="H21" i="1" l="1"/>
  <c r="H22" i="1" s="1"/>
  <c r="J21" i="1"/>
  <c r="J22" i="1" s="1"/>
  <c r="H19" i="1"/>
  <c r="L19" i="1"/>
  <c r="H23" i="1" l="1"/>
  <c r="F18" i="1"/>
  <c r="F19" i="1" s="1"/>
  <c r="F20" i="1" s="1"/>
  <c r="G7" i="1"/>
  <c r="M4" i="1"/>
  <c r="O5" i="1"/>
  <c r="O6" i="1"/>
  <c r="O4" i="1"/>
  <c r="M5" i="1"/>
  <c r="M6" i="1"/>
  <c r="O7" i="1" l="1"/>
  <c r="J5" i="1"/>
  <c r="P5" i="1" s="1"/>
  <c r="Q5" i="1" s="1"/>
  <c r="J6" i="1"/>
  <c r="P6" i="1" s="1"/>
  <c r="Q6" i="1" s="1"/>
  <c r="S6" i="1" s="1"/>
  <c r="T6" i="1" s="1"/>
  <c r="P4" i="1"/>
  <c r="Q4" i="1" s="1"/>
  <c r="I1" i="1"/>
  <c r="Q7" i="1" l="1"/>
  <c r="P7" i="1"/>
  <c r="S5" i="1"/>
  <c r="T5" i="1" s="1"/>
  <c r="S4" i="1"/>
  <c r="T4" i="1" s="1"/>
</calcChain>
</file>

<file path=xl/sharedStrings.xml><?xml version="1.0" encoding="utf-8"?>
<sst xmlns="http://schemas.openxmlformats.org/spreadsheetml/2006/main" count="37" uniqueCount="33">
  <si>
    <t>SR. No.</t>
  </si>
  <si>
    <t>Floor</t>
  </si>
  <si>
    <t>Particular</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</si>
  <si>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</si>
  <si>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</si>
  <si>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</si>
  <si>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</si>
  <si>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</si>
  <si>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</si>
  <si>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</si>
  <si>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</si>
  <si>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</si>
  <si>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</si>
  <si>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</si>
  <si>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Building</t>
  </si>
  <si>
    <t>RCC framed structure</t>
  </si>
  <si>
    <t>Ground Floor</t>
  </si>
  <si>
    <t>First Floor</t>
  </si>
  <si>
    <t>Second Floor</t>
  </si>
  <si>
    <t>TOTAL</t>
  </si>
  <si>
    <t>Remarks:</t>
  </si>
  <si>
    <t>Detoriation</t>
  </si>
  <si>
    <t>2.The subject property is constructed with RCC technology.</t>
  </si>
  <si>
    <t>1. All the details pertaing to the building area statement such as area, floor, etc has been taken from the old valuation report shared by bank.</t>
  </si>
  <si>
    <t>Permissible Area considered 
(in sq ft)</t>
  </si>
  <si>
    <t>Constructed Area in sq.ft</t>
  </si>
  <si>
    <t>5.We have taken the year of construction from the date of sale deed as provided from the bank because there was no other information available with us.</t>
  </si>
  <si>
    <t>Year of Construction (as per sale deed)</t>
  </si>
  <si>
    <t xml:space="preserve">MR. VINOD KUMAR JAIN, LOCATED AT:-  HOUSE NO. IX/2368, AHATA NO. 115, OUT OF KHASRA NO.128, ABADI GALI NO. 12, KAILASH NAGAR, VILLAGE SEELAMPUR, AREA SHAHDARA DELHI - 31 </t>
  </si>
  <si>
    <t>4.At the time of our site survey there was no person accompanied with the surveyor, therefore the property couldn't be identified by the surveyor.However, After taking the acknowledgement from the bank over the mail all the covered area details has been taken from the old valuation report only shared by the bank .</t>
  </si>
  <si>
    <t>6.We have considered the permissible area according to FAR  mentioned in the master plan 2021 for such size Plot i.e. "3.5"</t>
  </si>
  <si>
    <t>7. The Ground coverage for such Plot built before 22/09/06 is 100% as per the Master Plan 2021 which is considered for our valuation Purpose</t>
  </si>
  <si>
    <t>3. The valuation is done by considering the depreciated replacement cost approach methodology.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</si>
</sst>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0_ ;_ * \-#,##0.0_ ;_ * &quot;-&quot;??_ ;_ @_ "/>
    <numFmt numFmtId="165" formatCode="_ * #,##0_ ;_ * \-#,##0_ ;_ * &quot;-&quot;??_ ;_ @_ "/>
    <numFmt numFmtId="166" formatCode="0.0000"/>
    <numFmt numFmtId="167" formatCode="_ &quot;₹&quot;\ * #,##0_ ;_ &quot;₹&quot;\ * \-#,##0_ ;_ &quot;₹&quot;\ *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cellStyleXfs>
  <cellXfs count="33">
    <xf numFmtId="0" fontId="0" fillId="0" borderId="0" xfId="0"/>
    <xf numFmtId="164" fontId="0" fillId="0" borderId="0" xfId="1" applyNumberFormat="1" applyFont="1"/>
    <xf numFmtId="43" fontId="0" fillId="0" borderId="0" xfId="0" applyNumberFormat="1"/>
    <xf numFmtId="0" fontId="0" fillId="0" borderId="0" xfId="0"/>
    <xf numFmtId="0" fontId="0" fillId="0" borderId="1" xfId="0" applyBorder="1" applyAlignment="1">
      <alignment horizontal="center" vertical="center" wrapText="1"/>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4" applyNumberFormat="1" applyFont="1" applyBorder="1" applyAlignment="1">
      <alignment horizontal="center" vertical="center" wrapText="1"/>
    </xf>
    <xf numFmtId="9" fontId="0" fillId="0" borderId="1" xfId="2" applyFont="1" applyBorder="1" applyAlignment="1">
      <alignment horizontal="center" vertical="center" wrapText="1"/>
    </xf>
    <xf numFmtId="167" fontId="2" fillId="0" borderId="1" xfId="4" applyNumberFormat="1" applyFont="1" applyBorder="1" applyAlignment="1">
      <alignment horizontal="center" vertical="center" wrapText="1"/>
    </xf>
    <xf numFmtId="9" fontId="2" fillId="0" borderId="1" xfId="2" applyFont="1" applyBorder="1" applyAlignment="1">
      <alignment horizontal="center" vertical="center" wrapText="1"/>
    </xf>
    <xf numFmtId="43" fontId="0" fillId="0" borderId="0" xfId="1" applyNumberFormat="1" applyFont="1"/>
    <xf numFmtId="44" fontId="0" fillId="0" borderId="0" xfId="0" applyNumberFormat="1"/>
    <xf numFmtId="2" fontId="0" fillId="0" borderId="0" xfId="0" applyNumberFormat="1"/>
    <xf numFmtId="165" fontId="2" fillId="0" borderId="1" xfId="1" applyNumberFormat="1" applyFont="1" applyBorder="1" applyAlignment="1">
      <alignment horizontal="center" vertical="center" wrapText="1"/>
    </xf>
    <xf numFmtId="165" fontId="0" fillId="0" borderId="1" xfId="1" applyNumberFormat="1" applyFont="1" applyBorder="1" applyAlignment="1">
      <alignment horizontal="center" vertical="center" wrapText="1"/>
    </xf>
    <xf numFmtId="0" fontId="4" fillId="0"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left"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cellXfs>
  <cellStyles count="5">
    <cellStyle name="40% - Accent1" xfId="3" builtinId="31"/>
    <cellStyle name="Comma" xfId="1" builtinId="3"/>
    <cellStyle name="Currency 2" xf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tabSelected="1" workbookViewId="0">
      <selection activeCell="B10" sqref="B10:S10"/>
    </sheetView>
  </sheetViews>
  <sheetFormatPr defaultRowHeight="15" x14ac:dyDescent="0.25"/>
  <cols>
    <col min="1" max="1" width="9.140625" style="3"/>
    <col min="2" max="2" width="7.28515625" customWidth="1"/>
    <col min="3" max="3" width="12.5703125" customWidth="1"/>
    <col min="4" max="4" width="9.42578125" customWidth="1"/>
    <col min="5" max="5" width="20" customWidth="1"/>
    <col min="6" max="6" width="11.7109375" style="3" customWidth="1"/>
    <col min="7" max="7" width="16.140625" customWidth="1"/>
    <col min="8" max="8" width="12.28515625" customWidth="1"/>
    <col min="9" max="9" width="9.5703125" customWidth="1"/>
    <col min="10" max="11" width="10.42578125" customWidth="1"/>
    <col min="12" max="12" width="7.7109375" customWidth="1"/>
    <col min="13" max="13" width="12.42578125" hidden="1" customWidth="1"/>
    <col min="14" max="14" width="12.42578125" customWidth="1"/>
    <col min="15" max="15" width="12.7109375" customWidth="1"/>
    <col min="16" max="16" width="12.42578125" hidden="1" customWidth="1"/>
    <col min="17" max="17" width="11.5703125" hidden="1" customWidth="1"/>
    <col min="18" max="18" width="11.140625" hidden="1" customWidth="1"/>
    <col min="19" max="19" width="15.140625" customWidth="1"/>
    <col min="20" max="20" width="9" customWidth="1"/>
    <col min="21" max="21" width="14.28515625" bestFit="1" customWidth="1"/>
  </cols>
  <sheetData>
    <row r="1" spans="2:21" s="3" customFormat="1" x14ac:dyDescent="0.25">
      <c r="I1" s="3">
        <f>I4-H4</f>
        <v>28</v>
      </c>
    </row>
    <row r="2" spans="2:21" ht="36" customHeight="1" x14ac:dyDescent="0.25">
      <c r="B2" s="20" t="s">
        <v>28</v>
      </c>
      <c r="C2" s="20"/>
      <c r="D2" s="20"/>
      <c r="E2" s="20"/>
      <c r="F2" s="20"/>
      <c r="G2" s="20"/>
      <c r="H2" s="20"/>
      <c r="I2" s="20"/>
      <c r="J2" s="20"/>
      <c r="K2" s="20"/>
      <c r="L2" s="20"/>
      <c r="M2" s="20"/>
      <c r="N2" s="20"/>
      <c r="O2" s="20"/>
      <c r="P2" s="20"/>
      <c r="Q2" s="20"/>
      <c r="R2" s="20"/>
      <c r="S2" s="20"/>
    </row>
    <row r="3" spans="2:21" ht="69.75" customHeight="1" x14ac:dyDescent="0.25">
      <c r="B3" s="5" t="s">
        <v>0</v>
      </c>
      <c r="C3" s="5" t="s">
        <v>1</v>
      </c>
      <c r="D3" s="5" t="s">
        <v>2</v>
      </c>
      <c r="E3" s="5" t="s">
        <v>3</v>
      </c>
      <c r="F3" s="5" t="s">
        <v>25</v>
      </c>
      <c r="G3" s="5" t="s">
        <v>24</v>
      </c>
      <c r="H3" s="5" t="s">
        <v>27</v>
      </c>
      <c r="I3" s="5" t="s">
        <v>4</v>
      </c>
      <c r="J3" s="5" t="s">
        <v>5</v>
      </c>
      <c r="K3" s="5" t="s">
        <v>6</v>
      </c>
      <c r="L3" s="5" t="s">
        <v>7</v>
      </c>
      <c r="M3" s="5" t="s">
        <v>8</v>
      </c>
      <c r="N3" s="5" t="s">
        <v>9</v>
      </c>
      <c r="O3" s="5" t="s">
        <v>10</v>
      </c>
      <c r="P3" s="5" t="s">
        <v>11</v>
      </c>
      <c r="Q3" s="5" t="s">
        <v>12</v>
      </c>
      <c r="R3" s="6" t="s">
        <v>21</v>
      </c>
      <c r="S3" s="5" t="s">
        <v>13</v>
      </c>
    </row>
    <row r="4" spans="2:21" x14ac:dyDescent="0.25">
      <c r="B4" s="7">
        <v>1</v>
      </c>
      <c r="C4" s="4" t="s">
        <v>16</v>
      </c>
      <c r="D4" s="4" t="s">
        <v>14</v>
      </c>
      <c r="E4" s="4" t="s">
        <v>15</v>
      </c>
      <c r="F4" s="18">
        <v>1080</v>
      </c>
      <c r="G4" s="18">
        <f>120*9</f>
        <v>1080</v>
      </c>
      <c r="H4" s="4">
        <v>1994</v>
      </c>
      <c r="I4" s="4">
        <v>2022</v>
      </c>
      <c r="J4" s="4">
        <f t="shared" ref="J4:J6" si="0">I4-H4</f>
        <v>28</v>
      </c>
      <c r="K4" s="4">
        <v>60</v>
      </c>
      <c r="L4" s="8">
        <v>0.05</v>
      </c>
      <c r="M4" s="9">
        <f>(1-L4)/K4</f>
        <v>1.5833333333333331E-2</v>
      </c>
      <c r="N4" s="10">
        <v>1400</v>
      </c>
      <c r="O4" s="10">
        <f>N4*G4</f>
        <v>1512000</v>
      </c>
      <c r="P4" s="10">
        <f>O4*M4*J4</f>
        <v>670319.99999999988</v>
      </c>
      <c r="Q4" s="10">
        <f>MAX(O4-P4,0)</f>
        <v>841680.00000000012</v>
      </c>
      <c r="R4" s="11">
        <v>0</v>
      </c>
      <c r="S4" s="10">
        <f>IF(Q4&gt;L4*O4,Q4*(1-R4),O4*L4)</f>
        <v>841680.00000000012</v>
      </c>
      <c r="T4" s="15">
        <f>S4/F4</f>
        <v>779.33333333333348</v>
      </c>
    </row>
    <row r="5" spans="2:21" x14ac:dyDescent="0.25">
      <c r="B5" s="7">
        <v>2</v>
      </c>
      <c r="C5" s="4" t="s">
        <v>17</v>
      </c>
      <c r="D5" s="4" t="s">
        <v>14</v>
      </c>
      <c r="E5" s="4" t="s">
        <v>15</v>
      </c>
      <c r="F5" s="18">
        <v>1080</v>
      </c>
      <c r="G5" s="18">
        <f t="shared" ref="G5:G6" si="1">120*9</f>
        <v>1080</v>
      </c>
      <c r="H5" s="4">
        <v>1994</v>
      </c>
      <c r="I5" s="4">
        <v>2022</v>
      </c>
      <c r="J5" s="4">
        <f t="shared" si="0"/>
        <v>28</v>
      </c>
      <c r="K5" s="4">
        <v>60</v>
      </c>
      <c r="L5" s="8">
        <v>0.05</v>
      </c>
      <c r="M5" s="9">
        <f t="shared" ref="M5:M6" si="2">(1-L5)/K5</f>
        <v>1.5833333333333331E-2</v>
      </c>
      <c r="N5" s="10">
        <v>1400</v>
      </c>
      <c r="O5" s="10">
        <f>N5*G5</f>
        <v>1512000</v>
      </c>
      <c r="P5" s="10">
        <f t="shared" ref="P5:P6" si="3">O5*M5*J5</f>
        <v>670319.99999999988</v>
      </c>
      <c r="Q5" s="10">
        <f t="shared" ref="Q5:Q6" si="4">MAX(O5-P5,0)</f>
        <v>841680.00000000012</v>
      </c>
      <c r="R5" s="11">
        <v>0</v>
      </c>
      <c r="S5" s="10">
        <f t="shared" ref="S5:S6" si="5">IF(Q5&gt;L5*O5,Q5*(1-R5),O5*L5)</f>
        <v>841680.00000000012</v>
      </c>
      <c r="T5" s="15">
        <f>S5/F5</f>
        <v>779.33333333333348</v>
      </c>
    </row>
    <row r="6" spans="2:21" x14ac:dyDescent="0.25">
      <c r="B6" s="7">
        <v>3</v>
      </c>
      <c r="C6" s="4" t="s">
        <v>18</v>
      </c>
      <c r="D6" s="4" t="s">
        <v>14</v>
      </c>
      <c r="E6" s="4" t="s">
        <v>15</v>
      </c>
      <c r="F6" s="18">
        <v>1080</v>
      </c>
      <c r="G6" s="18">
        <f t="shared" si="1"/>
        <v>1080</v>
      </c>
      <c r="H6" s="4">
        <v>1994</v>
      </c>
      <c r="I6" s="4">
        <v>2022</v>
      </c>
      <c r="J6" s="4">
        <f t="shared" si="0"/>
        <v>28</v>
      </c>
      <c r="K6" s="4">
        <v>60</v>
      </c>
      <c r="L6" s="8">
        <v>0.05</v>
      </c>
      <c r="M6" s="9">
        <f t="shared" si="2"/>
        <v>1.5833333333333331E-2</v>
      </c>
      <c r="N6" s="10">
        <v>1400</v>
      </c>
      <c r="O6" s="10">
        <f>N6*G6</f>
        <v>1512000</v>
      </c>
      <c r="P6" s="10">
        <f t="shared" si="3"/>
        <v>670319.99999999988</v>
      </c>
      <c r="Q6" s="10">
        <f t="shared" si="4"/>
        <v>841680.00000000012</v>
      </c>
      <c r="R6" s="11">
        <v>0</v>
      </c>
      <c r="S6" s="10">
        <f t="shared" si="5"/>
        <v>841680.00000000012</v>
      </c>
      <c r="T6" s="15">
        <f>S6/F6</f>
        <v>779.33333333333348</v>
      </c>
    </row>
    <row r="7" spans="2:21" x14ac:dyDescent="0.25">
      <c r="B7" s="21" t="s">
        <v>19</v>
      </c>
      <c r="C7" s="21"/>
      <c r="D7" s="21"/>
      <c r="E7" s="21"/>
      <c r="F7" s="17">
        <f>SUM(F4:F6)</f>
        <v>3240</v>
      </c>
      <c r="G7" s="17">
        <f>SUM(G4:G6)</f>
        <v>3240</v>
      </c>
      <c r="H7" s="21"/>
      <c r="I7" s="21"/>
      <c r="J7" s="21"/>
      <c r="K7" s="21"/>
      <c r="L7" s="21"/>
      <c r="M7" s="21"/>
      <c r="N7" s="21"/>
      <c r="O7" s="12">
        <f>SUM(O4:O6)</f>
        <v>4536000</v>
      </c>
      <c r="P7" s="12">
        <f>SUM(P4:P6)</f>
        <v>2010959.9999999995</v>
      </c>
      <c r="Q7" s="12">
        <f>SUM(Q4:Q6)</f>
        <v>2525040.0000000005</v>
      </c>
      <c r="R7" s="13"/>
      <c r="S7" s="12">
        <f>SUM(S4:S6)</f>
        <v>2525040.0000000005</v>
      </c>
      <c r="T7" s="15"/>
      <c r="U7" s="15"/>
    </row>
    <row r="8" spans="2:21" x14ac:dyDescent="0.25">
      <c r="B8" s="26" t="s">
        <v>20</v>
      </c>
      <c r="C8" s="26"/>
      <c r="D8" s="26"/>
      <c r="E8" s="26"/>
      <c r="F8" s="26"/>
      <c r="G8" s="26"/>
      <c r="H8" s="26"/>
      <c r="I8" s="26"/>
      <c r="J8" s="26"/>
      <c r="K8" s="26"/>
      <c r="L8" s="26"/>
      <c r="M8" s="26"/>
      <c r="N8" s="26"/>
      <c r="O8" s="26"/>
      <c r="P8" s="26"/>
      <c r="Q8" s="26"/>
      <c r="R8" s="26"/>
      <c r="S8" s="26"/>
      <c r="U8" s="15"/>
    </row>
    <row r="9" spans="2:21" x14ac:dyDescent="0.25">
      <c r="B9" s="22" t="s">
        <v>23</v>
      </c>
      <c r="C9" s="22"/>
      <c r="D9" s="22"/>
      <c r="E9" s="22"/>
      <c r="F9" s="22"/>
      <c r="G9" s="22"/>
      <c r="H9" s="22"/>
      <c r="I9" s="22"/>
      <c r="J9" s="22"/>
      <c r="K9" s="22"/>
      <c r="L9" s="22"/>
      <c r="M9" s="22"/>
      <c r="N9" s="22"/>
      <c r="O9" s="22"/>
      <c r="P9" s="22"/>
      <c r="Q9" s="22"/>
      <c r="R9" s="22"/>
      <c r="S9" s="22"/>
    </row>
    <row r="10" spans="2:21" s="3" customFormat="1" x14ac:dyDescent="0.25">
      <c r="B10" s="23" t="s">
        <v>22</v>
      </c>
      <c r="C10" s="24"/>
      <c r="D10" s="24"/>
      <c r="E10" s="24"/>
      <c r="F10" s="24"/>
      <c r="G10" s="24"/>
      <c r="H10" s="24"/>
      <c r="I10" s="24"/>
      <c r="J10" s="24"/>
      <c r="K10" s="24"/>
      <c r="L10" s="24"/>
      <c r="M10" s="24"/>
      <c r="N10" s="24"/>
      <c r="O10" s="24"/>
      <c r="P10" s="24"/>
      <c r="Q10" s="24"/>
      <c r="R10" s="24"/>
      <c r="S10" s="25"/>
    </row>
    <row r="11" spans="2:21" x14ac:dyDescent="0.25">
      <c r="B11" s="22" t="s">
        <v>32</v>
      </c>
      <c r="C11" s="22"/>
      <c r="D11" s="22"/>
      <c r="E11" s="22"/>
      <c r="F11" s="22"/>
      <c r="G11" s="22"/>
      <c r="H11" s="22"/>
      <c r="I11" s="22"/>
      <c r="J11" s="22"/>
      <c r="K11" s="22"/>
      <c r="L11" s="22"/>
      <c r="M11" s="22"/>
      <c r="N11" s="22"/>
      <c r="O11" s="22"/>
      <c r="P11" s="22"/>
      <c r="Q11" s="22"/>
      <c r="R11" s="22"/>
      <c r="S11" s="22"/>
    </row>
    <row r="12" spans="2:21" ht="15" customHeight="1" x14ac:dyDescent="0.25">
      <c r="B12" s="27" t="s">
        <v>29</v>
      </c>
      <c r="C12" s="28"/>
      <c r="D12" s="28"/>
      <c r="E12" s="28"/>
      <c r="F12" s="28"/>
      <c r="G12" s="28"/>
      <c r="H12" s="28"/>
      <c r="I12" s="28"/>
      <c r="J12" s="28"/>
      <c r="K12" s="28"/>
      <c r="L12" s="28"/>
      <c r="M12" s="28"/>
      <c r="N12" s="28"/>
      <c r="O12" s="28"/>
      <c r="P12" s="28"/>
      <c r="Q12" s="28"/>
      <c r="R12" s="28"/>
      <c r="S12" s="29"/>
    </row>
    <row r="13" spans="2:21" s="3" customFormat="1" x14ac:dyDescent="0.25">
      <c r="B13" s="30"/>
      <c r="C13" s="31"/>
      <c r="D13" s="31"/>
      <c r="E13" s="31"/>
      <c r="F13" s="31"/>
      <c r="G13" s="31"/>
      <c r="H13" s="31"/>
      <c r="I13" s="31"/>
      <c r="J13" s="31"/>
      <c r="K13" s="31"/>
      <c r="L13" s="31"/>
      <c r="M13" s="31"/>
      <c r="N13" s="31"/>
      <c r="O13" s="31"/>
      <c r="P13" s="31"/>
      <c r="Q13" s="31"/>
      <c r="R13" s="31"/>
      <c r="S13" s="32"/>
    </row>
    <row r="14" spans="2:21" s="3" customFormat="1" x14ac:dyDescent="0.25">
      <c r="B14" s="19" t="s">
        <v>26</v>
      </c>
      <c r="C14" s="19"/>
      <c r="D14" s="19"/>
      <c r="E14" s="19"/>
      <c r="F14" s="19"/>
      <c r="G14" s="19"/>
      <c r="H14" s="19"/>
      <c r="I14" s="19"/>
      <c r="J14" s="19"/>
      <c r="K14" s="19"/>
      <c r="L14" s="19"/>
      <c r="M14" s="19"/>
      <c r="N14" s="19"/>
      <c r="O14" s="19"/>
      <c r="P14" s="19"/>
      <c r="Q14" s="19"/>
      <c r="R14" s="19"/>
      <c r="S14" s="19"/>
    </row>
    <row r="15" spans="2:21" x14ac:dyDescent="0.25">
      <c r="B15" s="19" t="s">
        <v>30</v>
      </c>
      <c r="C15" s="19"/>
      <c r="D15" s="19"/>
      <c r="E15" s="19"/>
      <c r="F15" s="19"/>
      <c r="G15" s="19"/>
      <c r="H15" s="19"/>
      <c r="I15" s="19"/>
      <c r="J15" s="19"/>
      <c r="K15" s="19"/>
      <c r="L15" s="19"/>
      <c r="M15" s="19"/>
      <c r="N15" s="19"/>
      <c r="O15" s="19"/>
      <c r="P15" s="19"/>
      <c r="Q15" s="19"/>
      <c r="R15" s="19"/>
      <c r="S15" s="19"/>
    </row>
    <row r="16" spans="2:21" x14ac:dyDescent="0.25">
      <c r="B16" s="19" t="s">
        <v>31</v>
      </c>
      <c r="C16" s="19"/>
      <c r="D16" s="19"/>
      <c r="E16" s="19"/>
      <c r="F16" s="19"/>
      <c r="G16" s="19"/>
      <c r="H16" s="19"/>
      <c r="I16" s="19"/>
      <c r="J16" s="19"/>
      <c r="K16" s="19"/>
      <c r="L16" s="19"/>
      <c r="M16" s="19"/>
      <c r="N16" s="19"/>
      <c r="O16" s="19"/>
      <c r="P16" s="19"/>
      <c r="Q16" s="19"/>
      <c r="R16" s="19"/>
      <c r="S16" s="19"/>
    </row>
    <row r="18" spans="6:17" x14ac:dyDescent="0.25">
      <c r="F18" s="3">
        <f>F7/10.764</f>
        <v>301.00334448160538</v>
      </c>
      <c r="I18" s="1"/>
      <c r="J18">
        <v>83</v>
      </c>
      <c r="K18" s="14"/>
      <c r="L18">
        <v>350</v>
      </c>
      <c r="Q18">
        <f>83.612*56640</f>
        <v>4735783.68</v>
      </c>
    </row>
    <row r="19" spans="6:17" x14ac:dyDescent="0.25">
      <c r="F19" s="3">
        <f>F18*350</f>
        <v>105351.17056856188</v>
      </c>
      <c r="H19">
        <f>3320/10.764</f>
        <v>308.4355258268302</v>
      </c>
      <c r="I19" s="2"/>
      <c r="L19">
        <f>L18*J18/100</f>
        <v>290.5</v>
      </c>
    </row>
    <row r="20" spans="6:17" x14ac:dyDescent="0.25">
      <c r="F20" s="3">
        <f>F19/100</f>
        <v>1053.5117056856188</v>
      </c>
    </row>
    <row r="21" spans="6:17" x14ac:dyDescent="0.25">
      <c r="H21">
        <f>83*350/100</f>
        <v>290.5</v>
      </c>
      <c r="J21">
        <f>(350*83/100)*9</f>
        <v>2614.5</v>
      </c>
      <c r="N21">
        <f>100*9</f>
        <v>900</v>
      </c>
    </row>
    <row r="22" spans="6:17" x14ac:dyDescent="0.25">
      <c r="H22">
        <f>H21*10.764</f>
        <v>3126.942</v>
      </c>
      <c r="J22">
        <f>J21/3</f>
        <v>871.5</v>
      </c>
      <c r="N22">
        <f>N21/10.764</f>
        <v>83.612040133779274</v>
      </c>
    </row>
    <row r="23" spans="6:17" x14ac:dyDescent="0.25">
      <c r="G23">
        <f>3127/10.74</f>
        <v>291.15456238361264</v>
      </c>
      <c r="H23" s="16">
        <f>F7-H22</f>
        <v>113.05799999999999</v>
      </c>
    </row>
    <row r="24" spans="6:17" x14ac:dyDescent="0.25">
      <c r="L24">
        <f>3127/10.764</f>
        <v>290.50538833147533</v>
      </c>
    </row>
    <row r="26" spans="6:17" x14ac:dyDescent="0.25">
      <c r="N26">
        <f>90*3.5</f>
        <v>315</v>
      </c>
    </row>
    <row r="27" spans="6:17" x14ac:dyDescent="0.25">
      <c r="N27">
        <f>N26*9</f>
        <v>2835</v>
      </c>
    </row>
    <row r="28" spans="6:17" x14ac:dyDescent="0.25">
      <c r="J28">
        <v>120</v>
      </c>
    </row>
  </sheetData>
  <mergeCells count="11">
    <mergeCell ref="B16:S16"/>
    <mergeCell ref="B2:S2"/>
    <mergeCell ref="B7:E7"/>
    <mergeCell ref="H7:N7"/>
    <mergeCell ref="B9:S9"/>
    <mergeCell ref="B10:S10"/>
    <mergeCell ref="B8:S8"/>
    <mergeCell ref="B11:S11"/>
    <mergeCell ref="B14:S14"/>
    <mergeCell ref="B15:S15"/>
    <mergeCell ref="B12:S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I13"/>
  <sheetViews>
    <sheetView workbookViewId="0">
      <selection activeCell="H13" sqref="H13"/>
    </sheetView>
  </sheetViews>
  <sheetFormatPr defaultRowHeight="15" x14ac:dyDescent="0.25"/>
  <sheetData>
    <row r="5" spans="4:9" x14ac:dyDescent="0.25">
      <c r="D5">
        <v>120</v>
      </c>
      <c r="F5">
        <v>16800000</v>
      </c>
    </row>
    <row r="6" spans="4:9" x14ac:dyDescent="0.25">
      <c r="D6">
        <v>140000</v>
      </c>
      <c r="F6">
        <v>2525040</v>
      </c>
      <c r="H6">
        <v>19300000</v>
      </c>
    </row>
    <row r="7" spans="4:9" x14ac:dyDescent="0.25">
      <c r="D7">
        <f>D6*D5</f>
        <v>16800000</v>
      </c>
      <c r="F7">
        <f>SUM(F5:F6)</f>
        <v>19325040</v>
      </c>
      <c r="H7">
        <f>H6*0.85</f>
        <v>16405000</v>
      </c>
    </row>
    <row r="8" spans="4:9" x14ac:dyDescent="0.25">
      <c r="H8">
        <f>H6*0.75</f>
        <v>14475000</v>
      </c>
    </row>
    <row r="10" spans="4:9" x14ac:dyDescent="0.25">
      <c r="I10">
        <f>1-7909715/19300000</f>
        <v>0.59017020725388603</v>
      </c>
    </row>
    <row r="12" spans="4:9" x14ac:dyDescent="0.25">
      <c r="H12">
        <v>3240</v>
      </c>
    </row>
    <row r="13" spans="4:9" x14ac:dyDescent="0.25">
      <c r="H13">
        <f>H12/10.764</f>
        <v>301.00334448160538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 sqref="C2:R1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 of building</vt: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2022-07-22T06:40:54Z</dcterms:created>
  <dcterms:modified xsi:type="dcterms:W3CDTF">2022-08-11T05:46:44Z</dcterms:modified>
</cp:coreProperties>
</file>