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Y:\Ashish Sawe\"/>
    </mc:Choice>
  </mc:AlternateContent>
  <xr:revisionPtr revIDLastSave="0" documentId="13_ncr:1_{2890B0E7-9B22-4B0C-B39B-858F5E4F3359}" xr6:coauthVersionLast="47" xr6:coauthVersionMax="47" xr10:uidLastSave="{00000000-0000-0000-0000-000000000000}"/>
  <bookViews>
    <workbookView xWindow="-120" yWindow="-120" windowWidth="21840" windowHeight="13140" firstSheet="3" activeTab="4" xr2:uid="{00000000-000D-0000-FFFF-FFFF00000000}"/>
  </bookViews>
  <sheets>
    <sheet name="Advocate_document" sheetId="1" r:id="rId1"/>
    <sheet name="Search_Report" sheetId="2" r:id="rId2"/>
    <sheet name="MOE" sheetId="3" r:id="rId3"/>
    <sheet name="Dag_Number" sheetId="4" r:id="rId4"/>
    <sheet name="Land_working" sheetId="7" r:id="rId5"/>
    <sheet name="Outside_plant_deed" sheetId="5" r:id="rId6"/>
    <sheet name="AREA AS PER DAG NOS" sheetId="8" r:id="rId7"/>
    <sheet name="Inside_plant_deed" sheetId="6" r:id="rId8"/>
  </sheets>
  <definedNames>
    <definedName name="_xlnm._FilterDatabase" localSheetId="7" hidden="1">Inside_plant_deed!$D$6:$I$55</definedName>
    <definedName name="_xlnm._FilterDatabase" localSheetId="4" hidden="1">Land_working!$D$28:$K$57</definedName>
    <definedName name="_xlnm._FilterDatabase" localSheetId="5" hidden="1">Outside_plant_deed!$C$5:$H$140</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N16" i="7" l="1"/>
  <c r="N15" i="7"/>
  <c r="H113" i="7"/>
  <c r="H111" i="7"/>
  <c r="H79" i="7"/>
  <c r="H57" i="7"/>
  <c r="H54" i="7"/>
  <c r="H52" i="7"/>
  <c r="H43" i="7"/>
  <c r="H38" i="7"/>
  <c r="H42" i="7"/>
  <c r="H40" i="7"/>
  <c r="H39" i="7"/>
  <c r="H31" i="7"/>
  <c r="H25" i="7"/>
  <c r="O9" i="7" l="1"/>
  <c r="Q9" i="7" s="1"/>
  <c r="N9" i="7"/>
  <c r="M8" i="7"/>
  <c r="L110" i="8"/>
  <c r="M110" i="8" s="1"/>
  <c r="K107" i="8"/>
  <c r="H140" i="8"/>
  <c r="H139" i="8"/>
  <c r="H138" i="8"/>
  <c r="H137" i="8"/>
  <c r="H136" i="8"/>
  <c r="H135" i="8"/>
  <c r="H134" i="8"/>
  <c r="H133" i="8"/>
  <c r="H132" i="8"/>
  <c r="H131" i="8"/>
  <c r="H130" i="8"/>
  <c r="H129" i="8"/>
  <c r="H128" i="8"/>
  <c r="H127" i="8"/>
  <c r="H126" i="8"/>
  <c r="H125" i="8"/>
  <c r="H124" i="8"/>
  <c r="H123" i="8"/>
  <c r="H122" i="8"/>
  <c r="H121" i="8"/>
  <c r="H120" i="8"/>
  <c r="H119" i="8"/>
  <c r="H118" i="8"/>
  <c r="H117" i="8"/>
  <c r="H116" i="8"/>
  <c r="H115" i="8"/>
  <c r="H114" i="8"/>
  <c r="H113" i="8"/>
  <c r="H112" i="8"/>
  <c r="H111" i="8"/>
  <c r="H110" i="8"/>
  <c r="H109" i="8"/>
  <c r="H108" i="8"/>
  <c r="H107" i="8"/>
  <c r="H106" i="8"/>
  <c r="H105" i="8"/>
  <c r="H104" i="8"/>
  <c r="H103" i="8"/>
  <c r="H102" i="8"/>
  <c r="H101" i="8"/>
  <c r="H100" i="8"/>
  <c r="H99" i="8"/>
  <c r="H98" i="8"/>
  <c r="H97" i="8"/>
  <c r="H96" i="8"/>
  <c r="H95" i="8"/>
  <c r="H94" i="8"/>
  <c r="H93" i="8"/>
  <c r="H92" i="8"/>
  <c r="H91" i="8"/>
  <c r="H90" i="8"/>
  <c r="H89" i="8"/>
  <c r="H88" i="8"/>
  <c r="H87" i="8"/>
  <c r="H86" i="8"/>
  <c r="H85" i="8"/>
  <c r="H84" i="8"/>
  <c r="H83" i="8"/>
  <c r="H82" i="8"/>
  <c r="H81" i="8"/>
  <c r="H80" i="8"/>
  <c r="H79" i="8"/>
  <c r="H78" i="8"/>
  <c r="H77" i="8"/>
  <c r="H76" i="8"/>
  <c r="H75" i="8"/>
  <c r="H74" i="8"/>
  <c r="H73" i="8"/>
  <c r="H72" i="8"/>
  <c r="H71" i="8"/>
  <c r="H70" i="8"/>
  <c r="H69" i="8"/>
  <c r="H68" i="8"/>
  <c r="H67" i="8"/>
  <c r="H66" i="8"/>
  <c r="H65" i="8"/>
  <c r="H64" i="8"/>
  <c r="H63" i="8"/>
  <c r="H62" i="8"/>
  <c r="H61" i="8"/>
  <c r="H60" i="8"/>
  <c r="H59" i="8"/>
  <c r="H58" i="8"/>
  <c r="H57" i="8"/>
  <c r="H56" i="8"/>
  <c r="H55" i="8"/>
  <c r="H54" i="8"/>
  <c r="H53" i="8"/>
  <c r="H52" i="8"/>
  <c r="H51" i="8"/>
  <c r="H50" i="8"/>
  <c r="H49" i="8"/>
  <c r="H48" i="8"/>
  <c r="H47" i="8"/>
  <c r="H46" i="8"/>
  <c r="H45" i="8"/>
  <c r="H44" i="8"/>
  <c r="H43" i="8"/>
  <c r="H42" i="8"/>
  <c r="H41" i="8"/>
  <c r="H40" i="8"/>
  <c r="H39" i="8"/>
  <c r="H38" i="8"/>
  <c r="H37" i="8"/>
  <c r="H36" i="8"/>
  <c r="H35" i="8"/>
  <c r="H34" i="8"/>
  <c r="H33" i="8"/>
  <c r="H32" i="8"/>
  <c r="H31" i="8"/>
  <c r="H30" i="8"/>
  <c r="H29" i="8"/>
  <c r="H28" i="8"/>
  <c r="H27" i="8"/>
  <c r="H26" i="8"/>
  <c r="H25" i="8"/>
  <c r="H24" i="8"/>
  <c r="H23" i="8"/>
  <c r="H22" i="8"/>
  <c r="H21" i="8"/>
  <c r="H20" i="8"/>
  <c r="H19" i="8"/>
  <c r="H18" i="8"/>
  <c r="H17" i="8"/>
  <c r="H16" i="8"/>
  <c r="H15" i="8"/>
  <c r="H14" i="8"/>
  <c r="H13" i="8"/>
  <c r="H12" i="8"/>
  <c r="H11" i="8"/>
  <c r="H10" i="8"/>
  <c r="H9" i="8"/>
  <c r="H8" i="8"/>
  <c r="H7" i="8"/>
  <c r="Q10" i="7" l="1"/>
  <c r="Q12" i="7" s="1"/>
  <c r="R12" i="7" s="1"/>
  <c r="Q11" i="7"/>
  <c r="H141" i="8"/>
  <c r="J104" i="7"/>
  <c r="J103" i="7"/>
  <c r="J102" i="7"/>
  <c r="K102" i="7" s="1"/>
  <c r="J101" i="7"/>
  <c r="J100" i="7"/>
  <c r="J99" i="7"/>
  <c r="K99" i="7" s="1"/>
  <c r="J98" i="7"/>
  <c r="J87" i="7"/>
  <c r="J86" i="7"/>
  <c r="K86" i="7" s="1"/>
  <c r="J85" i="7"/>
  <c r="J84" i="7"/>
  <c r="K84" i="7" s="1"/>
  <c r="J83" i="7"/>
  <c r="J82" i="7"/>
  <c r="J81" i="7"/>
  <c r="K81" i="7" s="1"/>
  <c r="J80" i="7"/>
  <c r="J37" i="7"/>
  <c r="M21" i="7"/>
  <c r="K126" i="7"/>
  <c r="K127" i="7"/>
  <c r="K128" i="7"/>
  <c r="K125" i="7"/>
  <c r="H129" i="7"/>
  <c r="H130" i="7" s="1"/>
  <c r="I126" i="7"/>
  <c r="I127" i="7"/>
  <c r="I128" i="7"/>
  <c r="I129" i="7"/>
  <c r="I125" i="7"/>
  <c r="K113" i="7"/>
  <c r="K114" i="7"/>
  <c r="K115" i="7"/>
  <c r="K116" i="7"/>
  <c r="K118" i="7"/>
  <c r="K119" i="7"/>
  <c r="K120" i="7"/>
  <c r="K109" i="7"/>
  <c r="H117" i="7"/>
  <c r="I117" i="7" s="1"/>
  <c r="M132" i="5"/>
  <c r="H112" i="7"/>
  <c r="I112" i="7" s="1"/>
  <c r="I111" i="7"/>
  <c r="H110" i="7"/>
  <c r="I110" i="7" s="1"/>
  <c r="I113" i="7"/>
  <c r="I114" i="7"/>
  <c r="I115" i="7"/>
  <c r="I116" i="7"/>
  <c r="I118" i="7"/>
  <c r="I119" i="7"/>
  <c r="I120" i="7"/>
  <c r="I109" i="7"/>
  <c r="K97" i="7"/>
  <c r="K103" i="7"/>
  <c r="K92" i="7"/>
  <c r="J97" i="7"/>
  <c r="J96" i="7"/>
  <c r="K96" i="7" s="1"/>
  <c r="J95" i="7"/>
  <c r="K95" i="7" s="1"/>
  <c r="J94" i="7"/>
  <c r="K94" i="7" s="1"/>
  <c r="J93" i="7"/>
  <c r="K93" i="7" s="1"/>
  <c r="H104" i="7"/>
  <c r="I104" i="7" s="1"/>
  <c r="H101" i="7"/>
  <c r="I101" i="7" s="1"/>
  <c r="H100" i="7"/>
  <c r="K100" i="7" s="1"/>
  <c r="H98" i="7"/>
  <c r="I98" i="7" s="1"/>
  <c r="I93" i="7"/>
  <c r="I94" i="7"/>
  <c r="I95" i="7"/>
  <c r="I96" i="7"/>
  <c r="I97" i="7"/>
  <c r="I99" i="7"/>
  <c r="I100" i="7"/>
  <c r="I102" i="7"/>
  <c r="I103" i="7"/>
  <c r="I92" i="7"/>
  <c r="I105" i="7" s="1"/>
  <c r="K71" i="7"/>
  <c r="K78" i="7"/>
  <c r="J79" i="7"/>
  <c r="K79" i="7" s="1"/>
  <c r="J78" i="7"/>
  <c r="J77" i="7"/>
  <c r="K77" i="7" s="1"/>
  <c r="J76" i="7"/>
  <c r="K76" i="7" s="1"/>
  <c r="J75" i="7"/>
  <c r="K75" i="7" s="1"/>
  <c r="J74" i="7"/>
  <c r="K74" i="7" s="1"/>
  <c r="J73" i="7"/>
  <c r="K73" i="7" s="1"/>
  <c r="J72" i="7"/>
  <c r="K72" i="7" s="1"/>
  <c r="H64" i="7"/>
  <c r="H87" i="7"/>
  <c r="I87" i="7" s="1"/>
  <c r="H85" i="7"/>
  <c r="I85" i="7" s="1"/>
  <c r="H83" i="7"/>
  <c r="I83" i="7" s="1"/>
  <c r="H82" i="7"/>
  <c r="I82" i="7" s="1"/>
  <c r="H80" i="7"/>
  <c r="H70" i="7"/>
  <c r="I70" i="7" s="1"/>
  <c r="H69" i="7"/>
  <c r="I69" i="7" s="1"/>
  <c r="I71" i="7"/>
  <c r="I72" i="7"/>
  <c r="I73" i="7"/>
  <c r="I74" i="7"/>
  <c r="I75" i="7"/>
  <c r="I76" i="7"/>
  <c r="I77" i="7"/>
  <c r="I78" i="7"/>
  <c r="I79" i="7"/>
  <c r="I80" i="7"/>
  <c r="I81" i="7"/>
  <c r="I84" i="7"/>
  <c r="I86" i="7"/>
  <c r="J57" i="7"/>
  <c r="J56" i="7"/>
  <c r="J55" i="7"/>
  <c r="J54" i="7"/>
  <c r="J53" i="7"/>
  <c r="J52" i="7"/>
  <c r="J51" i="7"/>
  <c r="J50" i="7"/>
  <c r="J49" i="7"/>
  <c r="J48" i="7"/>
  <c r="J47" i="7"/>
  <c r="J46" i="7"/>
  <c r="J45" i="7"/>
  <c r="J43" i="7"/>
  <c r="J44" i="7"/>
  <c r="J42" i="7"/>
  <c r="J41" i="7"/>
  <c r="J40" i="7"/>
  <c r="J39" i="7"/>
  <c r="J38" i="7"/>
  <c r="J36" i="7"/>
  <c r="J35" i="7"/>
  <c r="J34" i="7"/>
  <c r="J33" i="7"/>
  <c r="J32" i="7"/>
  <c r="K32" i="7" s="1"/>
  <c r="J31" i="7"/>
  <c r="K31" i="7" s="1"/>
  <c r="K63" i="7"/>
  <c r="K62" i="7"/>
  <c r="I63" i="7"/>
  <c r="I62" i="7"/>
  <c r="H53" i="7"/>
  <c r="H50" i="7"/>
  <c r="I50" i="7" s="1"/>
  <c r="H46" i="7"/>
  <c r="I46" i="7" s="1"/>
  <c r="H45" i="7"/>
  <c r="P145" i="5"/>
  <c r="J10" i="7"/>
  <c r="K10" i="7" s="1"/>
  <c r="J11" i="7"/>
  <c r="K11" i="7" s="1"/>
  <c r="J9" i="7"/>
  <c r="K9" i="7" s="1"/>
  <c r="J7" i="7"/>
  <c r="K30" i="7"/>
  <c r="K29" i="7"/>
  <c r="F151" i="5"/>
  <c r="I30" i="7"/>
  <c r="I31" i="7"/>
  <c r="I32" i="7"/>
  <c r="I33" i="7"/>
  <c r="I34" i="7"/>
  <c r="I35" i="7"/>
  <c r="I36" i="7"/>
  <c r="I37" i="7"/>
  <c r="I38" i="7"/>
  <c r="I39" i="7"/>
  <c r="I40" i="7"/>
  <c r="I41" i="7"/>
  <c r="I42" i="7"/>
  <c r="I43" i="7"/>
  <c r="I44" i="7"/>
  <c r="I47" i="7"/>
  <c r="I48" i="7"/>
  <c r="I49" i="7"/>
  <c r="I51" i="7"/>
  <c r="I52" i="7"/>
  <c r="I54" i="7"/>
  <c r="I55" i="7"/>
  <c r="I56" i="7"/>
  <c r="I57" i="7"/>
  <c r="I29" i="7"/>
  <c r="K23" i="7"/>
  <c r="K24" i="7"/>
  <c r="I23" i="7"/>
  <c r="I24" i="7"/>
  <c r="K22" i="7"/>
  <c r="I22" i="7"/>
  <c r="H17" i="7"/>
  <c r="K17" i="7" s="1"/>
  <c r="K18" i="7" s="1"/>
  <c r="O6" i="7"/>
  <c r="K12" i="7"/>
  <c r="I10" i="7"/>
  <c r="I11" i="7"/>
  <c r="I12" i="7"/>
  <c r="I9" i="7"/>
  <c r="H7" i="7"/>
  <c r="I7" i="7" s="1"/>
  <c r="I54" i="6"/>
  <c r="I53" i="6"/>
  <c r="I52" i="6"/>
  <c r="I51" i="6"/>
  <c r="I50" i="6"/>
  <c r="I49" i="6"/>
  <c r="I48" i="6"/>
  <c r="I47" i="6"/>
  <c r="I46" i="6"/>
  <c r="I45" i="6"/>
  <c r="I44" i="6"/>
  <c r="I43" i="6"/>
  <c r="I42" i="6"/>
  <c r="I41" i="6"/>
  <c r="I40" i="6"/>
  <c r="I39" i="6"/>
  <c r="I38" i="6"/>
  <c r="I37" i="6"/>
  <c r="I36" i="6"/>
  <c r="I35" i="6"/>
  <c r="I34" i="6"/>
  <c r="I33" i="6"/>
  <c r="I32" i="6"/>
  <c r="I31" i="6"/>
  <c r="I30" i="6"/>
  <c r="I29" i="6"/>
  <c r="I28" i="6"/>
  <c r="I27" i="6"/>
  <c r="I26" i="6"/>
  <c r="I25" i="6"/>
  <c r="I24" i="6"/>
  <c r="I23" i="6"/>
  <c r="I22" i="6"/>
  <c r="I21" i="6"/>
  <c r="I20" i="6"/>
  <c r="I19" i="6"/>
  <c r="I18" i="6"/>
  <c r="I17" i="6"/>
  <c r="I16" i="6"/>
  <c r="I15" i="6"/>
  <c r="I14" i="6"/>
  <c r="I13" i="6"/>
  <c r="I12" i="6"/>
  <c r="I11" i="6"/>
  <c r="I10" i="6"/>
  <c r="I9" i="6"/>
  <c r="I8" i="6"/>
  <c r="I7" i="6"/>
  <c r="H139" i="5"/>
  <c r="H138" i="5"/>
  <c r="H137" i="5"/>
  <c r="H136" i="5"/>
  <c r="H135" i="5"/>
  <c r="H134" i="5"/>
  <c r="H133" i="5"/>
  <c r="H132" i="5"/>
  <c r="H131" i="5"/>
  <c r="H130" i="5"/>
  <c r="H129" i="5"/>
  <c r="H128" i="5"/>
  <c r="H127" i="5"/>
  <c r="H126" i="5"/>
  <c r="H125" i="5"/>
  <c r="H124" i="5"/>
  <c r="H123" i="5"/>
  <c r="H122" i="5"/>
  <c r="H121" i="5"/>
  <c r="H120" i="5"/>
  <c r="H119" i="5"/>
  <c r="H118" i="5"/>
  <c r="H117" i="5"/>
  <c r="H116" i="5"/>
  <c r="H115" i="5"/>
  <c r="H114" i="5"/>
  <c r="H113" i="5"/>
  <c r="H112" i="5"/>
  <c r="H111" i="5"/>
  <c r="H110" i="5"/>
  <c r="H109" i="5"/>
  <c r="H108" i="5"/>
  <c r="H107" i="5"/>
  <c r="H106" i="5"/>
  <c r="H105" i="5"/>
  <c r="H104" i="5"/>
  <c r="H103" i="5"/>
  <c r="H102" i="5"/>
  <c r="H101" i="5"/>
  <c r="H100" i="5"/>
  <c r="H99" i="5"/>
  <c r="H98" i="5"/>
  <c r="H97" i="5"/>
  <c r="H96" i="5"/>
  <c r="H95" i="5"/>
  <c r="H94" i="5"/>
  <c r="H93" i="5"/>
  <c r="H92" i="5"/>
  <c r="H91" i="5"/>
  <c r="H90" i="5"/>
  <c r="H89" i="5"/>
  <c r="H88" i="5"/>
  <c r="H87" i="5"/>
  <c r="H86" i="5"/>
  <c r="H85" i="5"/>
  <c r="H84" i="5"/>
  <c r="H83" i="5"/>
  <c r="H82" i="5"/>
  <c r="H81" i="5"/>
  <c r="H80" i="5"/>
  <c r="H79" i="5"/>
  <c r="H78" i="5"/>
  <c r="H77" i="5"/>
  <c r="H76" i="5"/>
  <c r="H75" i="5"/>
  <c r="H74" i="5"/>
  <c r="H73" i="5"/>
  <c r="H72" i="5"/>
  <c r="H71" i="5"/>
  <c r="H70" i="5"/>
  <c r="H69" i="5"/>
  <c r="H68" i="5"/>
  <c r="H67" i="5"/>
  <c r="H66" i="5"/>
  <c r="H65" i="5"/>
  <c r="H64" i="5"/>
  <c r="H63" i="5"/>
  <c r="H62" i="5"/>
  <c r="H61" i="5"/>
  <c r="H60" i="5"/>
  <c r="H59" i="5"/>
  <c r="H58" i="5"/>
  <c r="H57" i="5"/>
  <c r="H56" i="5"/>
  <c r="H55" i="5"/>
  <c r="H54" i="5"/>
  <c r="H53" i="5"/>
  <c r="H52" i="5"/>
  <c r="H51" i="5"/>
  <c r="H50" i="5"/>
  <c r="H49" i="5"/>
  <c r="H48" i="5"/>
  <c r="H47" i="5"/>
  <c r="H46" i="5"/>
  <c r="H45" i="5"/>
  <c r="H44" i="5"/>
  <c r="H43" i="5"/>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11" i="5"/>
  <c r="H10" i="5"/>
  <c r="H9" i="5"/>
  <c r="H8" i="5"/>
  <c r="H7" i="5"/>
  <c r="H6" i="5"/>
  <c r="I13" i="7" l="1"/>
  <c r="I25" i="7"/>
  <c r="H58" i="7"/>
  <c r="I64" i="7"/>
  <c r="K129" i="7"/>
  <c r="K130" i="7" s="1"/>
  <c r="K70" i="7"/>
  <c r="I130" i="7"/>
  <c r="I121" i="7"/>
  <c r="I88" i="7"/>
  <c r="K82" i="7"/>
  <c r="K104" i="7"/>
  <c r="H121" i="7"/>
  <c r="K111" i="7"/>
  <c r="K87" i="7"/>
  <c r="K101" i="7"/>
  <c r="K83" i="7"/>
  <c r="K110" i="7"/>
  <c r="K80" i="7"/>
  <c r="K98" i="7"/>
  <c r="K69" i="7"/>
  <c r="H13" i="7"/>
  <c r="H88" i="7"/>
  <c r="K85" i="7"/>
  <c r="H105" i="7"/>
  <c r="K117" i="7"/>
  <c r="K112" i="7"/>
  <c r="K121" i="7" s="1"/>
  <c r="K105" i="7"/>
  <c r="K64" i="7"/>
  <c r="H18" i="7"/>
  <c r="K34" i="7"/>
  <c r="K33" i="7"/>
  <c r="K25" i="7"/>
  <c r="I45" i="7"/>
  <c r="I58" i="7" s="1"/>
  <c r="I53" i="7"/>
  <c r="K7" i="7"/>
  <c r="K13" i="7" s="1"/>
  <c r="I17" i="7"/>
  <c r="I18" i="7" s="1"/>
  <c r="H140" i="5"/>
  <c r="I55" i="6"/>
  <c r="J12" i="2"/>
  <c r="K88" i="7" l="1"/>
  <c r="N12" i="7"/>
  <c r="K35" i="7"/>
  <c r="G8" i="3"/>
  <c r="K36" i="7" l="1"/>
  <c r="K37" i="7" l="1"/>
  <c r="K38" i="7" l="1"/>
  <c r="K39" i="7" l="1"/>
  <c r="K40" i="7" l="1"/>
  <c r="K41" i="7" l="1"/>
  <c r="K42" i="7" l="1"/>
  <c r="K43" i="7" l="1"/>
  <c r="K44" i="7" l="1"/>
  <c r="K45" i="7" l="1"/>
  <c r="K46" i="7" l="1"/>
  <c r="K47" i="7" l="1"/>
  <c r="K48" i="7" l="1"/>
  <c r="K49" i="7" l="1"/>
  <c r="K50" i="7" l="1"/>
  <c r="K51" i="7" l="1"/>
  <c r="K52" i="7" l="1"/>
  <c r="K53" i="7" l="1"/>
  <c r="K54" i="7" l="1"/>
  <c r="K55" i="7" l="1"/>
  <c r="K57" i="7" l="1"/>
  <c r="K56" i="7"/>
  <c r="K58" i="7" l="1"/>
  <c r="N13" i="7" l="1"/>
</calcChain>
</file>

<file path=xl/sharedStrings.xml><?xml version="1.0" encoding="utf-8"?>
<sst xmlns="http://schemas.openxmlformats.org/spreadsheetml/2006/main" count="731" uniqueCount="110">
  <si>
    <t>SEARCH REPORT</t>
  </si>
  <si>
    <t>OUTSIDE FACTORY LAND</t>
  </si>
  <si>
    <t>Total land as per title deeds</t>
  </si>
  <si>
    <t>126.12 Acres</t>
  </si>
  <si>
    <t>Mutated and Converted land</t>
  </si>
  <si>
    <t>83.55 Acres</t>
  </si>
  <si>
    <t>Patta land</t>
  </si>
  <si>
    <t>23.1 Acres</t>
  </si>
  <si>
    <t xml:space="preserve">Mutated but not coverted </t>
  </si>
  <si>
    <t>6.50 Acres</t>
  </si>
  <si>
    <t>Non-Mutated land</t>
  </si>
  <si>
    <t>12.97 Acres</t>
  </si>
  <si>
    <t>ADVOCATE DOCUMENT</t>
  </si>
  <si>
    <t>MOE</t>
  </si>
  <si>
    <t>Outside Factory Land</t>
  </si>
  <si>
    <t xml:space="preserve"> Factory Land</t>
  </si>
  <si>
    <t>36.365 Acres</t>
  </si>
  <si>
    <t>DETAILS AS PER DAG NUMBER</t>
  </si>
  <si>
    <t xml:space="preserve">Total Area </t>
  </si>
  <si>
    <t>Purchased Area</t>
  </si>
  <si>
    <t>225.048 Acres</t>
  </si>
  <si>
    <t>165.593 Acres</t>
  </si>
  <si>
    <t>Total</t>
  </si>
  <si>
    <t>TIL OUTSIDE PLANT AREA</t>
  </si>
  <si>
    <t>Sr. No.</t>
  </si>
  <si>
    <t>Deed No.</t>
  </si>
  <si>
    <t>Mauza</t>
  </si>
  <si>
    <t>Dag No.</t>
  </si>
  <si>
    <t>Area
(Decimal)</t>
  </si>
  <si>
    <t>Area
(Acre)</t>
  </si>
  <si>
    <t>Changul</t>
  </si>
  <si>
    <t>2850, 2850/3266</t>
  </si>
  <si>
    <t>2831, 2833, 2835</t>
  </si>
  <si>
    <t>2820, 2821</t>
  </si>
  <si>
    <t>Fata Mahammadpur</t>
  </si>
  <si>
    <t>2883, 2881</t>
  </si>
  <si>
    <t>3109/ 3606</t>
  </si>
  <si>
    <t>3122, 3120</t>
  </si>
  <si>
    <t>2878, 2884</t>
  </si>
  <si>
    <t>2763/ 3655</t>
  </si>
  <si>
    <t>2786, 2793</t>
  </si>
  <si>
    <t>2779/ 3654</t>
  </si>
  <si>
    <t>3109/ 3606, 2784</t>
  </si>
  <si>
    <t>2755, 2805</t>
  </si>
  <si>
    <t>2780, 2781, 2781/ 3652</t>
  </si>
  <si>
    <t>2885, 2791, 2792, 2863, 2878</t>
  </si>
  <si>
    <t>2800, 2878, 2885</t>
  </si>
  <si>
    <t>2863/ 3264, 2865</t>
  </si>
  <si>
    <t>2878, 2885</t>
  </si>
  <si>
    <t>23, 25</t>
  </si>
  <si>
    <t>21, 22</t>
  </si>
  <si>
    <t>2754,. 2798, 2853</t>
  </si>
  <si>
    <t>2754, 2771, 2796</t>
  </si>
  <si>
    <t>2770, 2771, 2788, 2798, 2853, 3108</t>
  </si>
  <si>
    <t>2859, 2887, 2888</t>
  </si>
  <si>
    <t>2, 18</t>
  </si>
  <si>
    <t>TIL INSIDE PLANT AREA</t>
  </si>
  <si>
    <t>3153, 3197</t>
  </si>
  <si>
    <t>3162, 3116, 3175, 3169/3607, 3169</t>
  </si>
  <si>
    <t>3180, 3163, 3166, 3173</t>
  </si>
  <si>
    <t>2848, 3164, 2856, 2812</t>
  </si>
  <si>
    <t>3170, 3171</t>
  </si>
  <si>
    <t>3172, 3176</t>
  </si>
  <si>
    <t>3143, 3144, 3152</t>
  </si>
  <si>
    <t>3162, 3116, 3175, 3169/ 3607, 3169</t>
  </si>
  <si>
    <t>3165, 3179, 3197</t>
  </si>
  <si>
    <t>2830, 3184</t>
  </si>
  <si>
    <t>TOTAL</t>
  </si>
  <si>
    <t>Found on DAG Map</t>
  </si>
  <si>
    <t>Could not found on DAG Map</t>
  </si>
  <si>
    <t xml:space="preserve"> </t>
  </si>
  <si>
    <t>To be considered with the main plant</t>
  </si>
  <si>
    <t xml:space="preserve">Won't be evaluated </t>
  </si>
  <si>
    <t>TIL, KHARAGPUR, WEST BENGAL</t>
  </si>
  <si>
    <t>LOT 1</t>
  </si>
  <si>
    <t>Facing</t>
  </si>
  <si>
    <r>
      <t xml:space="preserve">Area
</t>
    </r>
    <r>
      <rPr>
        <b/>
        <i/>
        <sz val="11"/>
        <color theme="1"/>
        <rFont val="Calibri"/>
        <family val="2"/>
        <scheme val="minor"/>
      </rPr>
      <t>(in Decimal)</t>
    </r>
  </si>
  <si>
    <r>
      <t xml:space="preserve">Area
</t>
    </r>
    <r>
      <rPr>
        <b/>
        <i/>
        <sz val="11"/>
        <color theme="1"/>
        <rFont val="Calibri"/>
        <family val="2"/>
        <scheme val="minor"/>
      </rPr>
      <t>(in Acre)</t>
    </r>
  </si>
  <si>
    <t>Value
INR</t>
  </si>
  <si>
    <t>West</t>
  </si>
  <si>
    <t>Access</t>
  </si>
  <si>
    <t>Entrance through Dag No. 3105</t>
  </si>
  <si>
    <t>Independent Access Through NH-60</t>
  </si>
  <si>
    <t>LOT 2</t>
  </si>
  <si>
    <t>LOT 3</t>
  </si>
  <si>
    <t>LOT 4</t>
  </si>
  <si>
    <t>Entrance through Dag No. 2751 &amp; 2752</t>
  </si>
  <si>
    <t>Changual</t>
  </si>
  <si>
    <t>LOT 5</t>
  </si>
  <si>
    <t>North</t>
  </si>
  <si>
    <t>Independent Access Through Jamna Barobetia Rd.</t>
  </si>
  <si>
    <t>LOT 6</t>
  </si>
  <si>
    <t>Entrance through Dag No. 2778,2763 &amp; 2762</t>
  </si>
  <si>
    <t>LOT 7</t>
  </si>
  <si>
    <t>Entrance through Dag No. 2782</t>
  </si>
  <si>
    <r>
      <t xml:space="preserve">LOT 8 </t>
    </r>
    <r>
      <rPr>
        <b/>
        <i/>
        <sz val="11"/>
        <color theme="1"/>
        <rFont val="Calibri"/>
        <family val="2"/>
        <scheme val="minor"/>
      </rPr>
      <t>(ENTRANCE THROUGH BACKSIDE OF TIL KHARAGPUR PLANT)</t>
    </r>
  </si>
  <si>
    <t>East</t>
  </si>
  <si>
    <t>Access Through Backside of TIL Kharagpur Plant
No Individual Access</t>
  </si>
  <si>
    <r>
      <t xml:space="preserve">LOT 9 </t>
    </r>
    <r>
      <rPr>
        <b/>
        <i/>
        <sz val="11"/>
        <color theme="1"/>
        <rFont val="Calibri"/>
        <family val="2"/>
        <scheme val="minor"/>
      </rPr>
      <t>(ENTRANCE THROUGH NORTH SIDE OF TIL KHARAGPUR PLANT)</t>
    </r>
  </si>
  <si>
    <t>Access Through North of TIL Kharagpur Plant
No Individual Access</t>
  </si>
  <si>
    <t>Total Area Including All Lot</t>
  </si>
  <si>
    <t>Total Value</t>
  </si>
  <si>
    <r>
      <t xml:space="preserve">Rate 
</t>
    </r>
    <r>
      <rPr>
        <b/>
        <i/>
        <sz val="11"/>
        <color theme="1"/>
        <rFont val="Calibri"/>
        <family val="2"/>
        <scheme val="minor"/>
      </rPr>
      <t>(in Decimal)</t>
    </r>
  </si>
  <si>
    <t>In case different group of plots are formed or each dag number is considered in isolation then it may fetch diferent value whuch is not considered in this valuation.</t>
  </si>
  <si>
    <t>This valuation is assessed for the open land parcels adjacent to the TIL factory at xxxxx. Total land measuring as per MoE, TIR, Cadestral Map details provided to us is xxxxx. This total land is distributed into xxxx Dag numbers as shown in the Table below and the cadestral Map annexed. However these Dag numbers do not forms cotinuous land parcel and there are some dag numbers falling in between the subject dag numbers under valuation which are owned by TIL but are not mortgaged with the Bank and thus have not been considered in the valuation as per requirement of the Bank. Many of the dag numbers do not have accessibility and are land locked if taken in isolation. Therefore for the purpose of the valuation which is just, reasonable and realizable during the transaction, lot or group of plots have been formed as shown in the map below which can have proper independent access from the road. Valuation is done based on the group of plots considered as one.</t>
  </si>
  <si>
    <t>TIL VACANT LAND, KHARAGPUR</t>
  </si>
  <si>
    <t>Round Off</t>
  </si>
  <si>
    <t xml:space="preserve">RV </t>
  </si>
  <si>
    <t>DV</t>
  </si>
  <si>
    <t>Acres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</si>
</sst>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_(&quot;₹&quot;* #,##0.00_);_(&quot;₹&quot;* \(#,##0.00\);_(&quot;₹&quot;* &quot;-&quot;??_);_(@_)"/>
    <numFmt numFmtId="165" formatCode="_ &quot;₹&quot;\ * #,##0_ ;_ &quot;₹&quot;\ * \-#,##0_ ;_ &quot;₹&quot;\ * &quot;-&quot;??_ ;_ @_ "/>
    <numFmt numFmtId="166" formatCode="_ * #,##0_ ;_ * \-#,##0_ ;_ * &quot;-&quot;??_ ;_ @_ "/>
  </numFmts>
  <fonts count="6" x14ac:knownFonts="1">
    <font>
      <sz val="11"/>
      <color theme="1"/>
      <name val="Calibri"/>
      <family val="2"/>
      <scheme val="minor"/>
    </font>
    <font>
      <b/>
      <sz val="11"/>
      <color theme="0"/>
      <name val="Calibri"/>
      <family val="2"/>
      <scheme val="minor"/>
    </font>
    <font>
      <b/>
      <sz val="11"/>
      <color theme="1"/>
      <name val="Calibri"/>
      <family val="2"/>
      <scheme val="minor"/>
    </font>
    <font>
      <sz val="11"/>
      <color theme="1"/>
      <name val="Calibri"/>
      <family val="2"/>
      <scheme val="minor"/>
    </font>
    <font>
      <b/>
      <i/>
      <sz val="11"/>
      <color theme="1"/>
      <name val="Calibri"/>
      <family val="2"/>
      <scheme val="minor"/>
    </font>
    <font>
      <sz val="8"/>
      <name val="Calibri"/>
      <family val="2"/>
      <scheme val="minor"/>
    </font>
  </fonts>
  <fills count="11">
    <fill>
      <patternFill patternType="none"/>
    </fill>
    <fill>
      <patternFill patternType="gray125"/>
    </fill>
    <fill>
      <patternFill patternType="solid">
        <fgColor theme="9" tint="0.79998168889431442"/>
        <bgColor indexed="64"/>
      </patternFill>
    </fill>
    <fill>
      <patternFill patternType="solid">
        <fgColor theme="4" tint="-0.499984740745262"/>
        <bgColor indexed="64"/>
      </patternFill>
    </fill>
    <fill>
      <patternFill patternType="solid">
        <fgColor theme="5" tint="0.79998168889431442"/>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theme="8" tint="0.59999389629810485"/>
        <bgColor indexed="64"/>
      </patternFill>
    </fill>
    <fill>
      <patternFill patternType="solid">
        <fgColor rgb="FFFF7575"/>
        <bgColor indexed="64"/>
      </patternFill>
    </fill>
    <fill>
      <patternFill patternType="solid">
        <fgColor rgb="FF002060"/>
        <bgColor indexed="64"/>
      </patternFill>
    </fill>
    <fill>
      <patternFill patternType="solid">
        <fgColor theme="8"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s>
  <cellStyleXfs count="3">
    <xf numFmtId="0" fontId="0" fillId="0" borderId="0"/>
    <xf numFmtId="164" fontId="3" fillId="0" borderId="0" applyFont="0" applyFill="0" applyBorder="0" applyAlignment="0" applyProtection="0"/>
    <xf numFmtId="43" fontId="3" fillId="0" borderId="0" applyFont="0" applyFill="0" applyBorder="0" applyAlignment="0" applyProtection="0"/>
  </cellStyleXfs>
  <cellXfs count="70">
    <xf numFmtId="0" fontId="0" fillId="0" borderId="0" xfId="0"/>
    <xf numFmtId="0" fontId="2" fillId="2" borderId="1" xfId="0" applyFont="1" applyFill="1" applyBorder="1" applyAlignment="1">
      <alignment horizontal="center"/>
    </xf>
    <xf numFmtId="0" fontId="0" fillId="0" borderId="1" xfId="0" applyBorder="1"/>
    <xf numFmtId="0" fontId="0" fillId="0" borderId="1" xfId="0" applyBorder="1" applyAlignment="1">
      <alignment horizontal="center"/>
    </xf>
    <xf numFmtId="0" fontId="2" fillId="0" borderId="1" xfId="0" applyFont="1" applyBorder="1" applyAlignment="1">
      <alignment horizont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0" fillId="2" borderId="1" xfId="0" applyFill="1" applyBorder="1" applyAlignment="1">
      <alignment horizontal="center"/>
    </xf>
    <xf numFmtId="0" fontId="0" fillId="2" borderId="0" xfId="0" applyFill="1"/>
    <xf numFmtId="0" fontId="0" fillId="4" borderId="1" xfId="0" applyFill="1" applyBorder="1" applyAlignment="1">
      <alignment horizontal="center"/>
    </xf>
    <xf numFmtId="0" fontId="0" fillId="4" borderId="0" xfId="0" applyFill="1"/>
    <xf numFmtId="0" fontId="0" fillId="2" borderId="1" xfId="0" applyFill="1" applyBorder="1"/>
    <xf numFmtId="0" fontId="0" fillId="6" borderId="1" xfId="0" applyFill="1" applyBorder="1"/>
    <xf numFmtId="0" fontId="0" fillId="4" borderId="5" xfId="0" applyFill="1" applyBorder="1"/>
    <xf numFmtId="0" fontId="0" fillId="0" borderId="0" xfId="0" applyAlignment="1">
      <alignment horizontal="center"/>
    </xf>
    <xf numFmtId="0" fontId="2" fillId="7" borderId="1" xfId="0" applyFont="1" applyFill="1" applyBorder="1" applyAlignment="1">
      <alignment horizontal="center" vertical="center"/>
    </xf>
    <xf numFmtId="0" fontId="2" fillId="7" borderId="1" xfId="0" applyFont="1" applyFill="1" applyBorder="1" applyAlignment="1">
      <alignment horizontal="center" vertical="center" wrapText="1"/>
    </xf>
    <xf numFmtId="0" fontId="0" fillId="8" borderId="1" xfId="0" applyFill="1" applyBorder="1"/>
    <xf numFmtId="0" fontId="0" fillId="8" borderId="1" xfId="0" applyFill="1" applyBorder="1" applyAlignment="1">
      <alignment horizontal="center"/>
    </xf>
    <xf numFmtId="0" fontId="0" fillId="6" borderId="1" xfId="0" applyFill="1" applyBorder="1" applyAlignment="1">
      <alignment horizontal="center"/>
    </xf>
    <xf numFmtId="0" fontId="1" fillId="0" borderId="0" xfId="0" applyFont="1" applyAlignment="1">
      <alignment vertical="center"/>
    </xf>
    <xf numFmtId="0" fontId="2" fillId="0" borderId="0" xfId="0" applyFont="1"/>
    <xf numFmtId="0" fontId="0" fillId="0" borderId="1" xfId="0" applyBorder="1" applyAlignment="1">
      <alignment horizontal="center" vertical="center"/>
    </xf>
    <xf numFmtId="0" fontId="0" fillId="0" borderId="1" xfId="0" applyBorder="1" applyAlignment="1">
      <alignment horizontal="center" vertical="center" wrapText="1"/>
    </xf>
    <xf numFmtId="165" fontId="0" fillId="0" borderId="1" xfId="1" applyNumberFormat="1" applyFont="1" applyBorder="1" applyAlignment="1">
      <alignment vertical="center"/>
    </xf>
    <xf numFmtId="165" fontId="0" fillId="0" borderId="1" xfId="0" applyNumberFormat="1" applyBorder="1" applyAlignment="1">
      <alignment horizontal="center"/>
    </xf>
    <xf numFmtId="165" fontId="0" fillId="0" borderId="1" xfId="0" applyNumberFormat="1" applyBorder="1" applyAlignment="1">
      <alignment vertical="center"/>
    </xf>
    <xf numFmtId="165" fontId="2" fillId="0" borderId="1" xfId="0" applyNumberFormat="1" applyFont="1" applyBorder="1" applyAlignment="1">
      <alignment horizontal="center"/>
    </xf>
    <xf numFmtId="165" fontId="0" fillId="0" borderId="1" xfId="1" applyNumberFormat="1" applyFont="1" applyBorder="1" applyAlignment="1">
      <alignment horizontal="center"/>
    </xf>
    <xf numFmtId="0" fontId="0" fillId="0" borderId="1" xfId="0" applyBorder="1" applyAlignment="1">
      <alignment horizontal="center" wrapText="1"/>
    </xf>
    <xf numFmtId="0" fontId="2" fillId="0" borderId="0" xfId="0" applyFont="1" applyAlignment="1">
      <alignment horizontal="center"/>
    </xf>
    <xf numFmtId="0" fontId="2" fillId="0" borderId="1" xfId="0" applyFont="1" applyBorder="1"/>
    <xf numFmtId="165" fontId="2" fillId="0" borderId="1" xfId="0" applyNumberFormat="1" applyFont="1" applyBorder="1"/>
    <xf numFmtId="0" fontId="2" fillId="7" borderId="1" xfId="0" applyFont="1" applyFill="1" applyBorder="1"/>
    <xf numFmtId="0" fontId="2" fillId="0" borderId="5" xfId="0" applyFont="1" applyBorder="1"/>
    <xf numFmtId="165" fontId="0" fillId="0" borderId="0" xfId="1" applyNumberFormat="1" applyFont="1"/>
    <xf numFmtId="166" fontId="0" fillId="0" borderId="0" xfId="2" applyNumberFormat="1" applyFont="1"/>
    <xf numFmtId="166" fontId="0" fillId="0" borderId="0" xfId="0" applyNumberFormat="1"/>
    <xf numFmtId="165" fontId="0" fillId="0" borderId="1" xfId="1" applyNumberFormat="1" applyFont="1" applyFill="1" applyBorder="1" applyAlignment="1">
      <alignment vertical="center"/>
    </xf>
    <xf numFmtId="0" fontId="0" fillId="0" borderId="1" xfId="0" applyBorder="1" applyAlignment="1">
      <alignment horizontal="center"/>
    </xf>
    <xf numFmtId="0" fontId="2" fillId="0" borderId="1" xfId="0" applyFont="1" applyBorder="1" applyAlignment="1">
      <alignment horizontal="center"/>
    </xf>
    <xf numFmtId="0" fontId="2" fillId="2" borderId="1" xfId="0" applyFont="1" applyFill="1" applyBorder="1" applyAlignment="1">
      <alignment horizontal="center"/>
    </xf>
    <xf numFmtId="0" fontId="2" fillId="2" borderId="1" xfId="0" applyFont="1" applyFill="1" applyBorder="1" applyAlignment="1">
      <alignment horizontal="center" vertical="center"/>
    </xf>
    <xf numFmtId="0" fontId="1" fillId="9" borderId="6" xfId="0" applyFont="1" applyFill="1" applyBorder="1" applyAlignment="1">
      <alignment horizontal="center" vertical="center"/>
    </xf>
    <xf numFmtId="0" fontId="1" fillId="9" borderId="7" xfId="0" applyFont="1" applyFill="1" applyBorder="1" applyAlignment="1">
      <alignment horizontal="center" vertical="center"/>
    </xf>
    <xf numFmtId="0" fontId="1" fillId="9" borderId="11" xfId="0" applyFont="1" applyFill="1" applyBorder="1" applyAlignment="1">
      <alignment horizontal="center" vertical="center"/>
    </xf>
    <xf numFmtId="0" fontId="1" fillId="9" borderId="12" xfId="0" applyFont="1" applyFill="1" applyBorder="1" applyAlignment="1">
      <alignment horizontal="center" vertical="center"/>
    </xf>
    <xf numFmtId="0" fontId="1" fillId="9" borderId="3" xfId="0" applyFont="1" applyFill="1" applyBorder="1" applyAlignment="1">
      <alignment horizontal="center" vertical="center"/>
    </xf>
    <xf numFmtId="0" fontId="1" fillId="9" borderId="4" xfId="0" applyFont="1" applyFill="1" applyBorder="1" applyAlignment="1">
      <alignment horizontal="center" vertical="center"/>
    </xf>
    <xf numFmtId="0" fontId="2" fillId="10" borderId="8" xfId="0" applyFont="1" applyFill="1" applyBorder="1" applyAlignment="1">
      <alignment horizontal="center"/>
    </xf>
    <xf numFmtId="0" fontId="2" fillId="10" borderId="9" xfId="0" applyFont="1" applyFill="1" applyBorder="1" applyAlignment="1">
      <alignment horizontal="center"/>
    </xf>
    <xf numFmtId="0" fontId="2" fillId="10" borderId="10" xfId="0" applyFont="1" applyFill="1" applyBorder="1" applyAlignment="1">
      <alignment horizontal="center"/>
    </xf>
    <xf numFmtId="0" fontId="0" fillId="0" borderId="1" xfId="0" applyBorder="1" applyAlignment="1">
      <alignment horizontal="center" vertical="center"/>
    </xf>
    <xf numFmtId="165" fontId="0" fillId="0" borderId="1" xfId="1" applyNumberFormat="1" applyFont="1" applyFill="1" applyBorder="1" applyAlignment="1">
      <alignment horizontal="center" vertical="center"/>
    </xf>
    <xf numFmtId="0" fontId="0" fillId="0" borderId="1" xfId="0" applyBorder="1" applyAlignment="1">
      <alignment horizontal="center" vertical="center" wrapText="1"/>
    </xf>
    <xf numFmtId="165" fontId="0" fillId="0" borderId="1" xfId="0" applyNumberFormat="1" applyBorder="1" applyAlignment="1">
      <alignment horizontal="center" vertical="center"/>
    </xf>
    <xf numFmtId="0" fontId="2" fillId="0" borderId="8" xfId="0" applyFont="1" applyBorder="1" applyAlignment="1">
      <alignment horizontal="center"/>
    </xf>
    <xf numFmtId="0" fontId="2" fillId="0" borderId="9" xfId="0" applyFont="1" applyBorder="1" applyAlignment="1">
      <alignment horizontal="center"/>
    </xf>
    <xf numFmtId="0" fontId="2" fillId="0" borderId="10" xfId="0" applyFont="1" applyBorder="1" applyAlignment="1">
      <alignment horizontal="center"/>
    </xf>
    <xf numFmtId="0" fontId="0" fillId="0" borderId="5" xfId="0" applyBorder="1" applyAlignment="1">
      <alignment horizontal="left" vertical="top" wrapText="1"/>
    </xf>
    <xf numFmtId="0" fontId="0" fillId="0" borderId="1" xfId="0" applyBorder="1" applyAlignment="1">
      <alignment horizontal="left"/>
    </xf>
    <xf numFmtId="0" fontId="1" fillId="5" borderId="0" xfId="0" applyFont="1" applyFill="1" applyAlignment="1">
      <alignment horizontal="center" vertical="center"/>
    </xf>
    <xf numFmtId="0" fontId="1" fillId="5" borderId="2" xfId="0" applyFont="1" applyFill="1" applyBorder="1" applyAlignment="1">
      <alignment horizontal="center" vertical="center"/>
    </xf>
    <xf numFmtId="0" fontId="1" fillId="5" borderId="3" xfId="0" applyFont="1" applyFill="1" applyBorder="1" applyAlignment="1">
      <alignment horizontal="center" vertical="center"/>
    </xf>
    <xf numFmtId="0" fontId="1" fillId="5" borderId="4" xfId="0" applyFont="1" applyFill="1" applyBorder="1" applyAlignment="1">
      <alignment horizontal="center" vertical="center"/>
    </xf>
    <xf numFmtId="0" fontId="2" fillId="0" borderId="1" xfId="0" applyFont="1" applyBorder="1" applyAlignment="1">
      <alignment horizontal="center" wrapText="1"/>
    </xf>
    <xf numFmtId="0" fontId="1" fillId="3" borderId="0" xfId="0" applyFont="1" applyFill="1" applyAlignment="1">
      <alignment horizontal="center" vertical="center"/>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cellXfs>
  <cellStyles count="3">
    <cellStyle name="Comma" xfId="2" builtinId="3"/>
    <cellStyle name="Currency" xfId="1" builtinId="4"/>
    <cellStyle name="Normal" xfId="0" builtinId="0"/>
  </cellStyles>
  <dxfs count="0"/>
  <tableStyles count="0" defaultTableStyle="TableStyleMedium2" defaultPivotStyle="PivotStyleLight16"/>
  <colors>
    <mruColors>
      <color rgb="FFFF75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E6:I12"/>
  <sheetViews>
    <sheetView workbookViewId="0">
      <selection activeCell="E8" sqref="E8:I8"/>
    </sheetView>
  </sheetViews>
  <sheetFormatPr defaultRowHeight="15" x14ac:dyDescent="0.25"/>
  <cols>
    <col min="9" max="9" width="8.28515625" customWidth="1"/>
  </cols>
  <sheetData>
    <row r="6" spans="5:9" x14ac:dyDescent="0.25">
      <c r="E6" s="41" t="s">
        <v>12</v>
      </c>
      <c r="F6" s="41"/>
      <c r="G6" s="41"/>
      <c r="H6" s="41"/>
      <c r="I6" s="41"/>
    </row>
    <row r="7" spans="5:9" x14ac:dyDescent="0.25">
      <c r="E7" s="41" t="s">
        <v>1</v>
      </c>
      <c r="F7" s="41"/>
      <c r="G7" s="41"/>
      <c r="H7" s="41"/>
      <c r="I7" s="41"/>
    </row>
    <row r="8" spans="5:9" x14ac:dyDescent="0.25">
      <c r="E8" s="39" t="s">
        <v>4</v>
      </c>
      <c r="F8" s="39"/>
      <c r="G8" s="39"/>
      <c r="H8" s="39" t="s">
        <v>5</v>
      </c>
      <c r="I8" s="39"/>
    </row>
    <row r="9" spans="5:9" x14ac:dyDescent="0.25">
      <c r="E9" s="39" t="s">
        <v>6</v>
      </c>
      <c r="F9" s="39"/>
      <c r="G9" s="39"/>
      <c r="H9" s="39" t="s">
        <v>7</v>
      </c>
      <c r="I9" s="39"/>
    </row>
    <row r="10" spans="5:9" x14ac:dyDescent="0.25">
      <c r="E10" s="39" t="s">
        <v>8</v>
      </c>
      <c r="F10" s="39"/>
      <c r="G10" s="39"/>
      <c r="H10" s="39" t="s">
        <v>9</v>
      </c>
      <c r="I10" s="39"/>
    </row>
    <row r="11" spans="5:9" x14ac:dyDescent="0.25">
      <c r="E11" s="39" t="s">
        <v>10</v>
      </c>
      <c r="F11" s="39"/>
      <c r="G11" s="39"/>
      <c r="H11" s="39" t="s">
        <v>11</v>
      </c>
      <c r="I11" s="39"/>
    </row>
    <row r="12" spans="5:9" x14ac:dyDescent="0.25">
      <c r="E12" s="40" t="s">
        <v>2</v>
      </c>
      <c r="F12" s="40"/>
      <c r="G12" s="40"/>
      <c r="H12" s="40" t="s">
        <v>3</v>
      </c>
      <c r="I12" s="40"/>
    </row>
  </sheetData>
  <mergeCells count="12">
    <mergeCell ref="E11:G11"/>
    <mergeCell ref="H12:I12"/>
    <mergeCell ref="E6:I6"/>
    <mergeCell ref="E7:I7"/>
    <mergeCell ref="H8:I8"/>
    <mergeCell ref="H9:I9"/>
    <mergeCell ref="H10:I10"/>
    <mergeCell ref="H11:I11"/>
    <mergeCell ref="E12:G12"/>
    <mergeCell ref="E8:G8"/>
    <mergeCell ref="E9:G9"/>
    <mergeCell ref="E10:G1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5:J12"/>
  <sheetViews>
    <sheetView workbookViewId="0">
      <selection activeCell="C7" sqref="C7:G7"/>
    </sheetView>
  </sheetViews>
  <sheetFormatPr defaultRowHeight="15" x14ac:dyDescent="0.25"/>
  <sheetData>
    <row r="5" spans="3:10" x14ac:dyDescent="0.25">
      <c r="C5" s="41" t="s">
        <v>0</v>
      </c>
      <c r="D5" s="41"/>
      <c r="E5" s="41"/>
      <c r="F5" s="41"/>
      <c r="G5" s="41"/>
    </row>
    <row r="6" spans="3:10" x14ac:dyDescent="0.25">
      <c r="C6" s="41" t="s">
        <v>1</v>
      </c>
      <c r="D6" s="41"/>
      <c r="E6" s="41"/>
      <c r="F6" s="41"/>
      <c r="G6" s="41"/>
    </row>
    <row r="7" spans="3:10" x14ac:dyDescent="0.25">
      <c r="C7" s="39" t="s">
        <v>4</v>
      </c>
      <c r="D7" s="39"/>
      <c r="E7" s="39"/>
      <c r="F7" s="39" t="s">
        <v>5</v>
      </c>
      <c r="G7" s="39"/>
    </row>
    <row r="8" spans="3:10" x14ac:dyDescent="0.25">
      <c r="C8" s="39" t="s">
        <v>6</v>
      </c>
      <c r="D8" s="39"/>
      <c r="E8" s="39"/>
      <c r="F8" s="39" t="s">
        <v>7</v>
      </c>
      <c r="G8" s="39"/>
    </row>
    <row r="9" spans="3:10" x14ac:dyDescent="0.25">
      <c r="C9" s="39" t="s">
        <v>8</v>
      </c>
      <c r="D9" s="39"/>
      <c r="E9" s="39"/>
      <c r="F9" s="39" t="s">
        <v>9</v>
      </c>
      <c r="G9" s="39"/>
    </row>
    <row r="10" spans="3:10" x14ac:dyDescent="0.25">
      <c r="C10" s="39" t="s">
        <v>10</v>
      </c>
      <c r="D10" s="39"/>
      <c r="E10" s="39"/>
      <c r="F10" s="39" t="s">
        <v>11</v>
      </c>
      <c r="G10" s="39"/>
    </row>
    <row r="11" spans="3:10" x14ac:dyDescent="0.25">
      <c r="C11" s="40" t="s">
        <v>2</v>
      </c>
      <c r="D11" s="40"/>
      <c r="E11" s="40"/>
      <c r="F11" s="40" t="s">
        <v>3</v>
      </c>
      <c r="G11" s="40"/>
    </row>
    <row r="12" spans="3:10" x14ac:dyDescent="0.25">
      <c r="J12">
        <f>126.12+36.36</f>
        <v>162.48000000000002</v>
      </c>
    </row>
  </sheetData>
  <mergeCells count="12">
    <mergeCell ref="C5:G5"/>
    <mergeCell ref="C6:G6"/>
    <mergeCell ref="C7:E7"/>
    <mergeCell ref="F7:G7"/>
    <mergeCell ref="C8:E8"/>
    <mergeCell ref="F8:G8"/>
    <mergeCell ref="C9:E9"/>
    <mergeCell ref="F9:G9"/>
    <mergeCell ref="C10:E10"/>
    <mergeCell ref="F10:G10"/>
    <mergeCell ref="C11:E11"/>
    <mergeCell ref="F11:G1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D4:G8"/>
  <sheetViews>
    <sheetView workbookViewId="0">
      <selection activeCell="G6" sqref="G6"/>
    </sheetView>
  </sheetViews>
  <sheetFormatPr defaultRowHeight="15" x14ac:dyDescent="0.25"/>
  <cols>
    <col min="7" max="7" width="12" customWidth="1"/>
  </cols>
  <sheetData>
    <row r="4" spans="4:7" x14ac:dyDescent="0.25">
      <c r="D4" s="42" t="s">
        <v>13</v>
      </c>
      <c r="E4" s="42"/>
      <c r="F4" s="42"/>
      <c r="G4" s="42"/>
    </row>
    <row r="5" spans="4:7" x14ac:dyDescent="0.25">
      <c r="D5" s="42"/>
      <c r="E5" s="42"/>
      <c r="F5" s="42"/>
      <c r="G5" s="42"/>
    </row>
    <row r="6" spans="4:7" x14ac:dyDescent="0.25">
      <c r="D6" s="39" t="s">
        <v>14</v>
      </c>
      <c r="E6" s="39"/>
      <c r="F6" s="39"/>
      <c r="G6" s="3" t="s">
        <v>5</v>
      </c>
    </row>
    <row r="7" spans="4:7" x14ac:dyDescent="0.25">
      <c r="D7" s="39" t="s">
        <v>15</v>
      </c>
      <c r="E7" s="39"/>
      <c r="F7" s="39"/>
      <c r="G7" s="3" t="s">
        <v>16</v>
      </c>
    </row>
    <row r="8" spans="4:7" x14ac:dyDescent="0.25">
      <c r="D8" s="40" t="s">
        <v>22</v>
      </c>
      <c r="E8" s="40"/>
      <c r="F8" s="40"/>
      <c r="G8" s="4">
        <f>83.55+36.365</f>
        <v>119.91499999999999</v>
      </c>
    </row>
  </sheetData>
  <mergeCells count="4">
    <mergeCell ref="D4:G5"/>
    <mergeCell ref="D6:F6"/>
    <mergeCell ref="D7:F7"/>
    <mergeCell ref="D8:F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D5:J9"/>
  <sheetViews>
    <sheetView workbookViewId="0">
      <selection activeCell="J9" sqref="J9"/>
    </sheetView>
  </sheetViews>
  <sheetFormatPr defaultRowHeight="15" x14ac:dyDescent="0.25"/>
  <cols>
    <col min="8" max="8" width="9.140625" customWidth="1"/>
    <col min="9" max="9" width="12.5703125" customWidth="1"/>
  </cols>
  <sheetData>
    <row r="5" spans="4:10" x14ac:dyDescent="0.25">
      <c r="D5" s="42" t="s">
        <v>17</v>
      </c>
      <c r="E5" s="42"/>
      <c r="F5" s="42"/>
      <c r="G5" s="42"/>
      <c r="H5" s="42"/>
      <c r="I5" s="42"/>
    </row>
    <row r="6" spans="4:10" x14ac:dyDescent="0.25">
      <c r="D6" s="42"/>
      <c r="E6" s="42"/>
      <c r="F6" s="42"/>
      <c r="G6" s="42"/>
      <c r="H6" s="42"/>
      <c r="I6" s="42"/>
    </row>
    <row r="7" spans="4:10" x14ac:dyDescent="0.25">
      <c r="D7" s="39" t="s">
        <v>18</v>
      </c>
      <c r="E7" s="39"/>
      <c r="F7" s="39"/>
      <c r="G7" s="39"/>
      <c r="H7" s="39"/>
      <c r="I7" s="2" t="s">
        <v>20</v>
      </c>
    </row>
    <row r="8" spans="4:10" x14ac:dyDescent="0.25">
      <c r="D8" s="39" t="s">
        <v>19</v>
      </c>
      <c r="E8" s="39"/>
      <c r="F8" s="39"/>
      <c r="G8" s="39"/>
      <c r="H8" s="39"/>
      <c r="I8" s="2" t="s">
        <v>21</v>
      </c>
    </row>
    <row r="9" spans="4:10" x14ac:dyDescent="0.25">
      <c r="J9" t="s">
        <v>70</v>
      </c>
    </row>
  </sheetData>
  <mergeCells count="3">
    <mergeCell ref="D5:I6"/>
    <mergeCell ref="D7:H7"/>
    <mergeCell ref="D8:H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D3:R134"/>
  <sheetViews>
    <sheetView tabSelected="1" zoomScale="85" zoomScaleNormal="85" workbookViewId="0">
      <selection activeCell="M22" sqref="M22"/>
    </sheetView>
  </sheetViews>
  <sheetFormatPr defaultRowHeight="15" x14ac:dyDescent="0.25"/>
  <cols>
    <col min="4" max="5" width="9.140625" style="14"/>
    <col min="6" max="6" width="11.140625" style="14" customWidth="1"/>
    <col min="7" max="7" width="46" style="14" bestFit="1" customWidth="1"/>
    <col min="8" max="9" width="9.140625" style="14"/>
    <col min="10" max="10" width="13.42578125" style="14" bestFit="1" customWidth="1"/>
    <col min="11" max="11" width="15.85546875" style="14" bestFit="1" customWidth="1"/>
    <col min="13" max="13" width="25" bestFit="1" customWidth="1"/>
    <col min="14" max="14" width="17" bestFit="1" customWidth="1"/>
    <col min="17" max="18" width="12.5703125" bestFit="1" customWidth="1"/>
  </cols>
  <sheetData>
    <row r="3" spans="4:18" x14ac:dyDescent="0.25">
      <c r="D3" s="43" t="s">
        <v>73</v>
      </c>
      <c r="E3" s="44"/>
      <c r="F3" s="44"/>
      <c r="G3" s="44"/>
      <c r="H3" s="44"/>
      <c r="I3" s="44"/>
      <c r="J3" s="44"/>
      <c r="K3" s="45"/>
      <c r="L3" s="20"/>
      <c r="M3" s="20"/>
      <c r="N3" s="20"/>
    </row>
    <row r="4" spans="4:18" x14ac:dyDescent="0.25">
      <c r="D4" s="46"/>
      <c r="E4" s="47"/>
      <c r="F4" s="47"/>
      <c r="G4" s="47"/>
      <c r="H4" s="47"/>
      <c r="I4" s="47"/>
      <c r="J4" s="47"/>
      <c r="K4" s="48"/>
      <c r="L4" s="20"/>
      <c r="M4" s="20"/>
      <c r="N4" s="20"/>
    </row>
    <row r="5" spans="4:18" x14ac:dyDescent="0.25">
      <c r="D5" s="49" t="s">
        <v>74</v>
      </c>
      <c r="E5" s="50"/>
      <c r="F5" s="50"/>
      <c r="G5" s="50"/>
      <c r="H5" s="50"/>
      <c r="I5" s="50"/>
      <c r="J5" s="50"/>
      <c r="K5" s="51"/>
      <c r="L5" s="21"/>
      <c r="M5" s="21"/>
      <c r="N5" s="21"/>
    </row>
    <row r="6" spans="4:18" ht="45" x14ac:dyDescent="0.25">
      <c r="D6" s="15" t="s">
        <v>24</v>
      </c>
      <c r="E6" s="15" t="s">
        <v>27</v>
      </c>
      <c r="F6" s="15" t="s">
        <v>75</v>
      </c>
      <c r="G6" s="15" t="s">
        <v>80</v>
      </c>
      <c r="H6" s="16" t="s">
        <v>76</v>
      </c>
      <c r="I6" s="16" t="s">
        <v>77</v>
      </c>
      <c r="J6" s="16" t="s">
        <v>102</v>
      </c>
      <c r="K6" s="16" t="s">
        <v>78</v>
      </c>
      <c r="O6">
        <f>151*3000</f>
        <v>453000</v>
      </c>
    </row>
    <row r="7" spans="4:18" x14ac:dyDescent="0.25">
      <c r="D7" s="3">
        <v>1</v>
      </c>
      <c r="E7" s="3">
        <v>3606</v>
      </c>
      <c r="F7" s="3" t="s">
        <v>79</v>
      </c>
      <c r="G7" s="54" t="s">
        <v>81</v>
      </c>
      <c r="H7" s="52">
        <f>32+119</f>
        <v>151</v>
      </c>
      <c r="I7" s="52">
        <f>H7*0.01</f>
        <v>1.51</v>
      </c>
      <c r="J7" s="53">
        <f>J12*95%</f>
        <v>57000</v>
      </c>
      <c r="K7" s="55">
        <f>J7*H7</f>
        <v>8607000</v>
      </c>
    </row>
    <row r="8" spans="4:18" x14ac:dyDescent="0.25">
      <c r="D8" s="3">
        <v>2</v>
      </c>
      <c r="E8" s="3">
        <v>3109</v>
      </c>
      <c r="F8" s="3" t="s">
        <v>79</v>
      </c>
      <c r="G8" s="54"/>
      <c r="H8" s="52"/>
      <c r="I8" s="52"/>
      <c r="J8" s="53"/>
      <c r="K8" s="52"/>
      <c r="M8">
        <f>91/3</f>
        <v>30.333333333333332</v>
      </c>
    </row>
    <row r="9" spans="4:18" x14ac:dyDescent="0.25">
      <c r="D9" s="3">
        <v>3</v>
      </c>
      <c r="E9" s="3">
        <v>3110</v>
      </c>
      <c r="F9" s="3" t="s">
        <v>79</v>
      </c>
      <c r="G9" s="23" t="s">
        <v>81</v>
      </c>
      <c r="H9" s="3">
        <v>60</v>
      </c>
      <c r="I9" s="22">
        <f>H9*0.01</f>
        <v>0.6</v>
      </c>
      <c r="J9" s="38">
        <f>J12*95%</f>
        <v>57000</v>
      </c>
      <c r="K9" s="26">
        <f>J9*H9</f>
        <v>3420000</v>
      </c>
      <c r="M9">
        <v>57</v>
      </c>
      <c r="N9">
        <f>M9/91</f>
        <v>0.62637362637362637</v>
      </c>
      <c r="O9">
        <f>N9*M8</f>
        <v>19</v>
      </c>
      <c r="P9">
        <v>60000</v>
      </c>
      <c r="Q9">
        <f>P9*O9</f>
        <v>1140000</v>
      </c>
    </row>
    <row r="10" spans="4:18" x14ac:dyDescent="0.25">
      <c r="D10" s="3">
        <v>4</v>
      </c>
      <c r="E10" s="3">
        <v>3111</v>
      </c>
      <c r="F10" s="3" t="s">
        <v>79</v>
      </c>
      <c r="G10" s="23" t="s">
        <v>81</v>
      </c>
      <c r="H10" s="3">
        <v>73</v>
      </c>
      <c r="I10" s="22">
        <f t="shared" ref="I10:I12" si="0">H10*0.01</f>
        <v>0.73</v>
      </c>
      <c r="J10" s="38">
        <f>J12*95%</f>
        <v>57000</v>
      </c>
      <c r="K10" s="26">
        <f>J10*H10</f>
        <v>4161000</v>
      </c>
      <c r="P10">
        <v>42750</v>
      </c>
      <c r="Q10">
        <f>O9*P10</f>
        <v>812250</v>
      </c>
    </row>
    <row r="11" spans="4:18" x14ac:dyDescent="0.25">
      <c r="D11" s="3">
        <v>5</v>
      </c>
      <c r="E11" s="3">
        <v>3104</v>
      </c>
      <c r="F11" s="3" t="s">
        <v>79</v>
      </c>
      <c r="G11" s="23" t="s">
        <v>81</v>
      </c>
      <c r="H11" s="3">
        <v>112</v>
      </c>
      <c r="I11" s="22">
        <f t="shared" si="0"/>
        <v>1.1200000000000001</v>
      </c>
      <c r="J11" s="38">
        <f>J12*(1-5%)</f>
        <v>57000</v>
      </c>
      <c r="K11" s="25">
        <f>H11*J11</f>
        <v>6384000</v>
      </c>
      <c r="P11">
        <v>35000</v>
      </c>
      <c r="Q11">
        <f>P11*O9</f>
        <v>665000</v>
      </c>
    </row>
    <row r="12" spans="4:18" x14ac:dyDescent="0.25">
      <c r="D12" s="3">
        <v>6</v>
      </c>
      <c r="E12" s="3">
        <v>3105</v>
      </c>
      <c r="F12" s="3" t="s">
        <v>79</v>
      </c>
      <c r="G12" s="3" t="s">
        <v>82</v>
      </c>
      <c r="H12" s="3">
        <v>91</v>
      </c>
      <c r="I12" s="22">
        <f t="shared" si="0"/>
        <v>0.91</v>
      </c>
      <c r="J12" s="38">
        <v>60000</v>
      </c>
      <c r="K12" s="25">
        <f>H12*J12</f>
        <v>5460000</v>
      </c>
      <c r="M12" s="33" t="s">
        <v>100</v>
      </c>
      <c r="N12" s="31">
        <f>I13+I18+I25+I58+I64+I88+I105+I121+I130</f>
        <v>74.561000000000007</v>
      </c>
      <c r="O12" s="4" t="s">
        <v>109</v>
      </c>
      <c r="Q12" s="36">
        <f>SUM(Q9:Q11)</f>
        <v>2617250</v>
      </c>
      <c r="R12" s="37">
        <f>Q12*100</f>
        <v>261725000</v>
      </c>
    </row>
    <row r="13" spans="4:18" x14ac:dyDescent="0.25">
      <c r="D13" s="56" t="s">
        <v>67</v>
      </c>
      <c r="E13" s="57"/>
      <c r="F13" s="57"/>
      <c r="G13" s="58"/>
      <c r="H13" s="4">
        <f>SUM(H7:H12)</f>
        <v>487</v>
      </c>
      <c r="I13" s="4">
        <f>SUM(I7:I12)</f>
        <v>4.87</v>
      </c>
      <c r="J13" s="21"/>
      <c r="K13" s="27">
        <f>SUM(K7:K12)</f>
        <v>28032000</v>
      </c>
      <c r="M13" s="33" t="s">
        <v>101</v>
      </c>
      <c r="N13" s="32">
        <f>K13+K18+K25+K58+K64+K88+K105+K121+K130</f>
        <v>354266575</v>
      </c>
    </row>
    <row r="14" spans="4:18" x14ac:dyDescent="0.25">
      <c r="M14" s="33" t="s">
        <v>106</v>
      </c>
      <c r="N14" s="32">
        <v>354300000</v>
      </c>
    </row>
    <row r="15" spans="4:18" x14ac:dyDescent="0.25">
      <c r="D15" s="49" t="s">
        <v>83</v>
      </c>
      <c r="E15" s="50"/>
      <c r="F15" s="50"/>
      <c r="G15" s="50"/>
      <c r="H15" s="50"/>
      <c r="I15" s="50"/>
      <c r="J15" s="50"/>
      <c r="K15" s="51"/>
      <c r="M15" s="33" t="s">
        <v>107</v>
      </c>
      <c r="N15" s="32">
        <f>N14*0.85</f>
        <v>301155000</v>
      </c>
    </row>
    <row r="16" spans="4:18" ht="45" x14ac:dyDescent="0.25">
      <c r="D16" s="15" t="s">
        <v>24</v>
      </c>
      <c r="E16" s="15" t="s">
        <v>27</v>
      </c>
      <c r="F16" s="15" t="s">
        <v>75</v>
      </c>
      <c r="G16" s="15" t="s">
        <v>80</v>
      </c>
      <c r="H16" s="16" t="s">
        <v>76</v>
      </c>
      <c r="I16" s="16" t="s">
        <v>77</v>
      </c>
      <c r="J16" s="16" t="s">
        <v>102</v>
      </c>
      <c r="K16" s="16" t="s">
        <v>78</v>
      </c>
      <c r="M16" s="33" t="s">
        <v>108</v>
      </c>
      <c r="N16" s="32">
        <f>N14*0.75</f>
        <v>265725000</v>
      </c>
    </row>
    <row r="17" spans="4:13" x14ac:dyDescent="0.25">
      <c r="D17" s="3">
        <v>1</v>
      </c>
      <c r="E17" s="3">
        <v>2867</v>
      </c>
      <c r="F17" s="3" t="s">
        <v>79</v>
      </c>
      <c r="G17" s="3" t="s">
        <v>82</v>
      </c>
      <c r="H17" s="3">
        <f>Outside_plant_deed!G92+Outside_plant_deed!G122+Outside_plant_deed!G123</f>
        <v>134</v>
      </c>
      <c r="I17" s="3">
        <f>H17*0.01</f>
        <v>1.34</v>
      </c>
      <c r="J17" s="24">
        <v>60000</v>
      </c>
      <c r="K17" s="25">
        <f>H17*J17</f>
        <v>8040000</v>
      </c>
    </row>
    <row r="18" spans="4:13" x14ac:dyDescent="0.25">
      <c r="D18" s="56" t="s">
        <v>67</v>
      </c>
      <c r="E18" s="57"/>
      <c r="F18" s="57"/>
      <c r="G18" s="58"/>
      <c r="H18" s="4">
        <f>SUM(H17)</f>
        <v>134</v>
      </c>
      <c r="I18" s="4">
        <f>SUM(I17)</f>
        <v>1.34</v>
      </c>
      <c r="J18" s="21"/>
      <c r="K18" s="27">
        <f>K17</f>
        <v>8040000</v>
      </c>
    </row>
    <row r="20" spans="4:13" x14ac:dyDescent="0.25">
      <c r="D20" s="49" t="s">
        <v>84</v>
      </c>
      <c r="E20" s="50"/>
      <c r="F20" s="50"/>
      <c r="G20" s="50"/>
      <c r="H20" s="50"/>
      <c r="I20" s="50"/>
      <c r="J20" s="50"/>
      <c r="K20" s="51"/>
    </row>
    <row r="21" spans="4:13" ht="45" x14ac:dyDescent="0.25">
      <c r="D21" s="15" t="s">
        <v>24</v>
      </c>
      <c r="E21" s="15" t="s">
        <v>27</v>
      </c>
      <c r="F21" s="15" t="s">
        <v>75</v>
      </c>
      <c r="G21" s="15" t="s">
        <v>80</v>
      </c>
      <c r="H21" s="16" t="s">
        <v>76</v>
      </c>
      <c r="I21" s="16" t="s">
        <v>77</v>
      </c>
      <c r="J21" s="16" t="s">
        <v>102</v>
      </c>
      <c r="K21" s="16" t="s">
        <v>78</v>
      </c>
      <c r="M21" s="35">
        <f>45000*(1+30%)</f>
        <v>58500</v>
      </c>
    </row>
    <row r="22" spans="4:13" x14ac:dyDescent="0.25">
      <c r="D22" s="3">
        <v>1</v>
      </c>
      <c r="E22" s="3">
        <v>2739</v>
      </c>
      <c r="F22" s="3" t="s">
        <v>79</v>
      </c>
      <c r="G22" s="3" t="s">
        <v>82</v>
      </c>
      <c r="H22" s="3">
        <v>9</v>
      </c>
      <c r="I22" s="3">
        <f>H22*0.01</f>
        <v>0.09</v>
      </c>
      <c r="J22" s="24">
        <v>60000</v>
      </c>
      <c r="K22" s="25">
        <f>J22*H22</f>
        <v>540000</v>
      </c>
    </row>
    <row r="23" spans="4:13" x14ac:dyDescent="0.25">
      <c r="D23" s="3">
        <v>2</v>
      </c>
      <c r="E23" s="3">
        <v>2747</v>
      </c>
      <c r="F23" s="3" t="s">
        <v>79</v>
      </c>
      <c r="G23" s="3" t="s">
        <v>82</v>
      </c>
      <c r="H23" s="3">
        <v>4</v>
      </c>
      <c r="I23" s="3">
        <f t="shared" ref="I23:I24" si="1">H23*0.01</f>
        <v>0.04</v>
      </c>
      <c r="J23" s="24">
        <v>60000</v>
      </c>
      <c r="K23" s="25">
        <f t="shared" ref="K23:K24" si="2">J23*H23</f>
        <v>240000</v>
      </c>
    </row>
    <row r="24" spans="4:13" x14ac:dyDescent="0.25">
      <c r="D24" s="3">
        <v>3</v>
      </c>
      <c r="E24" s="3">
        <v>2746</v>
      </c>
      <c r="F24" s="3" t="s">
        <v>79</v>
      </c>
      <c r="G24" s="3" t="s">
        <v>82</v>
      </c>
      <c r="H24" s="3">
        <v>28</v>
      </c>
      <c r="I24" s="3">
        <f t="shared" si="1"/>
        <v>0.28000000000000003</v>
      </c>
      <c r="J24" s="24">
        <v>60000</v>
      </c>
      <c r="K24" s="25">
        <f t="shared" si="2"/>
        <v>1680000</v>
      </c>
    </row>
    <row r="25" spans="4:13" x14ac:dyDescent="0.25">
      <c r="D25" s="56" t="s">
        <v>67</v>
      </c>
      <c r="E25" s="57"/>
      <c r="F25" s="57"/>
      <c r="G25" s="58"/>
      <c r="H25" s="4">
        <f>SUM(H22:H24)</f>
        <v>41</v>
      </c>
      <c r="I25" s="4">
        <f>SUM(I22:I24)</f>
        <v>0.41000000000000003</v>
      </c>
      <c r="J25" s="21"/>
      <c r="K25" s="27">
        <f>SUM(K22:K24)</f>
        <v>2460000</v>
      </c>
    </row>
    <row r="27" spans="4:13" x14ac:dyDescent="0.25">
      <c r="D27" s="49" t="s">
        <v>85</v>
      </c>
      <c r="E27" s="50"/>
      <c r="F27" s="50"/>
      <c r="G27" s="50"/>
      <c r="H27" s="50"/>
      <c r="I27" s="50"/>
      <c r="J27" s="50"/>
      <c r="K27" s="51"/>
    </row>
    <row r="28" spans="4:13" ht="45" x14ac:dyDescent="0.25">
      <c r="D28" s="15" t="s">
        <v>24</v>
      </c>
      <c r="E28" s="15" t="s">
        <v>27</v>
      </c>
      <c r="F28" s="15" t="s">
        <v>75</v>
      </c>
      <c r="G28" s="15" t="s">
        <v>80</v>
      </c>
      <c r="H28" s="16" t="s">
        <v>76</v>
      </c>
      <c r="I28" s="16" t="s">
        <v>77</v>
      </c>
      <c r="J28" s="16" t="s">
        <v>102</v>
      </c>
      <c r="K28" s="16" t="s">
        <v>78</v>
      </c>
    </row>
    <row r="29" spans="4:13" x14ac:dyDescent="0.25">
      <c r="D29" s="3">
        <v>1</v>
      </c>
      <c r="E29" s="3">
        <v>2751</v>
      </c>
      <c r="F29" s="3" t="s">
        <v>79</v>
      </c>
      <c r="G29" s="3" t="s">
        <v>82</v>
      </c>
      <c r="H29" s="3">
        <v>15</v>
      </c>
      <c r="I29" s="3">
        <f>H29*0.01</f>
        <v>0.15</v>
      </c>
      <c r="J29" s="24">
        <v>60000</v>
      </c>
      <c r="K29" s="25">
        <f>J29*H29</f>
        <v>900000</v>
      </c>
    </row>
    <row r="30" spans="4:13" x14ac:dyDescent="0.25">
      <c r="D30" s="3">
        <v>2</v>
      </c>
      <c r="E30" s="3">
        <v>2752</v>
      </c>
      <c r="F30" s="3" t="s">
        <v>79</v>
      </c>
      <c r="G30" s="3" t="s">
        <v>82</v>
      </c>
      <c r="H30" s="3">
        <v>8.5</v>
      </c>
      <c r="I30" s="3">
        <f t="shared" ref="I30:I57" si="3">H30*0.01</f>
        <v>8.5000000000000006E-2</v>
      </c>
      <c r="J30" s="24">
        <v>60000</v>
      </c>
      <c r="K30" s="25">
        <f t="shared" ref="K30:K57" si="4">J30*H30</f>
        <v>510000</v>
      </c>
    </row>
    <row r="31" spans="4:13" x14ac:dyDescent="0.25">
      <c r="D31" s="3">
        <v>3</v>
      </c>
      <c r="E31" s="3">
        <v>2754</v>
      </c>
      <c r="F31" s="3" t="s">
        <v>79</v>
      </c>
      <c r="G31" s="23" t="s">
        <v>86</v>
      </c>
      <c r="H31" s="3">
        <f>39*2</f>
        <v>78</v>
      </c>
      <c r="I31" s="3">
        <f t="shared" si="3"/>
        <v>0.78</v>
      </c>
      <c r="J31" s="38">
        <f>J30*95%</f>
        <v>57000</v>
      </c>
      <c r="K31" s="25">
        <f t="shared" si="4"/>
        <v>4446000</v>
      </c>
    </row>
    <row r="32" spans="4:13" x14ac:dyDescent="0.25">
      <c r="D32" s="3">
        <v>4</v>
      </c>
      <c r="E32" s="3">
        <v>2755</v>
      </c>
      <c r="F32" s="3" t="s">
        <v>79</v>
      </c>
      <c r="G32" s="23" t="s">
        <v>86</v>
      </c>
      <c r="H32" s="3">
        <v>57</v>
      </c>
      <c r="I32" s="3">
        <f t="shared" si="3"/>
        <v>0.57000000000000006</v>
      </c>
      <c r="J32" s="38">
        <f>J29*95%</f>
        <v>57000</v>
      </c>
      <c r="K32" s="25">
        <f t="shared" si="4"/>
        <v>3249000</v>
      </c>
    </row>
    <row r="33" spans="4:11" x14ac:dyDescent="0.25">
      <c r="D33" s="3">
        <v>5</v>
      </c>
      <c r="E33" s="3">
        <v>2888</v>
      </c>
      <c r="F33" s="3" t="s">
        <v>79</v>
      </c>
      <c r="G33" s="23" t="s">
        <v>86</v>
      </c>
      <c r="H33" s="3">
        <v>30</v>
      </c>
      <c r="I33" s="3">
        <f t="shared" si="3"/>
        <v>0.3</v>
      </c>
      <c r="J33" s="24">
        <f t="shared" ref="J33" si="5">J30*95%</f>
        <v>57000</v>
      </c>
      <c r="K33" s="25">
        <f t="shared" si="4"/>
        <v>1710000</v>
      </c>
    </row>
    <row r="34" spans="4:11" x14ac:dyDescent="0.25">
      <c r="D34" s="3">
        <v>6</v>
      </c>
      <c r="E34" s="3">
        <v>2887</v>
      </c>
      <c r="F34" s="3" t="s">
        <v>79</v>
      </c>
      <c r="G34" s="23" t="s">
        <v>86</v>
      </c>
      <c r="H34" s="3">
        <v>26</v>
      </c>
      <c r="I34" s="3">
        <f t="shared" si="3"/>
        <v>0.26</v>
      </c>
      <c r="J34" s="24">
        <f>J29*95%</f>
        <v>57000</v>
      </c>
      <c r="K34" s="25">
        <f t="shared" si="4"/>
        <v>1482000</v>
      </c>
    </row>
    <row r="35" spans="4:11" x14ac:dyDescent="0.25">
      <c r="D35" s="3">
        <v>8</v>
      </c>
      <c r="E35" s="3">
        <v>2889</v>
      </c>
      <c r="F35" s="3" t="s">
        <v>79</v>
      </c>
      <c r="G35" s="23" t="s">
        <v>86</v>
      </c>
      <c r="H35" s="3">
        <v>133</v>
      </c>
      <c r="I35" s="3">
        <f t="shared" si="3"/>
        <v>1.33</v>
      </c>
      <c r="J35" s="24">
        <f t="shared" ref="J35" si="6">J30*95%</f>
        <v>57000</v>
      </c>
      <c r="K35" s="25">
        <f t="shared" si="4"/>
        <v>7581000</v>
      </c>
    </row>
    <row r="36" spans="4:11" x14ac:dyDescent="0.25">
      <c r="D36" s="3">
        <v>9</v>
      </c>
      <c r="E36" s="3">
        <v>2870</v>
      </c>
      <c r="F36" s="3" t="s">
        <v>79</v>
      </c>
      <c r="G36" s="23" t="s">
        <v>86</v>
      </c>
      <c r="H36" s="3">
        <v>100</v>
      </c>
      <c r="I36" s="3">
        <f t="shared" si="3"/>
        <v>1</v>
      </c>
      <c r="J36" s="24">
        <f t="shared" ref="J36:J57" si="7">45000*95%</f>
        <v>42750</v>
      </c>
      <c r="K36" s="25">
        <f t="shared" si="4"/>
        <v>4275000</v>
      </c>
    </row>
    <row r="37" spans="4:11" x14ac:dyDescent="0.25">
      <c r="D37" s="3">
        <v>10</v>
      </c>
      <c r="E37" s="3">
        <v>2872</v>
      </c>
      <c r="F37" s="3" t="s">
        <v>79</v>
      </c>
      <c r="G37" s="23" t="s">
        <v>86</v>
      </c>
      <c r="H37" s="3">
        <v>85</v>
      </c>
      <c r="I37" s="3">
        <f t="shared" si="3"/>
        <v>0.85</v>
      </c>
      <c r="J37" s="24">
        <f t="shared" si="7"/>
        <v>42750</v>
      </c>
      <c r="K37" s="25">
        <f t="shared" si="4"/>
        <v>3633750</v>
      </c>
    </row>
    <row r="38" spans="4:11" x14ac:dyDescent="0.25">
      <c r="D38" s="3">
        <v>11</v>
      </c>
      <c r="E38" s="3">
        <v>2885</v>
      </c>
      <c r="F38" s="3" t="s">
        <v>79</v>
      </c>
      <c r="G38" s="23" t="s">
        <v>86</v>
      </c>
      <c r="H38" s="3">
        <f>23*4</f>
        <v>92</v>
      </c>
      <c r="I38" s="3">
        <f t="shared" si="3"/>
        <v>0.92</v>
      </c>
      <c r="J38" s="24">
        <f t="shared" si="7"/>
        <v>42750</v>
      </c>
      <c r="K38" s="25">
        <f t="shared" si="4"/>
        <v>3933000</v>
      </c>
    </row>
    <row r="39" spans="4:11" x14ac:dyDescent="0.25">
      <c r="D39" s="3">
        <v>12</v>
      </c>
      <c r="E39" s="3">
        <v>2884</v>
      </c>
      <c r="F39" s="3" t="s">
        <v>79</v>
      </c>
      <c r="G39" s="23" t="s">
        <v>86</v>
      </c>
      <c r="H39" s="3">
        <f>4*28</f>
        <v>112</v>
      </c>
      <c r="I39" s="3">
        <f t="shared" si="3"/>
        <v>1.1200000000000001</v>
      </c>
      <c r="J39" s="24">
        <f t="shared" si="7"/>
        <v>42750</v>
      </c>
      <c r="K39" s="25">
        <f t="shared" si="4"/>
        <v>4788000</v>
      </c>
    </row>
    <row r="40" spans="4:11" x14ac:dyDescent="0.25">
      <c r="D40" s="3">
        <v>13</v>
      </c>
      <c r="E40" s="3">
        <v>2883</v>
      </c>
      <c r="F40" s="3" t="s">
        <v>79</v>
      </c>
      <c r="G40" s="23" t="s">
        <v>86</v>
      </c>
      <c r="H40" s="3">
        <f>52+27</f>
        <v>79</v>
      </c>
      <c r="I40" s="3">
        <f t="shared" si="3"/>
        <v>0.79</v>
      </c>
      <c r="J40" s="24">
        <f t="shared" si="7"/>
        <v>42750</v>
      </c>
      <c r="K40" s="25">
        <f t="shared" si="4"/>
        <v>3377250</v>
      </c>
    </row>
    <row r="41" spans="4:11" x14ac:dyDescent="0.25">
      <c r="D41" s="3">
        <v>14</v>
      </c>
      <c r="E41" s="3">
        <v>2882</v>
      </c>
      <c r="F41" s="3" t="s">
        <v>79</v>
      </c>
      <c r="G41" s="23" t="s">
        <v>86</v>
      </c>
      <c r="H41" s="3">
        <v>36</v>
      </c>
      <c r="I41" s="3">
        <f t="shared" si="3"/>
        <v>0.36</v>
      </c>
      <c r="J41" s="24">
        <f t="shared" si="7"/>
        <v>42750</v>
      </c>
      <c r="K41" s="25">
        <f t="shared" si="4"/>
        <v>1539000</v>
      </c>
    </row>
    <row r="42" spans="4:11" x14ac:dyDescent="0.25">
      <c r="D42" s="3">
        <v>15</v>
      </c>
      <c r="E42" s="3">
        <v>2881</v>
      </c>
      <c r="F42" s="3" t="s">
        <v>79</v>
      </c>
      <c r="G42" s="23" t="s">
        <v>86</v>
      </c>
      <c r="H42" s="3">
        <f>42+10</f>
        <v>52</v>
      </c>
      <c r="I42" s="3">
        <f t="shared" si="3"/>
        <v>0.52</v>
      </c>
      <c r="J42" s="24">
        <f t="shared" si="7"/>
        <v>42750</v>
      </c>
      <c r="K42" s="25">
        <f t="shared" si="4"/>
        <v>2223000</v>
      </c>
    </row>
    <row r="43" spans="4:11" x14ac:dyDescent="0.25">
      <c r="D43" s="3">
        <v>16</v>
      </c>
      <c r="E43" s="3">
        <v>2878</v>
      </c>
      <c r="F43" s="3" t="s">
        <v>79</v>
      </c>
      <c r="G43" s="23" t="s">
        <v>86</v>
      </c>
      <c r="H43" s="3">
        <f>11+11+10+10</f>
        <v>42</v>
      </c>
      <c r="I43" s="3">
        <f t="shared" si="3"/>
        <v>0.42</v>
      </c>
      <c r="J43" s="24">
        <f t="shared" si="7"/>
        <v>42750</v>
      </c>
      <c r="K43" s="25">
        <f t="shared" si="4"/>
        <v>1795500</v>
      </c>
    </row>
    <row r="44" spans="4:11" x14ac:dyDescent="0.25">
      <c r="D44" s="3">
        <v>17</v>
      </c>
      <c r="E44" s="3">
        <v>2873</v>
      </c>
      <c r="F44" s="3" t="s">
        <v>79</v>
      </c>
      <c r="G44" s="23" t="s">
        <v>86</v>
      </c>
      <c r="H44" s="3">
        <v>131</v>
      </c>
      <c r="I44" s="3">
        <f t="shared" si="3"/>
        <v>1.31</v>
      </c>
      <c r="J44" s="24">
        <f t="shared" si="7"/>
        <v>42750</v>
      </c>
      <c r="K44" s="25">
        <f t="shared" si="4"/>
        <v>5600250</v>
      </c>
    </row>
    <row r="45" spans="4:11" x14ac:dyDescent="0.25">
      <c r="D45" s="3">
        <v>18</v>
      </c>
      <c r="E45" s="3">
        <v>2874</v>
      </c>
      <c r="F45" s="3" t="s">
        <v>79</v>
      </c>
      <c r="G45" s="23" t="s">
        <v>86</v>
      </c>
      <c r="H45" s="3">
        <f>96+86</f>
        <v>182</v>
      </c>
      <c r="I45" s="3">
        <f t="shared" si="3"/>
        <v>1.82</v>
      </c>
      <c r="J45" s="24">
        <f t="shared" si="7"/>
        <v>42750</v>
      </c>
      <c r="K45" s="25">
        <f t="shared" si="4"/>
        <v>7780500</v>
      </c>
    </row>
    <row r="46" spans="4:11" x14ac:dyDescent="0.25">
      <c r="D46" s="3">
        <v>19</v>
      </c>
      <c r="E46" s="3">
        <v>2851</v>
      </c>
      <c r="F46" s="3" t="s">
        <v>79</v>
      </c>
      <c r="G46" s="23" t="s">
        <v>86</v>
      </c>
      <c r="H46" s="3">
        <f>107+78</f>
        <v>185</v>
      </c>
      <c r="I46" s="3">
        <f t="shared" si="3"/>
        <v>1.85</v>
      </c>
      <c r="J46" s="24">
        <f t="shared" si="7"/>
        <v>42750</v>
      </c>
      <c r="K46" s="25">
        <f t="shared" si="4"/>
        <v>7908750</v>
      </c>
    </row>
    <row r="47" spans="4:11" x14ac:dyDescent="0.25">
      <c r="D47" s="3">
        <v>20</v>
      </c>
      <c r="E47" s="3">
        <v>2850</v>
      </c>
      <c r="F47" s="3" t="s">
        <v>79</v>
      </c>
      <c r="G47" s="23" t="s">
        <v>86</v>
      </c>
      <c r="H47" s="3">
        <v>36</v>
      </c>
      <c r="I47" s="3">
        <f t="shared" si="3"/>
        <v>0.36</v>
      </c>
      <c r="J47" s="24">
        <f t="shared" si="7"/>
        <v>42750</v>
      </c>
      <c r="K47" s="25">
        <f t="shared" si="4"/>
        <v>1539000</v>
      </c>
    </row>
    <row r="48" spans="4:11" x14ac:dyDescent="0.25">
      <c r="D48" s="3">
        <v>21</v>
      </c>
      <c r="E48" s="3">
        <v>3108</v>
      </c>
      <c r="F48" s="3" t="s">
        <v>79</v>
      </c>
      <c r="G48" s="23" t="s">
        <v>86</v>
      </c>
      <c r="H48" s="3">
        <v>16.5</v>
      </c>
      <c r="I48" s="3">
        <f t="shared" si="3"/>
        <v>0.16500000000000001</v>
      </c>
      <c r="J48" s="24">
        <f t="shared" si="7"/>
        <v>42750</v>
      </c>
      <c r="K48" s="25">
        <f t="shared" si="4"/>
        <v>705375</v>
      </c>
    </row>
    <row r="49" spans="4:11" x14ac:dyDescent="0.25">
      <c r="D49" s="3">
        <v>22</v>
      </c>
      <c r="E49" s="3">
        <v>2869</v>
      </c>
      <c r="F49" s="3" t="s">
        <v>79</v>
      </c>
      <c r="G49" s="23" t="s">
        <v>86</v>
      </c>
      <c r="H49" s="3">
        <v>109</v>
      </c>
      <c r="I49" s="3">
        <f t="shared" si="3"/>
        <v>1.0900000000000001</v>
      </c>
      <c r="J49" s="24">
        <f t="shared" si="7"/>
        <v>42750</v>
      </c>
      <c r="K49" s="25">
        <f t="shared" si="4"/>
        <v>4659750</v>
      </c>
    </row>
    <row r="50" spans="4:11" x14ac:dyDescent="0.25">
      <c r="D50" s="3">
        <v>23</v>
      </c>
      <c r="E50" s="3">
        <v>2867</v>
      </c>
      <c r="F50" s="3" t="s">
        <v>79</v>
      </c>
      <c r="G50" s="23" t="s">
        <v>86</v>
      </c>
      <c r="H50" s="3">
        <f>42+65+27</f>
        <v>134</v>
      </c>
      <c r="I50" s="3">
        <f t="shared" si="3"/>
        <v>1.34</v>
      </c>
      <c r="J50" s="24">
        <f t="shared" si="7"/>
        <v>42750</v>
      </c>
      <c r="K50" s="25">
        <f t="shared" si="4"/>
        <v>5728500</v>
      </c>
    </row>
    <row r="51" spans="4:11" x14ac:dyDescent="0.25">
      <c r="D51" s="3">
        <v>24</v>
      </c>
      <c r="E51" s="3">
        <v>2862</v>
      </c>
      <c r="F51" s="3" t="s">
        <v>79</v>
      </c>
      <c r="G51" s="23" t="s">
        <v>86</v>
      </c>
      <c r="H51" s="3">
        <v>27</v>
      </c>
      <c r="I51" s="3">
        <f t="shared" si="3"/>
        <v>0.27</v>
      </c>
      <c r="J51" s="24">
        <f t="shared" si="7"/>
        <v>42750</v>
      </c>
      <c r="K51" s="25">
        <f t="shared" si="4"/>
        <v>1154250</v>
      </c>
    </row>
    <row r="52" spans="4:11" x14ac:dyDescent="0.25">
      <c r="D52" s="3">
        <v>25</v>
      </c>
      <c r="E52" s="3">
        <v>2853</v>
      </c>
      <c r="F52" s="3" t="s">
        <v>79</v>
      </c>
      <c r="G52" s="23" t="s">
        <v>86</v>
      </c>
      <c r="H52" s="3">
        <f>2*52.5</f>
        <v>105</v>
      </c>
      <c r="I52" s="3">
        <f t="shared" si="3"/>
        <v>1.05</v>
      </c>
      <c r="J52" s="24">
        <f t="shared" si="7"/>
        <v>42750</v>
      </c>
      <c r="K52" s="25">
        <f t="shared" si="4"/>
        <v>4488750</v>
      </c>
    </row>
    <row r="53" spans="4:11" x14ac:dyDescent="0.25">
      <c r="D53" s="3">
        <v>26</v>
      </c>
      <c r="E53" s="3">
        <v>2858</v>
      </c>
      <c r="F53" s="3" t="s">
        <v>79</v>
      </c>
      <c r="G53" s="23" t="s">
        <v>86</v>
      </c>
      <c r="H53" s="3">
        <f>17+17+17+16</f>
        <v>67</v>
      </c>
      <c r="I53" s="3">
        <f t="shared" si="3"/>
        <v>0.67</v>
      </c>
      <c r="J53" s="24">
        <f t="shared" si="7"/>
        <v>42750</v>
      </c>
      <c r="K53" s="25">
        <f t="shared" si="4"/>
        <v>2864250</v>
      </c>
    </row>
    <row r="54" spans="4:11" x14ac:dyDescent="0.25">
      <c r="D54" s="3">
        <v>27</v>
      </c>
      <c r="E54" s="3">
        <v>2863</v>
      </c>
      <c r="F54" s="3" t="s">
        <v>79</v>
      </c>
      <c r="G54" s="23" t="s">
        <v>86</v>
      </c>
      <c r="H54" s="3">
        <f>25+18</f>
        <v>43</v>
      </c>
      <c r="I54" s="3">
        <f t="shared" si="3"/>
        <v>0.43</v>
      </c>
      <c r="J54" s="24">
        <f t="shared" si="7"/>
        <v>42750</v>
      </c>
      <c r="K54" s="25">
        <f t="shared" si="4"/>
        <v>1838250</v>
      </c>
    </row>
    <row r="55" spans="4:11" x14ac:dyDescent="0.25">
      <c r="D55" s="3">
        <v>28</v>
      </c>
      <c r="E55" s="3">
        <v>2861</v>
      </c>
      <c r="F55" s="3" t="s">
        <v>79</v>
      </c>
      <c r="G55" s="23" t="s">
        <v>86</v>
      </c>
      <c r="H55" s="3">
        <v>20</v>
      </c>
      <c r="I55" s="3">
        <f t="shared" si="3"/>
        <v>0.2</v>
      </c>
      <c r="J55" s="24">
        <f t="shared" si="7"/>
        <v>42750</v>
      </c>
      <c r="K55" s="25">
        <f t="shared" si="4"/>
        <v>855000</v>
      </c>
    </row>
    <row r="56" spans="4:11" x14ac:dyDescent="0.25">
      <c r="D56" s="3">
        <v>29</v>
      </c>
      <c r="E56" s="3">
        <v>2857</v>
      </c>
      <c r="F56" s="3" t="s">
        <v>79</v>
      </c>
      <c r="G56" s="23" t="s">
        <v>86</v>
      </c>
      <c r="H56" s="3">
        <v>52</v>
      </c>
      <c r="I56" s="3">
        <f t="shared" si="3"/>
        <v>0.52</v>
      </c>
      <c r="J56" s="24">
        <f t="shared" si="7"/>
        <v>42750</v>
      </c>
      <c r="K56" s="25">
        <f t="shared" si="4"/>
        <v>2223000</v>
      </c>
    </row>
    <row r="57" spans="4:11" x14ac:dyDescent="0.25">
      <c r="D57" s="3">
        <v>30</v>
      </c>
      <c r="E57" s="3">
        <v>2859</v>
      </c>
      <c r="F57" s="3" t="s">
        <v>79</v>
      </c>
      <c r="G57" s="23" t="s">
        <v>86</v>
      </c>
      <c r="H57" s="3">
        <f>15+15+14</f>
        <v>44</v>
      </c>
      <c r="I57" s="3">
        <f t="shared" si="3"/>
        <v>0.44</v>
      </c>
      <c r="J57" s="24">
        <f t="shared" si="7"/>
        <v>42750</v>
      </c>
      <c r="K57" s="25">
        <f t="shared" si="4"/>
        <v>1881000</v>
      </c>
    </row>
    <row r="58" spans="4:11" x14ac:dyDescent="0.25">
      <c r="D58" s="56" t="s">
        <v>67</v>
      </c>
      <c r="E58" s="57"/>
      <c r="F58" s="57"/>
      <c r="G58" s="58"/>
      <c r="H58" s="4">
        <f>SUM(H29:H57)</f>
        <v>2097</v>
      </c>
      <c r="I58" s="4">
        <f>SUM(I29:I57)</f>
        <v>20.970000000000002</v>
      </c>
      <c r="J58" s="21"/>
      <c r="K58" s="27">
        <f>SUM(K29:K57)</f>
        <v>94669125</v>
      </c>
    </row>
    <row r="60" spans="4:11" x14ac:dyDescent="0.25">
      <c r="D60" s="49" t="s">
        <v>88</v>
      </c>
      <c r="E60" s="50"/>
      <c r="F60" s="50"/>
      <c r="G60" s="50"/>
      <c r="H60" s="50"/>
      <c r="I60" s="50"/>
      <c r="J60" s="50"/>
      <c r="K60" s="51"/>
    </row>
    <row r="61" spans="4:11" ht="45" x14ac:dyDescent="0.25">
      <c r="D61" s="15" t="s">
        <v>24</v>
      </c>
      <c r="E61" s="15" t="s">
        <v>27</v>
      </c>
      <c r="F61" s="15" t="s">
        <v>75</v>
      </c>
      <c r="G61" s="15" t="s">
        <v>80</v>
      </c>
      <c r="H61" s="16" t="s">
        <v>76</v>
      </c>
      <c r="I61" s="16" t="s">
        <v>77</v>
      </c>
      <c r="J61" s="16" t="s">
        <v>102</v>
      </c>
      <c r="K61" s="16" t="s">
        <v>78</v>
      </c>
    </row>
    <row r="62" spans="4:11" x14ac:dyDescent="0.25">
      <c r="D62" s="3">
        <v>1</v>
      </c>
      <c r="E62" s="3">
        <v>2779</v>
      </c>
      <c r="F62" s="3" t="s">
        <v>89</v>
      </c>
      <c r="G62" s="3" t="s">
        <v>90</v>
      </c>
      <c r="H62" s="3">
        <v>39</v>
      </c>
      <c r="I62" s="3">
        <f>H62*0.01</f>
        <v>0.39</v>
      </c>
      <c r="J62" s="24">
        <v>60000</v>
      </c>
      <c r="K62" s="25">
        <f>J62*H62</f>
        <v>2340000</v>
      </c>
    </row>
    <row r="63" spans="4:11" x14ac:dyDescent="0.25">
      <c r="D63" s="3">
        <v>2</v>
      </c>
      <c r="E63" s="3">
        <v>2780</v>
      </c>
      <c r="F63" s="3" t="s">
        <v>89</v>
      </c>
      <c r="G63" s="3" t="s">
        <v>90</v>
      </c>
      <c r="H63" s="3">
        <v>7</v>
      </c>
      <c r="I63" s="3">
        <f>H63*0.01</f>
        <v>7.0000000000000007E-2</v>
      </c>
      <c r="J63" s="24">
        <v>60000</v>
      </c>
      <c r="K63" s="25">
        <f>J63*H63</f>
        <v>420000</v>
      </c>
    </row>
    <row r="64" spans="4:11" x14ac:dyDescent="0.25">
      <c r="D64" s="56" t="s">
        <v>67</v>
      </c>
      <c r="E64" s="57"/>
      <c r="F64" s="57"/>
      <c r="G64" s="58"/>
      <c r="H64" s="4">
        <f>SUM(H62:H63)</f>
        <v>46</v>
      </c>
      <c r="I64" s="4">
        <f>SUM(I62:I63)</f>
        <v>0.46</v>
      </c>
      <c r="J64" s="34"/>
      <c r="K64" s="27">
        <f>SUM(K62:K63)</f>
        <v>2760000</v>
      </c>
    </row>
    <row r="67" spans="4:11" x14ac:dyDescent="0.25">
      <c r="D67" s="49" t="s">
        <v>91</v>
      </c>
      <c r="E67" s="50"/>
      <c r="F67" s="50"/>
      <c r="G67" s="50"/>
      <c r="H67" s="50"/>
      <c r="I67" s="50"/>
      <c r="J67" s="50"/>
      <c r="K67" s="51"/>
    </row>
    <row r="68" spans="4:11" ht="45" x14ac:dyDescent="0.25">
      <c r="D68" s="15" t="s">
        <v>24</v>
      </c>
      <c r="E68" s="15" t="s">
        <v>27</v>
      </c>
      <c r="F68" s="15" t="s">
        <v>75</v>
      </c>
      <c r="G68" s="15" t="s">
        <v>80</v>
      </c>
      <c r="H68" s="16" t="s">
        <v>76</v>
      </c>
      <c r="I68" s="16" t="s">
        <v>77</v>
      </c>
      <c r="J68" s="16" t="s">
        <v>102</v>
      </c>
      <c r="K68" s="16" t="s">
        <v>78</v>
      </c>
    </row>
    <row r="69" spans="4:11" x14ac:dyDescent="0.25">
      <c r="D69" s="3">
        <v>1</v>
      </c>
      <c r="E69" s="3">
        <v>2778</v>
      </c>
      <c r="F69" s="3" t="s">
        <v>89</v>
      </c>
      <c r="G69" s="3" t="s">
        <v>90</v>
      </c>
      <c r="H69" s="3">
        <f>113+112+70</f>
        <v>295</v>
      </c>
      <c r="I69" s="3">
        <f>H69*0.01</f>
        <v>2.95</v>
      </c>
      <c r="J69" s="24">
        <v>60000</v>
      </c>
      <c r="K69" s="28">
        <f>H69*J69</f>
        <v>17700000</v>
      </c>
    </row>
    <row r="70" spans="4:11" x14ac:dyDescent="0.25">
      <c r="D70" s="3">
        <v>2</v>
      </c>
      <c r="E70" s="3">
        <v>2763</v>
      </c>
      <c r="F70" s="3" t="s">
        <v>89</v>
      </c>
      <c r="G70" s="3" t="s">
        <v>90</v>
      </c>
      <c r="H70" s="3">
        <f>42+42+41</f>
        <v>125</v>
      </c>
      <c r="I70" s="3">
        <f t="shared" ref="I70:I87" si="8">H70*0.01</f>
        <v>1.25</v>
      </c>
      <c r="J70" s="24">
        <v>60000</v>
      </c>
      <c r="K70" s="28">
        <f t="shared" ref="K70:K87" si="9">H70*J70</f>
        <v>7500000</v>
      </c>
    </row>
    <row r="71" spans="4:11" x14ac:dyDescent="0.25">
      <c r="D71" s="3">
        <v>3</v>
      </c>
      <c r="E71" s="3">
        <v>2762</v>
      </c>
      <c r="F71" s="3" t="s">
        <v>89</v>
      </c>
      <c r="G71" s="3" t="s">
        <v>90</v>
      </c>
      <c r="H71" s="3">
        <v>44</v>
      </c>
      <c r="I71" s="3">
        <f t="shared" si="8"/>
        <v>0.44</v>
      </c>
      <c r="J71" s="24">
        <v>60000</v>
      </c>
      <c r="K71" s="28">
        <f t="shared" si="9"/>
        <v>2640000</v>
      </c>
    </row>
    <row r="72" spans="4:11" x14ac:dyDescent="0.25">
      <c r="D72" s="3">
        <v>4</v>
      </c>
      <c r="E72" s="3">
        <v>2775</v>
      </c>
      <c r="F72" s="3" t="s">
        <v>89</v>
      </c>
      <c r="G72" s="23" t="s">
        <v>92</v>
      </c>
      <c r="H72" s="3">
        <v>39</v>
      </c>
      <c r="I72" s="3">
        <f t="shared" si="8"/>
        <v>0.39</v>
      </c>
      <c r="J72" s="28">
        <f>J71*95%</f>
        <v>57000</v>
      </c>
      <c r="K72" s="28">
        <f t="shared" si="9"/>
        <v>2223000</v>
      </c>
    </row>
    <row r="73" spans="4:11" x14ac:dyDescent="0.25">
      <c r="D73" s="3">
        <v>5</v>
      </c>
      <c r="E73" s="3">
        <v>2770</v>
      </c>
      <c r="F73" s="3" t="s">
        <v>89</v>
      </c>
      <c r="G73" s="23" t="s">
        <v>92</v>
      </c>
      <c r="H73" s="3">
        <v>30</v>
      </c>
      <c r="I73" s="3">
        <f t="shared" si="8"/>
        <v>0.3</v>
      </c>
      <c r="J73" s="28">
        <f>J69*95%</f>
        <v>57000</v>
      </c>
      <c r="K73" s="28">
        <f t="shared" si="9"/>
        <v>1710000</v>
      </c>
    </row>
    <row r="74" spans="4:11" x14ac:dyDescent="0.25">
      <c r="D74" s="3">
        <v>6</v>
      </c>
      <c r="E74" s="3">
        <v>2771</v>
      </c>
      <c r="F74" s="3" t="s">
        <v>89</v>
      </c>
      <c r="G74" s="23" t="s">
        <v>92</v>
      </c>
      <c r="H74" s="3">
        <v>13</v>
      </c>
      <c r="I74" s="3">
        <f t="shared" si="8"/>
        <v>0.13</v>
      </c>
      <c r="J74" s="28">
        <f>J70*95%</f>
        <v>57000</v>
      </c>
      <c r="K74" s="28">
        <f t="shared" si="9"/>
        <v>741000</v>
      </c>
    </row>
    <row r="75" spans="4:11" x14ac:dyDescent="0.25">
      <c r="D75" s="3">
        <v>7</v>
      </c>
      <c r="E75" s="3">
        <v>2766</v>
      </c>
      <c r="F75" s="3" t="s">
        <v>89</v>
      </c>
      <c r="G75" s="23" t="s">
        <v>92</v>
      </c>
      <c r="H75" s="3">
        <v>84</v>
      </c>
      <c r="I75" s="3">
        <f t="shared" si="8"/>
        <v>0.84</v>
      </c>
      <c r="J75" s="28">
        <f>J71*95%</f>
        <v>57000</v>
      </c>
      <c r="K75" s="28">
        <f t="shared" si="9"/>
        <v>4788000</v>
      </c>
    </row>
    <row r="76" spans="4:11" x14ac:dyDescent="0.25">
      <c r="D76" s="3">
        <v>8</v>
      </c>
      <c r="E76" s="3">
        <v>2769</v>
      </c>
      <c r="F76" s="3" t="s">
        <v>89</v>
      </c>
      <c r="G76" s="23" t="s">
        <v>92</v>
      </c>
      <c r="H76" s="3">
        <v>153</v>
      </c>
      <c r="I76" s="3">
        <f t="shared" si="8"/>
        <v>1.53</v>
      </c>
      <c r="J76" s="28">
        <f>J69*95%</f>
        <v>57000</v>
      </c>
      <c r="K76" s="28">
        <f t="shared" si="9"/>
        <v>8721000</v>
      </c>
    </row>
    <row r="77" spans="4:11" x14ac:dyDescent="0.25">
      <c r="D77" s="3">
        <v>9</v>
      </c>
      <c r="E77" s="3">
        <v>2796</v>
      </c>
      <c r="F77" s="3" t="s">
        <v>89</v>
      </c>
      <c r="G77" s="23" t="s">
        <v>92</v>
      </c>
      <c r="H77" s="3">
        <v>32.5</v>
      </c>
      <c r="I77" s="3">
        <f t="shared" si="8"/>
        <v>0.32500000000000001</v>
      </c>
      <c r="J77" s="28">
        <f>J70*95%</f>
        <v>57000</v>
      </c>
      <c r="K77" s="28">
        <f t="shared" si="9"/>
        <v>1852500</v>
      </c>
    </row>
    <row r="78" spans="4:11" x14ac:dyDescent="0.25">
      <c r="D78" s="3">
        <v>10</v>
      </c>
      <c r="E78" s="3">
        <v>2794</v>
      </c>
      <c r="F78" s="3" t="s">
        <v>89</v>
      </c>
      <c r="G78" s="23" t="s">
        <v>92</v>
      </c>
      <c r="H78" s="3">
        <v>19</v>
      </c>
      <c r="I78" s="3">
        <f t="shared" si="8"/>
        <v>0.19</v>
      </c>
      <c r="J78" s="28">
        <f>J71*95%</f>
        <v>57000</v>
      </c>
      <c r="K78" s="28">
        <f t="shared" si="9"/>
        <v>1083000</v>
      </c>
    </row>
    <row r="79" spans="4:11" x14ac:dyDescent="0.25">
      <c r="D79" s="3">
        <v>11</v>
      </c>
      <c r="E79" s="3">
        <v>2798</v>
      </c>
      <c r="F79" s="3" t="s">
        <v>89</v>
      </c>
      <c r="G79" s="23" t="s">
        <v>92</v>
      </c>
      <c r="H79" s="3">
        <f>25.5*2</f>
        <v>51</v>
      </c>
      <c r="I79" s="3">
        <f t="shared" si="8"/>
        <v>0.51</v>
      </c>
      <c r="J79" s="28">
        <f>J69*95%</f>
        <v>57000</v>
      </c>
      <c r="K79" s="28">
        <f t="shared" si="9"/>
        <v>2907000</v>
      </c>
    </row>
    <row r="80" spans="4:11" x14ac:dyDescent="0.25">
      <c r="D80" s="3">
        <v>12</v>
      </c>
      <c r="E80" s="3">
        <v>2800</v>
      </c>
      <c r="F80" s="3" t="s">
        <v>89</v>
      </c>
      <c r="G80" s="23" t="s">
        <v>92</v>
      </c>
      <c r="H80" s="3">
        <f>114+49+50.9+114+52+78+41+19.5</f>
        <v>518.4</v>
      </c>
      <c r="I80" s="3">
        <f t="shared" si="8"/>
        <v>5.1840000000000002</v>
      </c>
      <c r="J80" s="28">
        <f>J70*80%</f>
        <v>48000</v>
      </c>
      <c r="K80" s="28">
        <f t="shared" si="9"/>
        <v>24883200</v>
      </c>
    </row>
    <row r="81" spans="4:11" x14ac:dyDescent="0.25">
      <c r="D81" s="3">
        <v>13</v>
      </c>
      <c r="E81" s="3">
        <v>2843</v>
      </c>
      <c r="F81" s="3" t="s">
        <v>89</v>
      </c>
      <c r="G81" s="23" t="s">
        <v>92</v>
      </c>
      <c r="H81" s="3">
        <v>63</v>
      </c>
      <c r="I81" s="3">
        <f t="shared" si="8"/>
        <v>0.63</v>
      </c>
      <c r="J81" s="28">
        <f>J71*80%</f>
        <v>48000</v>
      </c>
      <c r="K81" s="28">
        <f t="shared" si="9"/>
        <v>3024000</v>
      </c>
    </row>
    <row r="82" spans="4:11" x14ac:dyDescent="0.25">
      <c r="D82" s="3">
        <v>14</v>
      </c>
      <c r="E82" s="3">
        <v>2832</v>
      </c>
      <c r="F82" s="3" t="s">
        <v>89</v>
      </c>
      <c r="G82" s="23" t="s">
        <v>92</v>
      </c>
      <c r="H82" s="3">
        <f>52+65</f>
        <v>117</v>
      </c>
      <c r="I82" s="3">
        <f t="shared" si="8"/>
        <v>1.17</v>
      </c>
      <c r="J82" s="28">
        <f>J69*80%</f>
        <v>48000</v>
      </c>
      <c r="K82" s="28">
        <f t="shared" si="9"/>
        <v>5616000</v>
      </c>
    </row>
    <row r="83" spans="4:11" x14ac:dyDescent="0.25">
      <c r="D83" s="3">
        <v>15</v>
      </c>
      <c r="E83" s="3">
        <v>2833</v>
      </c>
      <c r="F83" s="3" t="s">
        <v>89</v>
      </c>
      <c r="G83" s="23" t="s">
        <v>92</v>
      </c>
      <c r="H83" s="3">
        <f>4*28</f>
        <v>112</v>
      </c>
      <c r="I83" s="3">
        <f t="shared" si="8"/>
        <v>1.1200000000000001</v>
      </c>
      <c r="J83" s="28">
        <f>J69*80%</f>
        <v>48000</v>
      </c>
      <c r="K83" s="28">
        <f t="shared" si="9"/>
        <v>5376000</v>
      </c>
    </row>
    <row r="84" spans="4:11" x14ac:dyDescent="0.25">
      <c r="D84" s="3">
        <v>16</v>
      </c>
      <c r="E84" s="3">
        <v>2834</v>
      </c>
      <c r="F84" s="3" t="s">
        <v>89</v>
      </c>
      <c r="G84" s="23" t="s">
        <v>92</v>
      </c>
      <c r="H84" s="3">
        <v>60</v>
      </c>
      <c r="I84" s="3">
        <f t="shared" si="8"/>
        <v>0.6</v>
      </c>
      <c r="J84" s="28">
        <f>J70*80%</f>
        <v>48000</v>
      </c>
      <c r="K84" s="28">
        <f t="shared" si="9"/>
        <v>2880000</v>
      </c>
    </row>
    <row r="85" spans="4:11" x14ac:dyDescent="0.25">
      <c r="D85" s="3">
        <v>17</v>
      </c>
      <c r="E85" s="3">
        <v>2835</v>
      </c>
      <c r="F85" s="3" t="s">
        <v>89</v>
      </c>
      <c r="G85" s="23" t="s">
        <v>92</v>
      </c>
      <c r="H85" s="3">
        <f>18*4</f>
        <v>72</v>
      </c>
      <c r="I85" s="3">
        <f t="shared" si="8"/>
        <v>0.72</v>
      </c>
      <c r="J85" s="28">
        <f>J71*80%</f>
        <v>48000</v>
      </c>
      <c r="K85" s="28">
        <f t="shared" si="9"/>
        <v>3456000</v>
      </c>
    </row>
    <row r="86" spans="4:11" x14ac:dyDescent="0.25">
      <c r="D86" s="3">
        <v>18</v>
      </c>
      <c r="E86" s="3">
        <v>2836</v>
      </c>
      <c r="F86" s="3" t="s">
        <v>89</v>
      </c>
      <c r="G86" s="23" t="s">
        <v>92</v>
      </c>
      <c r="H86" s="3">
        <v>142</v>
      </c>
      <c r="I86" s="3">
        <f t="shared" si="8"/>
        <v>1.42</v>
      </c>
      <c r="J86" s="28">
        <f>J69*80%</f>
        <v>48000</v>
      </c>
      <c r="K86" s="28">
        <f t="shared" si="9"/>
        <v>6816000</v>
      </c>
    </row>
    <row r="87" spans="4:11" x14ac:dyDescent="0.25">
      <c r="D87" s="3">
        <v>19</v>
      </c>
      <c r="E87" s="3">
        <v>2837</v>
      </c>
      <c r="F87" s="3" t="s">
        <v>89</v>
      </c>
      <c r="G87" s="23" t="s">
        <v>92</v>
      </c>
      <c r="H87" s="3">
        <f>18.5*2</f>
        <v>37</v>
      </c>
      <c r="I87" s="3">
        <f t="shared" si="8"/>
        <v>0.37</v>
      </c>
      <c r="J87" s="28">
        <f>J69*80%</f>
        <v>48000</v>
      </c>
      <c r="K87" s="28">
        <f t="shared" si="9"/>
        <v>1776000</v>
      </c>
    </row>
    <row r="88" spans="4:11" x14ac:dyDescent="0.25">
      <c r="D88" s="56" t="s">
        <v>67</v>
      </c>
      <c r="E88" s="57"/>
      <c r="F88" s="57"/>
      <c r="G88" s="58"/>
      <c r="H88" s="4">
        <f>SUM(H69:H87)</f>
        <v>2006.9</v>
      </c>
      <c r="I88" s="4">
        <f>SUM(I69:I87)</f>
        <v>20.068999999999999</v>
      </c>
      <c r="K88" s="27">
        <f>SUM(K69:K87)</f>
        <v>105692700</v>
      </c>
    </row>
    <row r="90" spans="4:11" x14ac:dyDescent="0.25">
      <c r="D90" s="49" t="s">
        <v>93</v>
      </c>
      <c r="E90" s="50"/>
      <c r="F90" s="50"/>
      <c r="G90" s="50"/>
      <c r="H90" s="50"/>
      <c r="I90" s="50"/>
      <c r="J90" s="50"/>
      <c r="K90" s="51"/>
    </row>
    <row r="91" spans="4:11" ht="45" x14ac:dyDescent="0.25">
      <c r="D91" s="15" t="s">
        <v>24</v>
      </c>
      <c r="E91" s="15" t="s">
        <v>27</v>
      </c>
      <c r="F91" s="15" t="s">
        <v>75</v>
      </c>
      <c r="G91" s="15" t="s">
        <v>80</v>
      </c>
      <c r="H91" s="16" t="s">
        <v>76</v>
      </c>
      <c r="I91" s="16" t="s">
        <v>77</v>
      </c>
      <c r="J91" s="16" t="s">
        <v>102</v>
      </c>
      <c r="K91" s="16" t="s">
        <v>78</v>
      </c>
    </row>
    <row r="92" spans="4:11" x14ac:dyDescent="0.25">
      <c r="D92" s="3">
        <v>1</v>
      </c>
      <c r="E92" s="3">
        <v>2782</v>
      </c>
      <c r="F92" s="3" t="s">
        <v>89</v>
      </c>
      <c r="G92" s="3" t="s">
        <v>90</v>
      </c>
      <c r="H92" s="3">
        <v>155</v>
      </c>
      <c r="I92" s="3">
        <f>H92*0.01</f>
        <v>1.55</v>
      </c>
      <c r="J92" s="28">
        <v>60000</v>
      </c>
      <c r="K92" s="25">
        <f>J92*H92</f>
        <v>9300000</v>
      </c>
    </row>
    <row r="93" spans="4:11" x14ac:dyDescent="0.25">
      <c r="D93" s="3">
        <v>2</v>
      </c>
      <c r="E93" s="3">
        <v>2786</v>
      </c>
      <c r="F93" s="3" t="s">
        <v>89</v>
      </c>
      <c r="G93" s="23" t="s">
        <v>94</v>
      </c>
      <c r="H93" s="3">
        <v>71</v>
      </c>
      <c r="I93" s="3">
        <f t="shared" ref="I93:I104" si="10">H93*0.01</f>
        <v>0.71</v>
      </c>
      <c r="J93" s="25">
        <f>J92*95%</f>
        <v>57000</v>
      </c>
      <c r="K93" s="25">
        <f t="shared" ref="K93:K104" si="11">J93*H93</f>
        <v>4047000</v>
      </c>
    </row>
    <row r="94" spans="4:11" x14ac:dyDescent="0.25">
      <c r="D94" s="3">
        <v>3</v>
      </c>
      <c r="E94" s="3">
        <v>2787</v>
      </c>
      <c r="F94" s="3" t="s">
        <v>89</v>
      </c>
      <c r="G94" s="23" t="s">
        <v>94</v>
      </c>
      <c r="H94" s="3">
        <v>244</v>
      </c>
      <c r="I94" s="3">
        <f t="shared" si="10"/>
        <v>2.44</v>
      </c>
      <c r="J94" s="25">
        <f>J92*95%</f>
        <v>57000</v>
      </c>
      <c r="K94" s="25">
        <f t="shared" si="11"/>
        <v>13908000</v>
      </c>
    </row>
    <row r="95" spans="4:11" x14ac:dyDescent="0.25">
      <c r="D95" s="3">
        <v>4</v>
      </c>
      <c r="E95" s="3">
        <v>2789</v>
      </c>
      <c r="F95" s="3" t="s">
        <v>89</v>
      </c>
      <c r="G95" s="23" t="s">
        <v>94</v>
      </c>
      <c r="H95" s="3">
        <v>44</v>
      </c>
      <c r="I95" s="3">
        <f t="shared" si="10"/>
        <v>0.44</v>
      </c>
      <c r="J95" s="25">
        <f>J92*95%</f>
        <v>57000</v>
      </c>
      <c r="K95" s="25">
        <f t="shared" si="11"/>
        <v>2508000</v>
      </c>
    </row>
    <row r="96" spans="4:11" x14ac:dyDescent="0.25">
      <c r="D96" s="3">
        <v>5</v>
      </c>
      <c r="E96" s="3">
        <v>2804</v>
      </c>
      <c r="F96" s="3" t="s">
        <v>89</v>
      </c>
      <c r="G96" s="23" t="s">
        <v>94</v>
      </c>
      <c r="H96" s="3">
        <v>80</v>
      </c>
      <c r="I96" s="3">
        <f t="shared" si="10"/>
        <v>0.8</v>
      </c>
      <c r="J96" s="28">
        <f>45000*95%</f>
        <v>42750</v>
      </c>
      <c r="K96" s="25">
        <f t="shared" si="11"/>
        <v>3420000</v>
      </c>
    </row>
    <row r="97" spans="4:11" x14ac:dyDescent="0.25">
      <c r="D97" s="3">
        <v>6</v>
      </c>
      <c r="E97" s="3">
        <v>2803</v>
      </c>
      <c r="F97" s="3" t="s">
        <v>89</v>
      </c>
      <c r="G97" s="23" t="s">
        <v>94</v>
      </c>
      <c r="H97" s="3">
        <v>101</v>
      </c>
      <c r="I97" s="3">
        <f t="shared" si="10"/>
        <v>1.01</v>
      </c>
      <c r="J97" s="28">
        <f>45000*95%</f>
        <v>42750</v>
      </c>
      <c r="K97" s="25">
        <f t="shared" si="11"/>
        <v>4317750</v>
      </c>
    </row>
    <row r="98" spans="4:11" x14ac:dyDescent="0.25">
      <c r="D98" s="3">
        <v>7</v>
      </c>
      <c r="E98" s="3">
        <v>2805</v>
      </c>
      <c r="F98" s="3" t="s">
        <v>89</v>
      </c>
      <c r="G98" s="23" t="s">
        <v>94</v>
      </c>
      <c r="H98" s="3">
        <f>52+46</f>
        <v>98</v>
      </c>
      <c r="I98" s="3">
        <f t="shared" si="10"/>
        <v>0.98</v>
      </c>
      <c r="J98" s="28">
        <f t="shared" ref="J98:J104" si="12">45000*80%</f>
        <v>36000</v>
      </c>
      <c r="K98" s="25">
        <f t="shared" si="11"/>
        <v>3528000</v>
      </c>
    </row>
    <row r="99" spans="4:11" x14ac:dyDescent="0.25">
      <c r="D99" s="3">
        <v>8</v>
      </c>
      <c r="E99" s="3">
        <v>2811</v>
      </c>
      <c r="F99" s="3" t="s">
        <v>89</v>
      </c>
      <c r="G99" s="23" t="s">
        <v>94</v>
      </c>
      <c r="H99" s="3">
        <v>195</v>
      </c>
      <c r="I99" s="3">
        <f t="shared" si="10"/>
        <v>1.95</v>
      </c>
      <c r="J99" s="28">
        <f t="shared" si="12"/>
        <v>36000</v>
      </c>
      <c r="K99" s="25">
        <f t="shared" si="11"/>
        <v>7020000</v>
      </c>
    </row>
    <row r="100" spans="4:11" x14ac:dyDescent="0.25">
      <c r="D100" s="3">
        <v>9</v>
      </c>
      <c r="E100" s="3">
        <v>2809</v>
      </c>
      <c r="F100" s="3" t="s">
        <v>89</v>
      </c>
      <c r="G100" s="23" t="s">
        <v>94</v>
      </c>
      <c r="H100" s="3">
        <f>46+46+45</f>
        <v>137</v>
      </c>
      <c r="I100" s="3">
        <f t="shared" si="10"/>
        <v>1.37</v>
      </c>
      <c r="J100" s="28">
        <f t="shared" si="12"/>
        <v>36000</v>
      </c>
      <c r="K100" s="25">
        <f t="shared" si="11"/>
        <v>4932000</v>
      </c>
    </row>
    <row r="101" spans="4:11" x14ac:dyDescent="0.25">
      <c r="D101" s="3">
        <v>10</v>
      </c>
      <c r="E101" s="3">
        <v>2831</v>
      </c>
      <c r="F101" s="3" t="s">
        <v>89</v>
      </c>
      <c r="G101" s="23" t="s">
        <v>94</v>
      </c>
      <c r="H101" s="3">
        <f>4*18</f>
        <v>72</v>
      </c>
      <c r="I101" s="3">
        <f t="shared" si="10"/>
        <v>0.72</v>
      </c>
      <c r="J101" s="28">
        <f t="shared" si="12"/>
        <v>36000</v>
      </c>
      <c r="K101" s="25">
        <f t="shared" si="11"/>
        <v>2592000</v>
      </c>
    </row>
    <row r="102" spans="4:11" x14ac:dyDescent="0.25">
      <c r="D102" s="3">
        <v>11</v>
      </c>
      <c r="E102" s="3">
        <v>2812</v>
      </c>
      <c r="F102" s="3" t="s">
        <v>89</v>
      </c>
      <c r="G102" s="23" t="s">
        <v>94</v>
      </c>
      <c r="H102" s="3">
        <v>52</v>
      </c>
      <c r="I102" s="3">
        <f t="shared" si="10"/>
        <v>0.52</v>
      </c>
      <c r="J102" s="28">
        <f t="shared" si="12"/>
        <v>36000</v>
      </c>
      <c r="K102" s="25">
        <f t="shared" si="11"/>
        <v>1872000</v>
      </c>
    </row>
    <row r="103" spans="4:11" x14ac:dyDescent="0.25">
      <c r="D103" s="3">
        <v>12</v>
      </c>
      <c r="E103" s="3">
        <v>2827</v>
      </c>
      <c r="F103" s="3" t="s">
        <v>89</v>
      </c>
      <c r="G103" s="23" t="s">
        <v>94</v>
      </c>
      <c r="H103" s="3">
        <v>102</v>
      </c>
      <c r="I103" s="3">
        <f t="shared" si="10"/>
        <v>1.02</v>
      </c>
      <c r="J103" s="28">
        <f t="shared" si="12"/>
        <v>36000</v>
      </c>
      <c r="K103" s="25">
        <f t="shared" si="11"/>
        <v>3672000</v>
      </c>
    </row>
    <row r="104" spans="4:11" x14ac:dyDescent="0.25">
      <c r="D104" s="3">
        <v>13</v>
      </c>
      <c r="E104" s="3">
        <v>2815</v>
      </c>
      <c r="F104" s="3" t="s">
        <v>89</v>
      </c>
      <c r="G104" s="23" t="s">
        <v>94</v>
      </c>
      <c r="H104" s="3">
        <f>25+33</f>
        <v>58</v>
      </c>
      <c r="I104" s="3">
        <f t="shared" si="10"/>
        <v>0.57999999999999996</v>
      </c>
      <c r="J104" s="28">
        <f t="shared" si="12"/>
        <v>36000</v>
      </c>
      <c r="K104" s="25">
        <f t="shared" si="11"/>
        <v>2088000</v>
      </c>
    </row>
    <row r="105" spans="4:11" x14ac:dyDescent="0.25">
      <c r="D105" s="56" t="s">
        <v>67</v>
      </c>
      <c r="E105" s="57"/>
      <c r="F105" s="57"/>
      <c r="G105" s="58"/>
      <c r="H105" s="4">
        <f>SUM(H92:H104)</f>
        <v>1409</v>
      </c>
      <c r="I105" s="4">
        <f>SUM(I92:I104)</f>
        <v>14.09</v>
      </c>
      <c r="K105" s="27">
        <f>SUM(K92:K104)</f>
        <v>63204750</v>
      </c>
    </row>
    <row r="107" spans="4:11" x14ac:dyDescent="0.25">
      <c r="D107" s="49" t="s">
        <v>95</v>
      </c>
      <c r="E107" s="50"/>
      <c r="F107" s="50"/>
      <c r="G107" s="50"/>
      <c r="H107" s="50"/>
      <c r="I107" s="50"/>
      <c r="J107" s="50"/>
      <c r="K107" s="51"/>
    </row>
    <row r="108" spans="4:11" ht="45" x14ac:dyDescent="0.25">
      <c r="D108" s="15" t="s">
        <v>24</v>
      </c>
      <c r="E108" s="15" t="s">
        <v>27</v>
      </c>
      <c r="F108" s="15" t="s">
        <v>75</v>
      </c>
      <c r="G108" s="15" t="s">
        <v>80</v>
      </c>
      <c r="H108" s="16" t="s">
        <v>76</v>
      </c>
      <c r="I108" s="16" t="s">
        <v>77</v>
      </c>
      <c r="J108" s="16" t="s">
        <v>102</v>
      </c>
      <c r="K108" s="16" t="s">
        <v>78</v>
      </c>
    </row>
    <row r="109" spans="4:11" ht="30" x14ac:dyDescent="0.25">
      <c r="D109" s="22">
        <v>1</v>
      </c>
      <c r="E109" s="22">
        <v>25</v>
      </c>
      <c r="F109" s="22" t="s">
        <v>96</v>
      </c>
      <c r="G109" s="29" t="s">
        <v>97</v>
      </c>
      <c r="H109" s="22">
        <v>79</v>
      </c>
      <c r="I109" s="22">
        <f>H109*0.01</f>
        <v>0.79</v>
      </c>
      <c r="J109" s="28">
        <v>40000</v>
      </c>
      <c r="K109" s="25">
        <f>J109*H109</f>
        <v>3160000</v>
      </c>
    </row>
    <row r="110" spans="4:11" ht="30" x14ac:dyDescent="0.25">
      <c r="D110" s="22">
        <v>2</v>
      </c>
      <c r="E110" s="22">
        <v>24</v>
      </c>
      <c r="F110" s="22" t="s">
        <v>96</v>
      </c>
      <c r="G110" s="29" t="s">
        <v>97</v>
      </c>
      <c r="H110" s="22">
        <f>26*2</f>
        <v>52</v>
      </c>
      <c r="I110" s="22">
        <f t="shared" ref="I110:I120" si="13">H110*0.01</f>
        <v>0.52</v>
      </c>
      <c r="J110" s="28">
        <v>40000</v>
      </c>
      <c r="K110" s="25">
        <f t="shared" ref="K110:K120" si="14">J110*H110</f>
        <v>2080000</v>
      </c>
    </row>
    <row r="111" spans="4:11" ht="30" x14ac:dyDescent="0.25">
      <c r="D111" s="22">
        <v>3</v>
      </c>
      <c r="E111" s="22">
        <v>2</v>
      </c>
      <c r="F111" s="22" t="s">
        <v>96</v>
      </c>
      <c r="G111" s="29" t="s">
        <v>97</v>
      </c>
      <c r="H111" s="22">
        <f>6.2*3</f>
        <v>18.600000000000001</v>
      </c>
      <c r="I111" s="22">
        <f t="shared" si="13"/>
        <v>0.18600000000000003</v>
      </c>
      <c r="J111" s="28">
        <v>40000</v>
      </c>
      <c r="K111" s="25">
        <f t="shared" si="14"/>
        <v>744000</v>
      </c>
    </row>
    <row r="112" spans="4:11" ht="30" x14ac:dyDescent="0.25">
      <c r="D112" s="22">
        <v>4</v>
      </c>
      <c r="E112" s="22">
        <v>3</v>
      </c>
      <c r="F112" s="22" t="s">
        <v>96</v>
      </c>
      <c r="G112" s="29" t="s">
        <v>97</v>
      </c>
      <c r="H112" s="22">
        <f>26+83+50</f>
        <v>159</v>
      </c>
      <c r="I112" s="22">
        <f t="shared" si="13"/>
        <v>1.59</v>
      </c>
      <c r="J112" s="28">
        <v>40000</v>
      </c>
      <c r="K112" s="25">
        <f t="shared" si="14"/>
        <v>6360000</v>
      </c>
    </row>
    <row r="113" spans="4:11" ht="30" x14ac:dyDescent="0.25">
      <c r="D113" s="22">
        <v>5</v>
      </c>
      <c r="E113" s="22">
        <v>23</v>
      </c>
      <c r="F113" s="22" t="s">
        <v>96</v>
      </c>
      <c r="G113" s="29" t="s">
        <v>97</v>
      </c>
      <c r="H113" s="22">
        <f>50+53</f>
        <v>103</v>
      </c>
      <c r="I113" s="22">
        <f t="shared" si="13"/>
        <v>1.03</v>
      </c>
      <c r="J113" s="28">
        <v>40000</v>
      </c>
      <c r="K113" s="25">
        <f t="shared" si="14"/>
        <v>4120000</v>
      </c>
    </row>
    <row r="114" spans="4:11" ht="30" x14ac:dyDescent="0.25">
      <c r="D114" s="22">
        <v>6</v>
      </c>
      <c r="E114" s="22">
        <v>22</v>
      </c>
      <c r="F114" s="22" t="s">
        <v>96</v>
      </c>
      <c r="G114" s="29" t="s">
        <v>97</v>
      </c>
      <c r="H114" s="22">
        <v>7</v>
      </c>
      <c r="I114" s="22">
        <f t="shared" si="13"/>
        <v>7.0000000000000007E-2</v>
      </c>
      <c r="J114" s="28">
        <v>40000</v>
      </c>
      <c r="K114" s="25">
        <f t="shared" si="14"/>
        <v>280000</v>
      </c>
    </row>
    <row r="115" spans="4:11" ht="30" x14ac:dyDescent="0.25">
      <c r="D115" s="22">
        <v>7</v>
      </c>
      <c r="E115" s="22">
        <v>21</v>
      </c>
      <c r="F115" s="22" t="s">
        <v>96</v>
      </c>
      <c r="G115" s="29" t="s">
        <v>97</v>
      </c>
      <c r="H115" s="22">
        <v>49</v>
      </c>
      <c r="I115" s="22">
        <f t="shared" si="13"/>
        <v>0.49</v>
      </c>
      <c r="J115" s="28">
        <v>40000</v>
      </c>
      <c r="K115" s="25">
        <f t="shared" si="14"/>
        <v>1960000</v>
      </c>
    </row>
    <row r="116" spans="4:11" ht="30" x14ac:dyDescent="0.25">
      <c r="D116" s="22">
        <v>8</v>
      </c>
      <c r="E116" s="22">
        <v>20</v>
      </c>
      <c r="F116" s="22" t="s">
        <v>96</v>
      </c>
      <c r="G116" s="29" t="s">
        <v>97</v>
      </c>
      <c r="H116" s="22">
        <v>192</v>
      </c>
      <c r="I116" s="22">
        <f t="shared" si="13"/>
        <v>1.92</v>
      </c>
      <c r="J116" s="28">
        <v>40000</v>
      </c>
      <c r="K116" s="25">
        <f t="shared" si="14"/>
        <v>7680000</v>
      </c>
    </row>
    <row r="117" spans="4:11" ht="30" x14ac:dyDescent="0.25">
      <c r="D117" s="22">
        <v>9</v>
      </c>
      <c r="E117" s="22">
        <v>18</v>
      </c>
      <c r="F117" s="22" t="s">
        <v>96</v>
      </c>
      <c r="G117" s="29" t="s">
        <v>97</v>
      </c>
      <c r="H117" s="22">
        <f>3*13</f>
        <v>39</v>
      </c>
      <c r="I117" s="22">
        <f t="shared" si="13"/>
        <v>0.39</v>
      </c>
      <c r="J117" s="28">
        <v>40000</v>
      </c>
      <c r="K117" s="25">
        <f t="shared" si="14"/>
        <v>1560000</v>
      </c>
    </row>
    <row r="118" spans="4:11" ht="30" x14ac:dyDescent="0.25">
      <c r="D118" s="22">
        <v>10</v>
      </c>
      <c r="E118" s="22">
        <v>17</v>
      </c>
      <c r="F118" s="22" t="s">
        <v>96</v>
      </c>
      <c r="G118" s="29" t="s">
        <v>97</v>
      </c>
      <c r="H118" s="22">
        <v>61</v>
      </c>
      <c r="I118" s="22">
        <f t="shared" si="13"/>
        <v>0.61</v>
      </c>
      <c r="J118" s="28">
        <v>40000</v>
      </c>
      <c r="K118" s="25">
        <f t="shared" si="14"/>
        <v>2440000</v>
      </c>
    </row>
    <row r="119" spans="4:11" ht="30" x14ac:dyDescent="0.25">
      <c r="D119" s="22">
        <v>11</v>
      </c>
      <c r="E119" s="22">
        <v>5</v>
      </c>
      <c r="F119" s="22" t="s">
        <v>96</v>
      </c>
      <c r="G119" s="29" t="s">
        <v>97</v>
      </c>
      <c r="H119" s="22">
        <v>117</v>
      </c>
      <c r="I119" s="22">
        <f t="shared" si="13"/>
        <v>1.17</v>
      </c>
      <c r="J119" s="28">
        <v>40000</v>
      </c>
      <c r="K119" s="25">
        <f t="shared" si="14"/>
        <v>4680000</v>
      </c>
    </row>
    <row r="120" spans="4:11" ht="30" x14ac:dyDescent="0.25">
      <c r="D120" s="22">
        <v>12</v>
      </c>
      <c r="E120" s="22">
        <v>3147</v>
      </c>
      <c r="F120" s="22" t="s">
        <v>96</v>
      </c>
      <c r="G120" s="29" t="s">
        <v>97</v>
      </c>
      <c r="H120" s="22">
        <v>73</v>
      </c>
      <c r="I120" s="22">
        <f t="shared" si="13"/>
        <v>0.73</v>
      </c>
      <c r="J120" s="28">
        <v>40000</v>
      </c>
      <c r="K120" s="25">
        <f t="shared" si="14"/>
        <v>2920000</v>
      </c>
    </row>
    <row r="121" spans="4:11" x14ac:dyDescent="0.25">
      <c r="D121" s="56" t="s">
        <v>67</v>
      </c>
      <c r="E121" s="57"/>
      <c r="F121" s="57"/>
      <c r="G121" s="58"/>
      <c r="H121" s="4">
        <f>SUM(H109:H120)</f>
        <v>949.6</v>
      </c>
      <c r="I121" s="4">
        <f>SUM(I109:I120)</f>
        <v>9.4960000000000022</v>
      </c>
      <c r="J121" s="30"/>
      <c r="K121" s="27">
        <f>SUM(K109:K120)</f>
        <v>37984000</v>
      </c>
    </row>
    <row r="123" spans="4:11" x14ac:dyDescent="0.25">
      <c r="D123" s="49" t="s">
        <v>98</v>
      </c>
      <c r="E123" s="50"/>
      <c r="F123" s="50"/>
      <c r="G123" s="50"/>
      <c r="H123" s="50"/>
      <c r="I123" s="50"/>
      <c r="J123" s="50"/>
      <c r="K123" s="51"/>
    </row>
    <row r="124" spans="4:11" ht="45" x14ac:dyDescent="0.25">
      <c r="D124" s="15" t="s">
        <v>24</v>
      </c>
      <c r="E124" s="15" t="s">
        <v>27</v>
      </c>
      <c r="F124" s="15" t="s">
        <v>75</v>
      </c>
      <c r="G124" s="15" t="s">
        <v>80</v>
      </c>
      <c r="H124" s="16" t="s">
        <v>76</v>
      </c>
      <c r="I124" s="16" t="s">
        <v>77</v>
      </c>
      <c r="J124" s="16" t="s">
        <v>102</v>
      </c>
      <c r="K124" s="16" t="s">
        <v>78</v>
      </c>
    </row>
    <row r="125" spans="4:11" ht="30" x14ac:dyDescent="0.25">
      <c r="D125" s="3">
        <v>1</v>
      </c>
      <c r="E125" s="3">
        <v>3120</v>
      </c>
      <c r="F125" s="3" t="s">
        <v>79</v>
      </c>
      <c r="G125" s="29" t="s">
        <v>99</v>
      </c>
      <c r="H125" s="3">
        <v>60</v>
      </c>
      <c r="I125" s="3">
        <f>H125*0.01</f>
        <v>0.6</v>
      </c>
      <c r="J125" s="28">
        <v>40000</v>
      </c>
      <c r="K125" s="28">
        <f>J125*H125</f>
        <v>2400000</v>
      </c>
    </row>
    <row r="126" spans="4:11" ht="30" x14ac:dyDescent="0.25">
      <c r="D126" s="3">
        <v>2</v>
      </c>
      <c r="E126" s="3">
        <v>3121</v>
      </c>
      <c r="F126" s="3" t="s">
        <v>79</v>
      </c>
      <c r="G126" s="29" t="s">
        <v>99</v>
      </c>
      <c r="H126" s="3">
        <v>66</v>
      </c>
      <c r="I126" s="3">
        <f t="shared" ref="I126:I129" si="15">H126*0.01</f>
        <v>0.66</v>
      </c>
      <c r="J126" s="28">
        <v>40000</v>
      </c>
      <c r="K126" s="28">
        <f t="shared" ref="K126:K129" si="16">J126*H126</f>
        <v>2640000</v>
      </c>
    </row>
    <row r="127" spans="4:11" ht="30" x14ac:dyDescent="0.25">
      <c r="D127" s="3">
        <v>3</v>
      </c>
      <c r="E127" s="3">
        <v>3122</v>
      </c>
      <c r="F127" s="3" t="s">
        <v>79</v>
      </c>
      <c r="G127" s="29" t="s">
        <v>99</v>
      </c>
      <c r="H127" s="3">
        <v>65</v>
      </c>
      <c r="I127" s="3">
        <f t="shared" si="15"/>
        <v>0.65</v>
      </c>
      <c r="J127" s="28">
        <v>40000</v>
      </c>
      <c r="K127" s="28">
        <f t="shared" si="16"/>
        <v>2600000</v>
      </c>
    </row>
    <row r="128" spans="4:11" ht="30" x14ac:dyDescent="0.25">
      <c r="D128" s="3">
        <v>4</v>
      </c>
      <c r="E128" s="3">
        <v>3134</v>
      </c>
      <c r="F128" s="3" t="s">
        <v>79</v>
      </c>
      <c r="G128" s="29" t="s">
        <v>99</v>
      </c>
      <c r="H128" s="3">
        <v>18</v>
      </c>
      <c r="I128" s="3">
        <f t="shared" si="15"/>
        <v>0.18</v>
      </c>
      <c r="J128" s="28">
        <v>40000</v>
      </c>
      <c r="K128" s="28">
        <f t="shared" si="16"/>
        <v>720000</v>
      </c>
    </row>
    <row r="129" spans="4:13" ht="30" x14ac:dyDescent="0.25">
      <c r="D129" s="3">
        <v>5</v>
      </c>
      <c r="E129" s="3">
        <v>3133</v>
      </c>
      <c r="F129" s="3" t="s">
        <v>79</v>
      </c>
      <c r="G129" s="29" t="s">
        <v>99</v>
      </c>
      <c r="H129" s="3">
        <f>24.6+52</f>
        <v>76.599999999999994</v>
      </c>
      <c r="I129" s="3">
        <f t="shared" si="15"/>
        <v>0.76600000000000001</v>
      </c>
      <c r="J129" s="28">
        <v>40000</v>
      </c>
      <c r="K129" s="28">
        <f t="shared" si="16"/>
        <v>3064000</v>
      </c>
    </row>
    <row r="130" spans="4:13" x14ac:dyDescent="0.25">
      <c r="D130" s="56" t="s">
        <v>67</v>
      </c>
      <c r="E130" s="57"/>
      <c r="F130" s="57"/>
      <c r="G130" s="58"/>
      <c r="H130" s="4">
        <f>SUM(H125:H129)</f>
        <v>285.60000000000002</v>
      </c>
      <c r="I130" s="4">
        <f>SUM(I125:I129)</f>
        <v>2.8560000000000003</v>
      </c>
      <c r="J130" s="30"/>
      <c r="K130" s="27">
        <f>SUM(K125:K129)</f>
        <v>11424000</v>
      </c>
    </row>
    <row r="133" spans="4:13" ht="123" customHeight="1" x14ac:dyDescent="0.25">
      <c r="D133" s="59" t="s">
        <v>104</v>
      </c>
      <c r="E133" s="59"/>
      <c r="F133" s="59"/>
      <c r="G133" s="59"/>
      <c r="H133" s="59"/>
      <c r="I133" s="59"/>
      <c r="J133" s="59"/>
      <c r="K133" s="59"/>
    </row>
    <row r="134" spans="4:13" x14ac:dyDescent="0.25">
      <c r="D134" s="60" t="s">
        <v>103</v>
      </c>
      <c r="E134" s="60"/>
      <c r="F134" s="60"/>
      <c r="G134" s="60"/>
      <c r="H134" s="60"/>
      <c r="I134" s="60"/>
      <c r="J134" s="60"/>
      <c r="K134" s="60"/>
      <c r="L134" s="60"/>
      <c r="M134" s="60"/>
    </row>
  </sheetData>
  <mergeCells count="26">
    <mergeCell ref="D123:K123"/>
    <mergeCell ref="D130:G130"/>
    <mergeCell ref="D133:K133"/>
    <mergeCell ref="D134:M134"/>
    <mergeCell ref="D88:G88"/>
    <mergeCell ref="D90:K90"/>
    <mergeCell ref="D105:G105"/>
    <mergeCell ref="D107:K107"/>
    <mergeCell ref="D121:G121"/>
    <mergeCell ref="D60:K60"/>
    <mergeCell ref="D67:K67"/>
    <mergeCell ref="D13:G13"/>
    <mergeCell ref="D18:G18"/>
    <mergeCell ref="D25:G25"/>
    <mergeCell ref="D58:G58"/>
    <mergeCell ref="D64:G64"/>
    <mergeCell ref="D15:K15"/>
    <mergeCell ref="D20:K20"/>
    <mergeCell ref="D27:K27"/>
    <mergeCell ref="D3:K4"/>
    <mergeCell ref="D5:K5"/>
    <mergeCell ref="H7:H8"/>
    <mergeCell ref="I7:I8"/>
    <mergeCell ref="J7:J8"/>
    <mergeCell ref="G7:G8"/>
    <mergeCell ref="K7:K8"/>
  </mergeCells>
  <phoneticPr fontId="5" type="noConversion"/>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BM151"/>
  <sheetViews>
    <sheetView zoomScale="85" zoomScaleNormal="85" workbookViewId="0">
      <pane ySplit="5" topLeftCell="A135" activePane="bottomLeft" state="frozen"/>
      <selection pane="bottomLeft" activeCell="H140" sqref="H140"/>
    </sheetView>
  </sheetViews>
  <sheetFormatPr defaultRowHeight="15" x14ac:dyDescent="0.25"/>
  <cols>
    <col min="3" max="3" width="11.5703125" customWidth="1"/>
    <col min="4" max="4" width="11" customWidth="1"/>
    <col min="5" max="5" width="20" customWidth="1"/>
    <col min="6" max="6" width="30.7109375" bestFit="1" customWidth="1"/>
    <col min="7" max="7" width="9.5703125" bestFit="1" customWidth="1"/>
    <col min="8" max="8" width="10.7109375" customWidth="1"/>
    <col min="14" max="14" width="19.5703125" customWidth="1"/>
  </cols>
  <sheetData>
    <row r="3" spans="1:27" x14ac:dyDescent="0.25">
      <c r="C3" s="61" t="s">
        <v>23</v>
      </c>
      <c r="D3" s="61"/>
      <c r="E3" s="61"/>
      <c r="F3" s="61"/>
      <c r="G3" s="61"/>
      <c r="H3" s="62"/>
    </row>
    <row r="4" spans="1:27" x14ac:dyDescent="0.25">
      <c r="C4" s="63"/>
      <c r="D4" s="63"/>
      <c r="E4" s="63"/>
      <c r="F4" s="63"/>
      <c r="G4" s="63"/>
      <c r="H4" s="64"/>
    </row>
    <row r="5" spans="1:27" ht="30" x14ac:dyDescent="0.25">
      <c r="C5" s="15" t="s">
        <v>24</v>
      </c>
      <c r="D5" s="15" t="s">
        <v>25</v>
      </c>
      <c r="E5" s="15" t="s">
        <v>26</v>
      </c>
      <c r="F5" s="15" t="s">
        <v>27</v>
      </c>
      <c r="G5" s="16" t="s">
        <v>28</v>
      </c>
      <c r="H5" s="16" t="s">
        <v>29</v>
      </c>
    </row>
    <row r="6" spans="1:27" s="8" customFormat="1" x14ac:dyDescent="0.25">
      <c r="A6"/>
      <c r="B6"/>
      <c r="C6" s="7">
        <v>1</v>
      </c>
      <c r="D6" s="7">
        <v>4808</v>
      </c>
      <c r="E6" s="7" t="s">
        <v>87</v>
      </c>
      <c r="F6" s="7">
        <v>3105</v>
      </c>
      <c r="G6" s="7">
        <v>91</v>
      </c>
      <c r="H6" s="7">
        <f>G6*0.01</f>
        <v>0.91</v>
      </c>
      <c r="I6"/>
      <c r="J6"/>
      <c r="K6"/>
      <c r="L6"/>
      <c r="M6"/>
      <c r="N6"/>
      <c r="O6"/>
      <c r="P6"/>
      <c r="Q6"/>
      <c r="R6"/>
      <c r="S6"/>
      <c r="T6"/>
      <c r="U6"/>
      <c r="V6"/>
      <c r="W6"/>
      <c r="X6"/>
      <c r="Y6"/>
      <c r="Z6"/>
      <c r="AA6"/>
    </row>
    <row r="7" spans="1:27" s="8" customFormat="1" x14ac:dyDescent="0.25">
      <c r="A7"/>
      <c r="B7"/>
      <c r="C7" s="7">
        <v>2</v>
      </c>
      <c r="D7" s="7">
        <v>4799</v>
      </c>
      <c r="E7" s="7" t="s">
        <v>87</v>
      </c>
      <c r="F7" s="7">
        <v>2800</v>
      </c>
      <c r="G7" s="7">
        <v>49</v>
      </c>
      <c r="H7" s="7">
        <f t="shared" ref="H7:H70" si="0">G7*0.01</f>
        <v>0.49</v>
      </c>
      <c r="I7"/>
      <c r="J7"/>
      <c r="K7"/>
      <c r="L7"/>
      <c r="M7"/>
      <c r="N7"/>
      <c r="O7"/>
      <c r="P7"/>
      <c r="Q7"/>
      <c r="R7"/>
      <c r="S7"/>
      <c r="T7"/>
      <c r="U7"/>
      <c r="V7"/>
      <c r="W7"/>
      <c r="X7"/>
      <c r="Y7"/>
      <c r="Z7"/>
      <c r="AA7"/>
    </row>
    <row r="8" spans="1:27" s="8" customFormat="1" x14ac:dyDescent="0.25">
      <c r="A8"/>
      <c r="B8"/>
      <c r="C8" s="7">
        <v>3</v>
      </c>
      <c r="D8" s="7">
        <v>86</v>
      </c>
      <c r="E8" s="7" t="s">
        <v>87</v>
      </c>
      <c r="F8" s="7">
        <v>2854</v>
      </c>
      <c r="G8" s="7">
        <v>21</v>
      </c>
      <c r="H8" s="7">
        <f t="shared" si="0"/>
        <v>0.21</v>
      </c>
      <c r="I8"/>
      <c r="J8"/>
      <c r="K8"/>
      <c r="L8"/>
      <c r="M8"/>
      <c r="N8"/>
      <c r="O8"/>
      <c r="P8"/>
      <c r="Q8"/>
      <c r="R8"/>
      <c r="S8"/>
      <c r="T8"/>
      <c r="U8"/>
      <c r="V8"/>
      <c r="W8"/>
      <c r="X8"/>
      <c r="Y8"/>
      <c r="Z8"/>
      <c r="AA8"/>
    </row>
    <row r="9" spans="1:27" s="8" customFormat="1" x14ac:dyDescent="0.25">
      <c r="A9"/>
      <c r="B9"/>
      <c r="C9" s="7">
        <v>4</v>
      </c>
      <c r="D9" s="7">
        <v>286</v>
      </c>
      <c r="E9" s="7" t="s">
        <v>87</v>
      </c>
      <c r="F9" s="7">
        <v>2851</v>
      </c>
      <c r="G9" s="7">
        <v>107</v>
      </c>
      <c r="H9" s="7">
        <f t="shared" si="0"/>
        <v>1.07</v>
      </c>
      <c r="I9"/>
      <c r="J9"/>
      <c r="K9"/>
      <c r="L9"/>
      <c r="M9"/>
      <c r="N9"/>
      <c r="O9"/>
      <c r="P9"/>
      <c r="Q9"/>
      <c r="R9"/>
      <c r="S9"/>
      <c r="T9"/>
      <c r="U9"/>
      <c r="V9"/>
      <c r="W9"/>
      <c r="X9"/>
      <c r="Y9"/>
      <c r="Z9"/>
      <c r="AA9"/>
    </row>
    <row r="10" spans="1:27" s="8" customFormat="1" x14ac:dyDescent="0.25">
      <c r="A10"/>
      <c r="B10"/>
      <c r="C10" s="7">
        <v>5</v>
      </c>
      <c r="D10" s="7">
        <v>3481</v>
      </c>
      <c r="E10" s="7" t="s">
        <v>87</v>
      </c>
      <c r="F10" s="7" t="s">
        <v>31</v>
      </c>
      <c r="G10" s="7">
        <v>36</v>
      </c>
      <c r="H10" s="7">
        <f t="shared" si="0"/>
        <v>0.36</v>
      </c>
      <c r="I10"/>
      <c r="J10"/>
      <c r="K10" s="11"/>
      <c r="L10" s="40" t="s">
        <v>68</v>
      </c>
      <c r="M10" s="40"/>
      <c r="N10" s="40"/>
      <c r="O10"/>
      <c r="P10"/>
      <c r="Q10"/>
      <c r="R10"/>
      <c r="S10"/>
      <c r="T10"/>
      <c r="U10"/>
      <c r="V10"/>
      <c r="W10"/>
      <c r="X10"/>
      <c r="Y10"/>
      <c r="Z10"/>
      <c r="AA10"/>
    </row>
    <row r="11" spans="1:27" s="8" customFormat="1" x14ac:dyDescent="0.25">
      <c r="A11"/>
      <c r="B11"/>
      <c r="C11" s="7">
        <v>6</v>
      </c>
      <c r="D11" s="7">
        <v>190</v>
      </c>
      <c r="E11" s="7" t="s">
        <v>87</v>
      </c>
      <c r="F11" s="7">
        <v>2846</v>
      </c>
      <c r="G11" s="7">
        <v>152</v>
      </c>
      <c r="H11" s="7">
        <f t="shared" si="0"/>
        <v>1.52</v>
      </c>
      <c r="I11"/>
      <c r="J11"/>
      <c r="K11" s="13"/>
      <c r="L11" s="40" t="s">
        <v>69</v>
      </c>
      <c r="M11" s="40"/>
      <c r="N11" s="40"/>
      <c r="O11"/>
      <c r="P11"/>
      <c r="Q11"/>
      <c r="R11"/>
      <c r="S11"/>
      <c r="T11"/>
      <c r="U11"/>
      <c r="V11"/>
      <c r="W11"/>
      <c r="X11"/>
      <c r="Y11"/>
      <c r="Z11"/>
      <c r="AA11"/>
    </row>
    <row r="12" spans="1:27" s="8" customFormat="1" x14ac:dyDescent="0.25">
      <c r="A12"/>
      <c r="B12"/>
      <c r="C12" s="7">
        <v>7</v>
      </c>
      <c r="D12" s="7">
        <v>307</v>
      </c>
      <c r="E12" s="7" t="s">
        <v>87</v>
      </c>
      <c r="F12" s="7">
        <v>2843</v>
      </c>
      <c r="G12" s="7">
        <v>63</v>
      </c>
      <c r="H12" s="7">
        <f t="shared" si="0"/>
        <v>0.63</v>
      </c>
      <c r="I12"/>
      <c r="J12"/>
      <c r="K12" s="12"/>
      <c r="L12" s="65" t="s">
        <v>71</v>
      </c>
      <c r="M12" s="65"/>
      <c r="N12" s="65"/>
      <c r="O12"/>
      <c r="P12"/>
      <c r="Q12"/>
      <c r="R12"/>
      <c r="S12"/>
      <c r="T12"/>
      <c r="U12"/>
      <c r="V12"/>
      <c r="W12"/>
      <c r="X12"/>
      <c r="Y12"/>
      <c r="Z12"/>
      <c r="AA12"/>
    </row>
    <row r="13" spans="1:27" s="8" customFormat="1" x14ac:dyDescent="0.25">
      <c r="A13"/>
      <c r="B13"/>
      <c r="C13" s="7">
        <v>8</v>
      </c>
      <c r="D13" s="7">
        <v>2411</v>
      </c>
      <c r="E13" s="7" t="s">
        <v>87</v>
      </c>
      <c r="F13" s="7">
        <v>2837</v>
      </c>
      <c r="G13" s="7">
        <v>18.5</v>
      </c>
      <c r="H13" s="7">
        <f t="shared" si="0"/>
        <v>0.185</v>
      </c>
      <c r="I13"/>
      <c r="J13"/>
      <c r="K13" s="17"/>
      <c r="L13" s="56" t="s">
        <v>72</v>
      </c>
      <c r="M13" s="57"/>
      <c r="N13" s="58"/>
      <c r="O13"/>
      <c r="P13"/>
      <c r="Q13"/>
      <c r="R13"/>
      <c r="S13"/>
      <c r="T13"/>
      <c r="U13"/>
      <c r="V13"/>
      <c r="W13"/>
      <c r="X13"/>
      <c r="Y13"/>
      <c r="Z13"/>
      <c r="AA13"/>
    </row>
    <row r="14" spans="1:27" s="8" customFormat="1" x14ac:dyDescent="0.25">
      <c r="A14"/>
      <c r="B14"/>
      <c r="C14" s="7">
        <v>9</v>
      </c>
      <c r="D14" s="7">
        <v>1634</v>
      </c>
      <c r="E14" s="7" t="s">
        <v>87</v>
      </c>
      <c r="F14" s="7">
        <v>2832</v>
      </c>
      <c r="G14" s="7">
        <v>52</v>
      </c>
      <c r="H14" s="7">
        <f t="shared" si="0"/>
        <v>0.52</v>
      </c>
      <c r="I14"/>
      <c r="J14"/>
      <c r="K14"/>
      <c r="L14"/>
      <c r="M14"/>
      <c r="N14"/>
      <c r="O14"/>
      <c r="P14"/>
      <c r="Q14"/>
      <c r="R14"/>
      <c r="S14"/>
      <c r="T14"/>
      <c r="U14"/>
      <c r="V14"/>
      <c r="W14"/>
      <c r="X14"/>
      <c r="Y14"/>
      <c r="Z14"/>
      <c r="AA14"/>
    </row>
    <row r="15" spans="1:27" s="8" customFormat="1" x14ac:dyDescent="0.25">
      <c r="A15"/>
      <c r="B15"/>
      <c r="C15" s="7">
        <v>10</v>
      </c>
      <c r="D15" s="7">
        <v>1184</v>
      </c>
      <c r="E15" s="7" t="s">
        <v>87</v>
      </c>
      <c r="F15" s="7" t="s">
        <v>32</v>
      </c>
      <c r="G15" s="7">
        <v>64</v>
      </c>
      <c r="H15" s="7">
        <f t="shared" si="0"/>
        <v>0.64</v>
      </c>
      <c r="I15"/>
      <c r="J15"/>
      <c r="K15"/>
      <c r="L15"/>
      <c r="M15"/>
      <c r="N15"/>
      <c r="O15"/>
      <c r="P15"/>
      <c r="Q15"/>
      <c r="R15"/>
      <c r="S15"/>
      <c r="T15"/>
      <c r="U15"/>
      <c r="V15"/>
      <c r="W15"/>
      <c r="X15"/>
      <c r="Y15"/>
      <c r="Z15"/>
      <c r="AA15"/>
    </row>
    <row r="16" spans="1:27" s="8" customFormat="1" x14ac:dyDescent="0.25">
      <c r="A16"/>
      <c r="B16"/>
      <c r="C16" s="18">
        <v>11</v>
      </c>
      <c r="D16" s="18">
        <v>1312</v>
      </c>
      <c r="E16" s="18" t="s">
        <v>87</v>
      </c>
      <c r="F16" s="18" t="s">
        <v>33</v>
      </c>
      <c r="G16" s="18">
        <v>29</v>
      </c>
      <c r="H16" s="18">
        <f t="shared" si="0"/>
        <v>0.28999999999999998</v>
      </c>
      <c r="I16"/>
      <c r="J16"/>
      <c r="K16"/>
      <c r="L16"/>
      <c r="M16"/>
      <c r="N16"/>
      <c r="O16"/>
      <c r="P16"/>
      <c r="Q16"/>
      <c r="R16"/>
      <c r="S16"/>
      <c r="T16"/>
      <c r="U16"/>
      <c r="V16"/>
      <c r="W16"/>
      <c r="X16"/>
      <c r="Y16"/>
      <c r="Z16"/>
      <c r="AA16"/>
    </row>
    <row r="17" spans="1:27" s="8" customFormat="1" x14ac:dyDescent="0.25">
      <c r="A17"/>
      <c r="B17"/>
      <c r="C17" s="18">
        <v>12</v>
      </c>
      <c r="D17" s="18">
        <v>1253</v>
      </c>
      <c r="E17" s="18" t="s">
        <v>87</v>
      </c>
      <c r="F17" s="18">
        <v>2817</v>
      </c>
      <c r="G17" s="18">
        <v>36</v>
      </c>
      <c r="H17" s="18">
        <f t="shared" si="0"/>
        <v>0.36</v>
      </c>
      <c r="I17"/>
      <c r="J17"/>
      <c r="K17"/>
      <c r="L17"/>
      <c r="M17"/>
      <c r="N17"/>
      <c r="O17"/>
      <c r="P17"/>
      <c r="Q17"/>
      <c r="R17"/>
      <c r="S17"/>
      <c r="T17"/>
      <c r="U17"/>
      <c r="V17"/>
      <c r="W17"/>
      <c r="X17"/>
      <c r="Y17"/>
      <c r="Z17"/>
      <c r="AA17"/>
    </row>
    <row r="18" spans="1:27" s="8" customFormat="1" x14ac:dyDescent="0.25">
      <c r="A18"/>
      <c r="B18"/>
      <c r="C18" s="7">
        <v>13</v>
      </c>
      <c r="D18" s="7">
        <v>2248</v>
      </c>
      <c r="E18" s="7" t="s">
        <v>87</v>
      </c>
      <c r="F18" s="7">
        <v>2744</v>
      </c>
      <c r="G18" s="7">
        <v>5</v>
      </c>
      <c r="H18" s="7">
        <f t="shared" si="0"/>
        <v>0.05</v>
      </c>
      <c r="I18"/>
      <c r="J18"/>
      <c r="K18"/>
      <c r="L18"/>
      <c r="M18"/>
      <c r="N18"/>
      <c r="O18"/>
      <c r="P18"/>
      <c r="Q18"/>
      <c r="R18"/>
      <c r="S18"/>
      <c r="T18"/>
      <c r="U18"/>
      <c r="V18"/>
      <c r="W18"/>
      <c r="X18"/>
      <c r="Y18"/>
      <c r="Z18"/>
      <c r="AA18"/>
    </row>
    <row r="19" spans="1:27" s="8" customFormat="1" x14ac:dyDescent="0.25">
      <c r="A19"/>
      <c r="B19"/>
      <c r="C19" s="7">
        <v>14</v>
      </c>
      <c r="D19" s="7">
        <v>1311</v>
      </c>
      <c r="E19" s="7" t="s">
        <v>87</v>
      </c>
      <c r="F19" s="7">
        <v>2751</v>
      </c>
      <c r="G19" s="7">
        <v>15</v>
      </c>
      <c r="H19" s="7">
        <f t="shared" si="0"/>
        <v>0.15</v>
      </c>
      <c r="I19"/>
      <c r="J19"/>
      <c r="K19"/>
      <c r="L19"/>
      <c r="M19"/>
      <c r="N19"/>
      <c r="O19"/>
      <c r="P19"/>
      <c r="Q19"/>
      <c r="R19"/>
      <c r="S19"/>
      <c r="T19"/>
      <c r="U19"/>
      <c r="V19"/>
      <c r="W19"/>
      <c r="X19"/>
      <c r="Y19"/>
      <c r="Z19"/>
      <c r="AA19"/>
    </row>
    <row r="20" spans="1:27" s="8" customFormat="1" x14ac:dyDescent="0.25">
      <c r="A20"/>
      <c r="B20"/>
      <c r="C20" s="7">
        <v>15</v>
      </c>
      <c r="D20" s="7">
        <v>1794</v>
      </c>
      <c r="E20" s="7" t="s">
        <v>87</v>
      </c>
      <c r="F20" s="7">
        <v>2752</v>
      </c>
      <c r="G20" s="7">
        <v>8.5</v>
      </c>
      <c r="H20" s="7">
        <f t="shared" si="0"/>
        <v>8.5000000000000006E-2</v>
      </c>
      <c r="I20"/>
      <c r="J20"/>
      <c r="K20"/>
      <c r="L20"/>
      <c r="M20"/>
      <c r="N20"/>
      <c r="O20"/>
      <c r="P20"/>
      <c r="Q20"/>
      <c r="R20"/>
      <c r="S20"/>
      <c r="T20"/>
      <c r="U20"/>
      <c r="V20"/>
      <c r="W20"/>
      <c r="X20"/>
      <c r="Y20"/>
      <c r="Z20"/>
      <c r="AA20"/>
    </row>
    <row r="21" spans="1:27" s="8" customFormat="1" x14ac:dyDescent="0.25">
      <c r="A21"/>
      <c r="B21"/>
      <c r="C21" s="19">
        <v>16</v>
      </c>
      <c r="D21" s="19">
        <v>293</v>
      </c>
      <c r="E21" s="19" t="s">
        <v>34</v>
      </c>
      <c r="F21" s="19">
        <v>17</v>
      </c>
      <c r="G21" s="19">
        <v>61</v>
      </c>
      <c r="H21" s="19">
        <f t="shared" si="0"/>
        <v>0.61</v>
      </c>
      <c r="I21"/>
      <c r="J21"/>
      <c r="K21"/>
      <c r="L21"/>
      <c r="M21"/>
      <c r="N21"/>
      <c r="O21"/>
      <c r="P21"/>
      <c r="Q21"/>
      <c r="R21"/>
      <c r="S21"/>
      <c r="T21"/>
      <c r="U21"/>
      <c r="V21"/>
      <c r="W21"/>
      <c r="X21"/>
      <c r="Y21"/>
      <c r="Z21"/>
      <c r="AA21"/>
    </row>
    <row r="22" spans="1:27" s="8" customFormat="1" x14ac:dyDescent="0.25">
      <c r="A22"/>
      <c r="B22"/>
      <c r="C22" s="19">
        <v>17</v>
      </c>
      <c r="D22" s="19">
        <v>378</v>
      </c>
      <c r="E22" s="19" t="s">
        <v>34</v>
      </c>
      <c r="F22" s="19">
        <v>3</v>
      </c>
      <c r="G22" s="19">
        <v>26</v>
      </c>
      <c r="H22" s="19">
        <f t="shared" si="0"/>
        <v>0.26</v>
      </c>
      <c r="I22"/>
      <c r="J22"/>
      <c r="K22"/>
      <c r="L22"/>
      <c r="M22"/>
      <c r="N22"/>
      <c r="O22"/>
      <c r="P22"/>
      <c r="Q22"/>
      <c r="R22"/>
      <c r="S22"/>
      <c r="T22"/>
      <c r="U22"/>
      <c r="V22"/>
      <c r="W22"/>
      <c r="X22"/>
      <c r="Y22"/>
      <c r="Z22"/>
      <c r="AA22"/>
    </row>
    <row r="23" spans="1:27" s="8" customFormat="1" x14ac:dyDescent="0.25">
      <c r="A23"/>
      <c r="B23"/>
      <c r="C23" s="19">
        <v>18</v>
      </c>
      <c r="D23" s="19">
        <v>295</v>
      </c>
      <c r="E23" s="19" t="s">
        <v>34</v>
      </c>
      <c r="F23" s="19">
        <v>3</v>
      </c>
      <c r="G23" s="19">
        <v>83</v>
      </c>
      <c r="H23" s="19">
        <f t="shared" si="0"/>
        <v>0.83000000000000007</v>
      </c>
      <c r="I23"/>
      <c r="J23"/>
      <c r="K23"/>
      <c r="L23"/>
      <c r="M23"/>
      <c r="N23"/>
      <c r="O23"/>
      <c r="P23"/>
      <c r="Q23"/>
      <c r="R23"/>
      <c r="S23"/>
      <c r="T23"/>
      <c r="U23"/>
      <c r="V23"/>
      <c r="W23"/>
      <c r="X23"/>
      <c r="Y23"/>
      <c r="Z23"/>
      <c r="AA23"/>
    </row>
    <row r="24" spans="1:27" s="8" customFormat="1" x14ac:dyDescent="0.25">
      <c r="A24"/>
      <c r="B24"/>
      <c r="C24" s="19">
        <v>19</v>
      </c>
      <c r="D24" s="19">
        <v>296</v>
      </c>
      <c r="E24" s="19" t="s">
        <v>34</v>
      </c>
      <c r="F24" s="19">
        <v>3</v>
      </c>
      <c r="G24" s="19">
        <v>50</v>
      </c>
      <c r="H24" s="19">
        <f t="shared" si="0"/>
        <v>0.5</v>
      </c>
      <c r="I24"/>
      <c r="J24"/>
      <c r="K24"/>
      <c r="L24"/>
      <c r="M24"/>
      <c r="N24"/>
      <c r="O24"/>
      <c r="P24"/>
      <c r="Q24"/>
      <c r="R24"/>
      <c r="S24"/>
      <c r="T24"/>
      <c r="U24"/>
      <c r="V24"/>
      <c r="W24"/>
      <c r="X24"/>
      <c r="Y24"/>
      <c r="Z24"/>
      <c r="AA24"/>
    </row>
    <row r="25" spans="1:27" s="8" customFormat="1" x14ac:dyDescent="0.25">
      <c r="A25"/>
      <c r="B25"/>
      <c r="C25" s="7">
        <v>20</v>
      </c>
      <c r="D25" s="7">
        <v>1314</v>
      </c>
      <c r="E25" s="7" t="s">
        <v>87</v>
      </c>
      <c r="F25" s="7" t="s">
        <v>35</v>
      </c>
      <c r="G25" s="7">
        <v>37</v>
      </c>
      <c r="H25" s="7">
        <f t="shared" si="0"/>
        <v>0.37</v>
      </c>
      <c r="I25"/>
      <c r="J25"/>
      <c r="K25"/>
      <c r="L25"/>
      <c r="M25"/>
      <c r="N25"/>
      <c r="O25"/>
      <c r="P25"/>
      <c r="Q25"/>
      <c r="R25"/>
      <c r="S25"/>
      <c r="T25"/>
      <c r="U25"/>
      <c r="V25"/>
      <c r="W25"/>
      <c r="X25"/>
      <c r="Y25"/>
      <c r="Z25"/>
      <c r="AA25"/>
    </row>
    <row r="26" spans="1:27" s="8" customFormat="1" x14ac:dyDescent="0.25">
      <c r="A26"/>
      <c r="B26"/>
      <c r="C26" s="7">
        <v>21</v>
      </c>
      <c r="D26" s="7">
        <v>89</v>
      </c>
      <c r="E26" s="7" t="s">
        <v>87</v>
      </c>
      <c r="F26" s="7" t="s">
        <v>36</v>
      </c>
      <c r="G26" s="7">
        <v>32</v>
      </c>
      <c r="H26" s="7">
        <f t="shared" si="0"/>
        <v>0.32</v>
      </c>
      <c r="I26"/>
      <c r="J26"/>
      <c r="K26"/>
      <c r="L26"/>
      <c r="M26"/>
      <c r="N26"/>
      <c r="O26"/>
      <c r="P26"/>
      <c r="Q26"/>
      <c r="R26"/>
      <c r="S26"/>
      <c r="T26"/>
      <c r="U26"/>
      <c r="V26"/>
      <c r="W26"/>
      <c r="X26"/>
      <c r="Y26"/>
      <c r="Z26"/>
      <c r="AA26"/>
    </row>
    <row r="27" spans="1:27" s="8" customFormat="1" x14ac:dyDescent="0.25">
      <c r="A27"/>
      <c r="B27"/>
      <c r="C27" s="19">
        <v>22</v>
      </c>
      <c r="D27" s="19">
        <v>454</v>
      </c>
      <c r="E27" s="19" t="s">
        <v>87</v>
      </c>
      <c r="F27" s="19" t="s">
        <v>37</v>
      </c>
      <c r="G27" s="19">
        <v>125</v>
      </c>
      <c r="H27" s="19">
        <f t="shared" si="0"/>
        <v>1.25</v>
      </c>
      <c r="I27"/>
      <c r="J27"/>
      <c r="K27"/>
      <c r="L27"/>
      <c r="M27"/>
      <c r="N27"/>
      <c r="O27"/>
      <c r="P27"/>
      <c r="Q27"/>
      <c r="R27"/>
      <c r="S27"/>
      <c r="T27"/>
      <c r="U27"/>
      <c r="V27"/>
      <c r="W27"/>
      <c r="X27"/>
      <c r="Y27"/>
      <c r="Z27"/>
      <c r="AA27"/>
    </row>
    <row r="28" spans="1:27" s="8" customFormat="1" x14ac:dyDescent="0.25">
      <c r="A28"/>
      <c r="B28"/>
      <c r="C28" s="7">
        <v>23</v>
      </c>
      <c r="D28" s="7">
        <v>90</v>
      </c>
      <c r="E28" s="7" t="s">
        <v>87</v>
      </c>
      <c r="F28" s="7">
        <v>3111</v>
      </c>
      <c r="G28" s="7">
        <v>73</v>
      </c>
      <c r="H28" s="7">
        <f t="shared" si="0"/>
        <v>0.73</v>
      </c>
      <c r="I28"/>
      <c r="J28"/>
      <c r="K28"/>
      <c r="L28"/>
      <c r="M28"/>
      <c r="N28"/>
      <c r="O28"/>
      <c r="P28"/>
      <c r="Q28"/>
      <c r="R28"/>
      <c r="S28"/>
      <c r="T28"/>
      <c r="U28"/>
      <c r="V28"/>
      <c r="W28"/>
      <c r="X28"/>
      <c r="Y28"/>
      <c r="Z28"/>
      <c r="AA28"/>
    </row>
    <row r="29" spans="1:27" s="8" customFormat="1" x14ac:dyDescent="0.25">
      <c r="A29"/>
      <c r="B29"/>
      <c r="C29" s="7">
        <v>24</v>
      </c>
      <c r="D29" s="7">
        <v>285</v>
      </c>
      <c r="E29" s="7" t="s">
        <v>87</v>
      </c>
      <c r="F29" s="7">
        <v>3110</v>
      </c>
      <c r="G29" s="7">
        <v>68</v>
      </c>
      <c r="H29" s="7">
        <f t="shared" si="0"/>
        <v>0.68</v>
      </c>
      <c r="I29"/>
      <c r="J29"/>
      <c r="K29"/>
      <c r="L29"/>
      <c r="M29"/>
      <c r="N29"/>
      <c r="O29"/>
      <c r="P29"/>
      <c r="Q29"/>
      <c r="R29"/>
      <c r="S29"/>
      <c r="T29"/>
      <c r="U29"/>
      <c r="V29"/>
      <c r="W29"/>
      <c r="X29"/>
      <c r="Y29"/>
      <c r="Z29"/>
      <c r="AA29"/>
    </row>
    <row r="30" spans="1:27" s="8" customFormat="1" x14ac:dyDescent="0.25">
      <c r="A30"/>
      <c r="B30"/>
      <c r="C30" s="7">
        <v>25</v>
      </c>
      <c r="D30" s="7">
        <v>469</v>
      </c>
      <c r="E30" s="7" t="s">
        <v>87</v>
      </c>
      <c r="F30" s="7">
        <v>3104</v>
      </c>
      <c r="G30" s="7">
        <v>112</v>
      </c>
      <c r="H30" s="7">
        <f t="shared" si="0"/>
        <v>1.1200000000000001</v>
      </c>
      <c r="I30"/>
      <c r="J30"/>
      <c r="K30"/>
      <c r="L30"/>
      <c r="M30"/>
      <c r="N30"/>
      <c r="O30"/>
      <c r="P30"/>
      <c r="Q30"/>
      <c r="R30"/>
      <c r="S30"/>
      <c r="T30"/>
      <c r="U30"/>
      <c r="V30"/>
      <c r="W30"/>
      <c r="X30"/>
      <c r="Y30"/>
      <c r="Z30"/>
      <c r="AA30"/>
    </row>
    <row r="31" spans="1:27" s="8" customFormat="1" x14ac:dyDescent="0.25">
      <c r="A31"/>
      <c r="B31"/>
      <c r="C31" s="7">
        <v>26</v>
      </c>
      <c r="D31" s="7">
        <v>1251</v>
      </c>
      <c r="E31" s="7" t="s">
        <v>87</v>
      </c>
      <c r="F31" s="7">
        <v>2889</v>
      </c>
      <c r="G31" s="7">
        <v>133</v>
      </c>
      <c r="H31" s="7">
        <f t="shared" si="0"/>
        <v>1.33</v>
      </c>
      <c r="I31"/>
      <c r="J31"/>
      <c r="K31"/>
      <c r="L31"/>
      <c r="M31"/>
      <c r="N31"/>
      <c r="O31"/>
      <c r="P31"/>
      <c r="Q31"/>
      <c r="R31"/>
      <c r="S31"/>
      <c r="T31"/>
      <c r="U31"/>
      <c r="V31"/>
      <c r="W31"/>
      <c r="X31"/>
      <c r="Y31"/>
      <c r="Z31"/>
      <c r="AA31"/>
    </row>
    <row r="32" spans="1:27" s="8" customFormat="1" x14ac:dyDescent="0.25">
      <c r="A32"/>
      <c r="B32"/>
      <c r="C32" s="7">
        <v>27</v>
      </c>
      <c r="D32" s="7">
        <v>1308</v>
      </c>
      <c r="E32" s="7" t="s">
        <v>87</v>
      </c>
      <c r="F32" s="7">
        <v>2885</v>
      </c>
      <c r="G32" s="7">
        <v>23</v>
      </c>
      <c r="H32" s="7">
        <f t="shared" si="0"/>
        <v>0.23</v>
      </c>
      <c r="I32"/>
      <c r="J32"/>
      <c r="K32"/>
      <c r="L32"/>
      <c r="M32"/>
      <c r="N32"/>
      <c r="O32"/>
      <c r="P32"/>
      <c r="Q32"/>
      <c r="R32"/>
      <c r="S32"/>
      <c r="T32"/>
      <c r="U32"/>
      <c r="V32"/>
      <c r="W32"/>
      <c r="X32"/>
      <c r="Y32"/>
      <c r="Z32"/>
      <c r="AA32"/>
    </row>
    <row r="33" spans="1:34" s="8" customFormat="1" x14ac:dyDescent="0.25">
      <c r="A33"/>
      <c r="B33"/>
      <c r="C33" s="7">
        <v>28</v>
      </c>
      <c r="D33" s="7">
        <v>1257</v>
      </c>
      <c r="E33" s="7" t="s">
        <v>87</v>
      </c>
      <c r="F33" s="7">
        <v>2884</v>
      </c>
      <c r="G33" s="7">
        <v>28</v>
      </c>
      <c r="H33" s="7">
        <f t="shared" si="0"/>
        <v>0.28000000000000003</v>
      </c>
      <c r="I33"/>
      <c r="J33"/>
      <c r="K33"/>
      <c r="L33"/>
      <c r="M33"/>
      <c r="N33"/>
      <c r="O33"/>
      <c r="P33"/>
      <c r="Q33"/>
      <c r="R33"/>
      <c r="S33"/>
      <c r="T33"/>
      <c r="U33"/>
      <c r="V33"/>
      <c r="W33"/>
      <c r="X33"/>
      <c r="Y33"/>
      <c r="Z33"/>
      <c r="AA33"/>
    </row>
    <row r="34" spans="1:34" s="8" customFormat="1" x14ac:dyDescent="0.25">
      <c r="A34"/>
      <c r="B34"/>
      <c r="C34" s="19">
        <v>29</v>
      </c>
      <c r="D34" s="19">
        <v>1188</v>
      </c>
      <c r="E34" s="19" t="s">
        <v>87</v>
      </c>
      <c r="F34" s="19">
        <v>3147</v>
      </c>
      <c r="G34" s="19">
        <v>73</v>
      </c>
      <c r="H34" s="19">
        <f t="shared" si="0"/>
        <v>0.73</v>
      </c>
      <c r="I34"/>
      <c r="J34"/>
      <c r="K34"/>
      <c r="L34"/>
      <c r="M34"/>
      <c r="N34"/>
      <c r="O34"/>
      <c r="P34"/>
      <c r="Q34"/>
      <c r="R34"/>
      <c r="S34"/>
      <c r="T34"/>
      <c r="U34"/>
      <c r="V34"/>
      <c r="W34"/>
      <c r="X34"/>
      <c r="Y34"/>
      <c r="Z34"/>
      <c r="AA34"/>
    </row>
    <row r="35" spans="1:34" s="8" customFormat="1" x14ac:dyDescent="0.25">
      <c r="A35"/>
      <c r="B35"/>
      <c r="C35" s="7">
        <v>30</v>
      </c>
      <c r="D35" s="7">
        <v>1582</v>
      </c>
      <c r="E35" s="7" t="s">
        <v>87</v>
      </c>
      <c r="F35" s="7">
        <v>2884</v>
      </c>
      <c r="G35" s="7">
        <v>28</v>
      </c>
      <c r="H35" s="7">
        <f t="shared" si="0"/>
        <v>0.28000000000000003</v>
      </c>
      <c r="I35"/>
      <c r="J35"/>
      <c r="K35"/>
      <c r="L35"/>
      <c r="M35"/>
      <c r="N35"/>
      <c r="O35"/>
      <c r="P35"/>
      <c r="Q35"/>
      <c r="R35"/>
      <c r="S35"/>
      <c r="T35"/>
      <c r="U35"/>
      <c r="V35"/>
      <c r="W35"/>
      <c r="X35"/>
      <c r="Y35"/>
      <c r="Z35"/>
      <c r="AA35"/>
    </row>
    <row r="36" spans="1:34" s="8" customFormat="1" x14ac:dyDescent="0.25">
      <c r="A36"/>
      <c r="B36"/>
      <c r="C36" s="7">
        <v>31</v>
      </c>
      <c r="D36" s="7">
        <v>1258</v>
      </c>
      <c r="E36" s="7" t="s">
        <v>87</v>
      </c>
      <c r="F36" s="7">
        <v>2884</v>
      </c>
      <c r="G36" s="7">
        <v>28</v>
      </c>
      <c r="H36" s="7">
        <f t="shared" si="0"/>
        <v>0.28000000000000003</v>
      </c>
      <c r="I36"/>
      <c r="J36"/>
      <c r="K36"/>
      <c r="L36"/>
      <c r="M36"/>
      <c r="N36"/>
      <c r="O36"/>
      <c r="P36"/>
      <c r="Q36"/>
      <c r="R36"/>
      <c r="S36"/>
      <c r="T36"/>
      <c r="U36"/>
      <c r="V36"/>
      <c r="W36"/>
      <c r="X36"/>
      <c r="Y36"/>
      <c r="Z36"/>
      <c r="AA36"/>
    </row>
    <row r="37" spans="1:34" s="8" customFormat="1" x14ac:dyDescent="0.25">
      <c r="A37"/>
      <c r="B37"/>
      <c r="C37" s="7">
        <v>32</v>
      </c>
      <c r="D37" s="7">
        <v>187</v>
      </c>
      <c r="E37" s="7" t="s">
        <v>87</v>
      </c>
      <c r="F37" s="7">
        <v>2883</v>
      </c>
      <c r="G37" s="7">
        <v>52</v>
      </c>
      <c r="H37" s="7">
        <f t="shared" si="0"/>
        <v>0.52</v>
      </c>
      <c r="I37"/>
      <c r="J37"/>
      <c r="K37"/>
      <c r="L37"/>
      <c r="M37"/>
      <c r="N37"/>
      <c r="O37"/>
      <c r="P37"/>
      <c r="Q37"/>
      <c r="R37"/>
      <c r="S37"/>
      <c r="T37"/>
      <c r="U37"/>
      <c r="V37"/>
      <c r="W37"/>
      <c r="X37"/>
      <c r="Y37"/>
      <c r="Z37"/>
      <c r="AA37"/>
    </row>
    <row r="38" spans="1:34" s="8" customFormat="1" x14ac:dyDescent="0.25">
      <c r="A38"/>
      <c r="B38"/>
      <c r="C38" s="7">
        <v>33</v>
      </c>
      <c r="D38" s="7">
        <v>459</v>
      </c>
      <c r="E38" s="7" t="s">
        <v>87</v>
      </c>
      <c r="F38" s="7">
        <v>2882</v>
      </c>
      <c r="G38" s="7">
        <v>36</v>
      </c>
      <c r="H38" s="7">
        <f t="shared" si="0"/>
        <v>0.36</v>
      </c>
      <c r="I38"/>
      <c r="J38"/>
      <c r="K38"/>
      <c r="L38"/>
      <c r="M38"/>
      <c r="N38"/>
      <c r="O38"/>
      <c r="P38"/>
      <c r="Q38"/>
      <c r="R38"/>
      <c r="S38"/>
      <c r="T38"/>
      <c r="U38"/>
      <c r="V38"/>
      <c r="W38"/>
      <c r="X38"/>
      <c r="Y38"/>
      <c r="Z38"/>
      <c r="AA38"/>
    </row>
    <row r="39" spans="1:34" s="8" customFormat="1" x14ac:dyDescent="0.25">
      <c r="A39"/>
      <c r="B39"/>
      <c r="C39" s="7">
        <v>34</v>
      </c>
      <c r="D39" s="7">
        <v>370</v>
      </c>
      <c r="E39" s="7" t="s">
        <v>87</v>
      </c>
      <c r="F39" s="7">
        <v>2881</v>
      </c>
      <c r="G39" s="7">
        <v>42</v>
      </c>
      <c r="H39" s="7">
        <f t="shared" si="0"/>
        <v>0.42</v>
      </c>
      <c r="I39"/>
      <c r="J39"/>
      <c r="K39"/>
      <c r="L39"/>
      <c r="M39"/>
      <c r="N39"/>
      <c r="O39"/>
      <c r="P39"/>
      <c r="Q39"/>
      <c r="R39"/>
      <c r="S39"/>
      <c r="T39"/>
      <c r="U39"/>
      <c r="V39"/>
      <c r="W39"/>
      <c r="X39"/>
      <c r="Y39"/>
      <c r="Z39"/>
      <c r="AA39"/>
    </row>
    <row r="40" spans="1:34" s="8" customFormat="1" x14ac:dyDescent="0.25">
      <c r="A40"/>
      <c r="B40"/>
      <c r="C40" s="7">
        <v>35</v>
      </c>
      <c r="D40" s="7">
        <v>1185</v>
      </c>
      <c r="E40" s="7" t="s">
        <v>87</v>
      </c>
      <c r="F40" s="7">
        <v>2878</v>
      </c>
      <c r="G40" s="7">
        <v>11</v>
      </c>
      <c r="H40" s="7">
        <f t="shared" si="0"/>
        <v>0.11</v>
      </c>
      <c r="I40"/>
      <c r="J40"/>
      <c r="K40"/>
      <c r="L40"/>
      <c r="M40"/>
      <c r="N40"/>
      <c r="O40"/>
      <c r="P40"/>
      <c r="Q40"/>
      <c r="R40"/>
      <c r="S40"/>
      <c r="T40"/>
      <c r="U40"/>
      <c r="V40"/>
      <c r="W40"/>
      <c r="X40"/>
      <c r="Y40"/>
      <c r="Z40"/>
      <c r="AA40"/>
    </row>
    <row r="41" spans="1:34" s="8" customFormat="1" x14ac:dyDescent="0.25">
      <c r="A41"/>
      <c r="B41"/>
      <c r="C41" s="7">
        <v>36</v>
      </c>
      <c r="D41" s="7">
        <v>1310</v>
      </c>
      <c r="E41" s="7" t="s">
        <v>87</v>
      </c>
      <c r="F41" s="7" t="s">
        <v>38</v>
      </c>
      <c r="G41" s="7">
        <v>39</v>
      </c>
      <c r="H41" s="7">
        <f t="shared" si="0"/>
        <v>0.39</v>
      </c>
      <c r="I41"/>
      <c r="J41"/>
      <c r="K41"/>
      <c r="L41"/>
      <c r="M41"/>
      <c r="N41"/>
      <c r="O41"/>
      <c r="P41"/>
      <c r="Q41"/>
      <c r="R41"/>
      <c r="S41"/>
      <c r="T41"/>
      <c r="U41"/>
      <c r="V41"/>
      <c r="W41"/>
      <c r="X41"/>
      <c r="Y41"/>
      <c r="Z41"/>
      <c r="AA41"/>
    </row>
    <row r="42" spans="1:34" s="8" customFormat="1" x14ac:dyDescent="0.25">
      <c r="A42"/>
      <c r="B42"/>
      <c r="C42" s="7">
        <v>37</v>
      </c>
      <c r="D42" s="7">
        <v>381</v>
      </c>
      <c r="E42" s="7" t="s">
        <v>87</v>
      </c>
      <c r="F42" s="7">
        <v>2874</v>
      </c>
      <c r="G42" s="7">
        <v>96</v>
      </c>
      <c r="H42" s="7">
        <f t="shared" si="0"/>
        <v>0.96</v>
      </c>
      <c r="I42"/>
      <c r="J42"/>
      <c r="K42"/>
      <c r="L42"/>
      <c r="M42"/>
      <c r="N42"/>
      <c r="O42"/>
      <c r="P42"/>
      <c r="Q42"/>
      <c r="R42"/>
      <c r="S42"/>
      <c r="T42"/>
      <c r="U42"/>
      <c r="V42"/>
      <c r="W42"/>
      <c r="X42"/>
      <c r="Y42"/>
      <c r="Z42"/>
      <c r="AA42"/>
    </row>
    <row r="43" spans="1:34" s="8" customFormat="1" x14ac:dyDescent="0.25">
      <c r="A43"/>
      <c r="B43"/>
      <c r="C43" s="7">
        <v>38</v>
      </c>
      <c r="D43" s="7">
        <v>377</v>
      </c>
      <c r="E43" s="7" t="s">
        <v>87</v>
      </c>
      <c r="F43" s="7">
        <v>2873</v>
      </c>
      <c r="G43" s="7">
        <v>31</v>
      </c>
      <c r="H43" s="7">
        <f t="shared" si="0"/>
        <v>0.31</v>
      </c>
      <c r="I43"/>
      <c r="J43"/>
      <c r="K43"/>
      <c r="L43"/>
      <c r="M43"/>
      <c r="N43"/>
      <c r="O43"/>
      <c r="P43"/>
      <c r="Q43"/>
      <c r="R43"/>
      <c r="S43"/>
      <c r="T43"/>
      <c r="U43"/>
      <c r="V43"/>
      <c r="W43"/>
      <c r="X43"/>
      <c r="Y43"/>
      <c r="Z43"/>
      <c r="AA43"/>
    </row>
    <row r="44" spans="1:34" s="8" customFormat="1" x14ac:dyDescent="0.25">
      <c r="A44"/>
      <c r="B44"/>
      <c r="C44" s="7">
        <v>39</v>
      </c>
      <c r="D44" s="7">
        <v>1309</v>
      </c>
      <c r="E44" s="7" t="s">
        <v>87</v>
      </c>
      <c r="F44" s="7">
        <v>2874</v>
      </c>
      <c r="G44" s="7">
        <v>86</v>
      </c>
      <c r="H44" s="7">
        <f t="shared" si="0"/>
        <v>0.86</v>
      </c>
      <c r="I44"/>
      <c r="J44"/>
      <c r="K44"/>
      <c r="L44"/>
      <c r="M44"/>
      <c r="N44"/>
      <c r="O44"/>
      <c r="P44"/>
      <c r="Q44"/>
      <c r="R44"/>
      <c r="S44"/>
      <c r="T44"/>
      <c r="U44"/>
      <c r="V44"/>
      <c r="W44"/>
      <c r="X44"/>
      <c r="Y44"/>
      <c r="Z44"/>
      <c r="AA44"/>
    </row>
    <row r="45" spans="1:34" s="8" customFormat="1" x14ac:dyDescent="0.25">
      <c r="A45"/>
      <c r="B45"/>
      <c r="C45" s="7">
        <v>40</v>
      </c>
      <c r="D45" s="7">
        <v>375</v>
      </c>
      <c r="E45" s="7" t="s">
        <v>87</v>
      </c>
      <c r="F45" s="7" t="s">
        <v>39</v>
      </c>
      <c r="G45" s="7">
        <v>42</v>
      </c>
      <c r="H45" s="7">
        <f t="shared" si="0"/>
        <v>0.42</v>
      </c>
      <c r="I45"/>
      <c r="J45"/>
      <c r="K45"/>
      <c r="L45"/>
      <c r="M45"/>
      <c r="N45"/>
      <c r="O45"/>
      <c r="P45"/>
      <c r="Q45"/>
      <c r="R45"/>
      <c r="S45"/>
      <c r="T45"/>
      <c r="U45"/>
      <c r="V45"/>
      <c r="W45"/>
      <c r="X45"/>
      <c r="Y45"/>
      <c r="Z45"/>
      <c r="AA45"/>
      <c r="AB45"/>
      <c r="AC45"/>
      <c r="AD45"/>
      <c r="AE45"/>
      <c r="AF45"/>
      <c r="AG45"/>
      <c r="AH45"/>
    </row>
    <row r="46" spans="1:34" s="8" customFormat="1" x14ac:dyDescent="0.25">
      <c r="A46"/>
      <c r="B46"/>
      <c r="C46" s="7">
        <v>41</v>
      </c>
      <c r="D46" s="7">
        <v>1270</v>
      </c>
      <c r="E46" s="7" t="s">
        <v>87</v>
      </c>
      <c r="F46" s="7">
        <v>2789</v>
      </c>
      <c r="G46" s="7">
        <v>44</v>
      </c>
      <c r="H46" s="7">
        <f t="shared" si="0"/>
        <v>0.44</v>
      </c>
      <c r="I46"/>
      <c r="J46"/>
      <c r="K46"/>
      <c r="L46"/>
      <c r="M46"/>
      <c r="N46"/>
      <c r="O46"/>
      <c r="P46"/>
      <c r="Q46"/>
      <c r="R46"/>
      <c r="S46"/>
      <c r="T46"/>
      <c r="U46"/>
      <c r="V46"/>
      <c r="W46"/>
      <c r="X46"/>
      <c r="Y46"/>
      <c r="Z46"/>
      <c r="AA46"/>
    </row>
    <row r="47" spans="1:34" s="8" customFormat="1" x14ac:dyDescent="0.25">
      <c r="A47"/>
      <c r="B47"/>
      <c r="C47" s="7">
        <v>42</v>
      </c>
      <c r="D47" s="7">
        <v>1113</v>
      </c>
      <c r="E47" s="7" t="s">
        <v>87</v>
      </c>
      <c r="F47" s="7" t="s">
        <v>40</v>
      </c>
      <c r="G47" s="7">
        <v>141</v>
      </c>
      <c r="H47" s="7">
        <f t="shared" si="0"/>
        <v>1.41</v>
      </c>
      <c r="I47"/>
      <c r="J47"/>
      <c r="K47"/>
      <c r="L47"/>
      <c r="M47"/>
      <c r="N47"/>
      <c r="O47"/>
      <c r="P47"/>
      <c r="Q47"/>
      <c r="R47"/>
      <c r="S47"/>
      <c r="T47"/>
      <c r="U47"/>
      <c r="V47"/>
      <c r="W47"/>
      <c r="X47"/>
      <c r="Y47"/>
      <c r="Z47"/>
      <c r="AA47"/>
    </row>
    <row r="48" spans="1:34" s="8" customFormat="1" x14ac:dyDescent="0.25">
      <c r="A48"/>
      <c r="B48"/>
      <c r="C48" s="7">
        <v>43</v>
      </c>
      <c r="D48" s="7">
        <v>436</v>
      </c>
      <c r="E48" s="7" t="s">
        <v>87</v>
      </c>
      <c r="F48" s="7" t="s">
        <v>41</v>
      </c>
      <c r="G48" s="7">
        <v>39</v>
      </c>
      <c r="H48" s="7">
        <f t="shared" si="0"/>
        <v>0.39</v>
      </c>
      <c r="I48"/>
      <c r="J48"/>
      <c r="K48"/>
      <c r="L48"/>
      <c r="M48"/>
      <c r="N48"/>
      <c r="O48"/>
      <c r="P48"/>
      <c r="Q48"/>
      <c r="R48"/>
      <c r="S48"/>
      <c r="T48"/>
      <c r="U48"/>
      <c r="V48"/>
      <c r="W48"/>
      <c r="X48"/>
      <c r="Y48"/>
      <c r="Z48"/>
      <c r="AA48"/>
    </row>
    <row r="49" spans="1:27" s="8" customFormat="1" x14ac:dyDescent="0.25">
      <c r="A49"/>
      <c r="B49"/>
      <c r="C49" s="7">
        <v>44</v>
      </c>
      <c r="D49" s="7">
        <v>460</v>
      </c>
      <c r="E49" s="7" t="s">
        <v>87</v>
      </c>
      <c r="F49" s="7">
        <v>2858</v>
      </c>
      <c r="G49" s="7">
        <v>17</v>
      </c>
      <c r="H49" s="7">
        <f t="shared" si="0"/>
        <v>0.17</v>
      </c>
      <c r="I49"/>
      <c r="J49"/>
      <c r="K49"/>
      <c r="L49"/>
      <c r="M49"/>
      <c r="N49"/>
      <c r="O49"/>
      <c r="P49"/>
      <c r="Q49"/>
      <c r="R49"/>
      <c r="S49"/>
      <c r="T49"/>
      <c r="U49"/>
      <c r="V49"/>
      <c r="W49"/>
      <c r="X49"/>
      <c r="Y49"/>
      <c r="Z49"/>
      <c r="AA49"/>
    </row>
    <row r="50" spans="1:27" s="8" customFormat="1" x14ac:dyDescent="0.25">
      <c r="A50"/>
      <c r="B50"/>
      <c r="C50" s="7">
        <v>45</v>
      </c>
      <c r="D50" s="7">
        <v>798</v>
      </c>
      <c r="E50" s="7" t="s">
        <v>87</v>
      </c>
      <c r="F50" s="7">
        <v>2794</v>
      </c>
      <c r="G50" s="7">
        <v>19</v>
      </c>
      <c r="H50" s="7">
        <f t="shared" si="0"/>
        <v>0.19</v>
      </c>
      <c r="I50"/>
      <c r="J50"/>
      <c r="K50"/>
      <c r="L50"/>
      <c r="M50"/>
      <c r="N50"/>
      <c r="O50"/>
      <c r="P50"/>
      <c r="Q50"/>
      <c r="R50"/>
      <c r="S50"/>
      <c r="T50"/>
      <c r="U50"/>
      <c r="V50"/>
      <c r="W50"/>
      <c r="X50"/>
      <c r="Y50"/>
      <c r="Z50"/>
      <c r="AA50"/>
    </row>
    <row r="51" spans="1:27" s="8" customFormat="1" x14ac:dyDescent="0.25">
      <c r="A51"/>
      <c r="B51"/>
      <c r="C51" s="7">
        <v>46</v>
      </c>
      <c r="D51" s="7">
        <v>1186</v>
      </c>
      <c r="E51" s="7" t="s">
        <v>87</v>
      </c>
      <c r="F51" s="7">
        <v>2885</v>
      </c>
      <c r="G51" s="7">
        <v>23</v>
      </c>
      <c r="H51" s="7">
        <f t="shared" si="0"/>
        <v>0.23</v>
      </c>
      <c r="I51"/>
      <c r="J51"/>
      <c r="K51"/>
      <c r="L51"/>
      <c r="M51"/>
      <c r="N51"/>
      <c r="O51"/>
      <c r="P51"/>
      <c r="Q51"/>
      <c r="R51"/>
      <c r="S51"/>
      <c r="T51"/>
      <c r="U51"/>
      <c r="V51"/>
      <c r="W51"/>
      <c r="X51"/>
      <c r="Y51"/>
      <c r="Z51"/>
      <c r="AA51"/>
    </row>
    <row r="52" spans="1:27" s="8" customFormat="1" x14ac:dyDescent="0.25">
      <c r="A52"/>
      <c r="B52"/>
      <c r="C52" s="7">
        <v>47</v>
      </c>
      <c r="D52" s="7">
        <v>1584</v>
      </c>
      <c r="E52" s="7" t="s">
        <v>87</v>
      </c>
      <c r="F52" s="7">
        <v>2800</v>
      </c>
      <c r="G52" s="7">
        <v>114</v>
      </c>
      <c r="H52" s="7">
        <f t="shared" si="0"/>
        <v>1.1400000000000001</v>
      </c>
      <c r="I52"/>
      <c r="J52"/>
      <c r="K52"/>
      <c r="L52"/>
      <c r="M52"/>
      <c r="N52"/>
      <c r="O52"/>
      <c r="P52"/>
      <c r="Q52"/>
      <c r="R52"/>
      <c r="S52"/>
      <c r="T52"/>
      <c r="U52"/>
      <c r="V52"/>
      <c r="W52"/>
      <c r="X52"/>
      <c r="Y52"/>
      <c r="Z52"/>
      <c r="AA52"/>
    </row>
    <row r="53" spans="1:27" s="8" customFormat="1" x14ac:dyDescent="0.25">
      <c r="A53"/>
      <c r="B53"/>
      <c r="C53" s="7">
        <v>48</v>
      </c>
      <c r="D53" s="7">
        <v>1635</v>
      </c>
      <c r="E53" s="7" t="s">
        <v>87</v>
      </c>
      <c r="F53" s="7">
        <v>2858</v>
      </c>
      <c r="G53" s="7">
        <v>16</v>
      </c>
      <c r="H53" s="7">
        <f t="shared" si="0"/>
        <v>0.16</v>
      </c>
      <c r="I53"/>
      <c r="J53"/>
      <c r="K53"/>
      <c r="L53"/>
      <c r="M53"/>
      <c r="N53"/>
      <c r="O53"/>
      <c r="P53"/>
      <c r="Q53"/>
      <c r="R53"/>
      <c r="S53"/>
      <c r="T53"/>
      <c r="U53"/>
      <c r="V53"/>
      <c r="W53"/>
      <c r="X53"/>
      <c r="Y53"/>
      <c r="Z53"/>
      <c r="AA53"/>
    </row>
    <row r="54" spans="1:27" s="8" customFormat="1" x14ac:dyDescent="0.25">
      <c r="A54"/>
      <c r="B54"/>
      <c r="C54" s="7">
        <v>49</v>
      </c>
      <c r="D54" s="7">
        <v>1636</v>
      </c>
      <c r="E54" s="7" t="s">
        <v>87</v>
      </c>
      <c r="F54" s="7">
        <v>2812</v>
      </c>
      <c r="G54" s="7">
        <v>52</v>
      </c>
      <c r="H54" s="7">
        <f t="shared" si="0"/>
        <v>0.52</v>
      </c>
      <c r="I54"/>
      <c r="J54"/>
      <c r="K54"/>
      <c r="L54"/>
      <c r="M54"/>
      <c r="N54"/>
      <c r="O54"/>
      <c r="P54"/>
      <c r="Q54"/>
      <c r="R54"/>
      <c r="S54"/>
      <c r="T54"/>
      <c r="U54"/>
      <c r="V54"/>
      <c r="W54"/>
      <c r="X54"/>
      <c r="Y54"/>
      <c r="Z54"/>
      <c r="AA54"/>
    </row>
    <row r="55" spans="1:27" s="8" customFormat="1" x14ac:dyDescent="0.25">
      <c r="A55"/>
      <c r="B55"/>
      <c r="C55" s="7">
        <v>50</v>
      </c>
      <c r="D55" s="7">
        <v>1637</v>
      </c>
      <c r="E55" s="7" t="s">
        <v>87</v>
      </c>
      <c r="F55" s="7">
        <v>2858</v>
      </c>
      <c r="G55" s="7">
        <v>17</v>
      </c>
      <c r="H55" s="7">
        <f t="shared" si="0"/>
        <v>0.17</v>
      </c>
      <c r="I55"/>
      <c r="J55"/>
      <c r="K55"/>
      <c r="L55"/>
      <c r="M55"/>
      <c r="N55"/>
      <c r="O55"/>
      <c r="P55"/>
      <c r="Q55"/>
      <c r="R55"/>
      <c r="S55"/>
      <c r="T55"/>
      <c r="U55"/>
      <c r="V55"/>
      <c r="W55"/>
      <c r="X55"/>
      <c r="Y55"/>
      <c r="Z55"/>
      <c r="AA55"/>
    </row>
    <row r="56" spans="1:27" s="8" customFormat="1" x14ac:dyDescent="0.25">
      <c r="A56"/>
      <c r="B56"/>
      <c r="C56" s="18">
        <v>51</v>
      </c>
      <c r="D56" s="18">
        <v>1638</v>
      </c>
      <c r="E56" s="18" t="s">
        <v>87</v>
      </c>
      <c r="F56" s="18">
        <v>2817</v>
      </c>
      <c r="G56" s="18">
        <v>36</v>
      </c>
      <c r="H56" s="18">
        <f t="shared" si="0"/>
        <v>0.36</v>
      </c>
      <c r="I56"/>
      <c r="J56"/>
      <c r="K56"/>
      <c r="L56"/>
      <c r="M56"/>
      <c r="N56"/>
      <c r="O56"/>
      <c r="P56"/>
      <c r="Q56"/>
      <c r="R56"/>
      <c r="S56"/>
      <c r="T56"/>
      <c r="U56"/>
      <c r="V56"/>
      <c r="W56"/>
      <c r="X56"/>
      <c r="Y56"/>
      <c r="Z56"/>
      <c r="AA56"/>
    </row>
    <row r="57" spans="1:27" s="8" customFormat="1" x14ac:dyDescent="0.25">
      <c r="A57"/>
      <c r="B57"/>
      <c r="C57" s="7">
        <v>52</v>
      </c>
      <c r="D57" s="7">
        <v>2414</v>
      </c>
      <c r="E57" s="7" t="s">
        <v>87</v>
      </c>
      <c r="F57" s="7">
        <v>2837</v>
      </c>
      <c r="G57" s="7">
        <v>18.5</v>
      </c>
      <c r="H57" s="7">
        <f t="shared" si="0"/>
        <v>0.185</v>
      </c>
      <c r="I57"/>
      <c r="J57"/>
      <c r="K57"/>
      <c r="L57"/>
      <c r="M57"/>
      <c r="N57"/>
      <c r="O57"/>
      <c r="P57"/>
      <c r="Q57"/>
      <c r="R57"/>
      <c r="S57"/>
      <c r="T57"/>
      <c r="U57"/>
      <c r="V57"/>
      <c r="W57"/>
      <c r="X57"/>
      <c r="Y57"/>
      <c r="Z57"/>
      <c r="AA57"/>
    </row>
    <row r="58" spans="1:27" s="8" customFormat="1" x14ac:dyDescent="0.25">
      <c r="A58"/>
      <c r="B58"/>
      <c r="C58" s="19">
        <v>53</v>
      </c>
      <c r="D58" s="19">
        <v>2300</v>
      </c>
      <c r="E58" s="19" t="s">
        <v>87</v>
      </c>
      <c r="F58" s="19">
        <v>3133</v>
      </c>
      <c r="G58" s="19">
        <v>24.6</v>
      </c>
      <c r="H58" s="19">
        <f t="shared" si="0"/>
        <v>0.24600000000000002</v>
      </c>
      <c r="I58"/>
      <c r="J58"/>
      <c r="K58"/>
      <c r="L58"/>
      <c r="M58"/>
      <c r="N58"/>
      <c r="O58"/>
      <c r="P58"/>
      <c r="Q58"/>
      <c r="R58"/>
      <c r="S58"/>
      <c r="T58"/>
      <c r="U58"/>
      <c r="V58"/>
      <c r="W58"/>
      <c r="X58"/>
      <c r="Y58"/>
      <c r="Z58"/>
      <c r="AA58"/>
    </row>
    <row r="59" spans="1:27" s="8" customFormat="1" x14ac:dyDescent="0.25">
      <c r="A59"/>
      <c r="B59"/>
      <c r="C59" s="19">
        <v>54</v>
      </c>
      <c r="D59" s="19">
        <v>85</v>
      </c>
      <c r="E59" s="19" t="s">
        <v>87</v>
      </c>
      <c r="F59" s="19">
        <v>3133</v>
      </c>
      <c r="G59" s="19">
        <v>52</v>
      </c>
      <c r="H59" s="19">
        <f t="shared" si="0"/>
        <v>0.52</v>
      </c>
      <c r="I59"/>
      <c r="J59"/>
      <c r="K59"/>
      <c r="L59"/>
      <c r="M59"/>
      <c r="N59"/>
      <c r="O59"/>
      <c r="P59"/>
      <c r="Q59"/>
      <c r="R59"/>
      <c r="S59"/>
      <c r="T59"/>
      <c r="U59"/>
      <c r="V59"/>
      <c r="W59"/>
      <c r="X59"/>
      <c r="Y59"/>
      <c r="Z59"/>
      <c r="AA59"/>
    </row>
    <row r="60" spans="1:27" s="8" customFormat="1" x14ac:dyDescent="0.25">
      <c r="A60"/>
      <c r="B60"/>
      <c r="C60" s="7">
        <v>55</v>
      </c>
      <c r="D60" s="7">
        <v>88</v>
      </c>
      <c r="E60" s="7" t="s">
        <v>87</v>
      </c>
      <c r="F60" s="7" t="s">
        <v>39</v>
      </c>
      <c r="G60" s="7">
        <v>41</v>
      </c>
      <c r="H60" s="7">
        <f t="shared" si="0"/>
        <v>0.41000000000000003</v>
      </c>
      <c r="I60"/>
      <c r="J60"/>
      <c r="K60"/>
      <c r="L60"/>
      <c r="M60"/>
      <c r="N60"/>
      <c r="O60"/>
      <c r="P60"/>
      <c r="Q60"/>
      <c r="R60"/>
      <c r="S60"/>
      <c r="T60"/>
      <c r="U60"/>
      <c r="V60"/>
      <c r="W60"/>
      <c r="X60"/>
      <c r="Y60"/>
      <c r="Z60"/>
      <c r="AA60"/>
    </row>
    <row r="61" spans="1:27" s="8" customFormat="1" x14ac:dyDescent="0.25">
      <c r="A61"/>
      <c r="B61"/>
      <c r="C61" s="7">
        <v>56</v>
      </c>
      <c r="D61" s="7">
        <v>375</v>
      </c>
      <c r="E61" s="7" t="s">
        <v>87</v>
      </c>
      <c r="F61" s="7" t="s">
        <v>39</v>
      </c>
      <c r="G61" s="7">
        <v>42</v>
      </c>
      <c r="H61" s="7">
        <f t="shared" si="0"/>
        <v>0.42</v>
      </c>
      <c r="I61"/>
      <c r="J61"/>
      <c r="K61"/>
      <c r="L61"/>
      <c r="M61"/>
      <c r="N61"/>
      <c r="O61"/>
      <c r="P61"/>
      <c r="Q61"/>
      <c r="R61"/>
      <c r="S61"/>
      <c r="T61"/>
      <c r="U61"/>
      <c r="V61"/>
      <c r="W61"/>
      <c r="X61"/>
      <c r="Y61"/>
      <c r="Z61"/>
      <c r="AA61"/>
    </row>
    <row r="62" spans="1:27" s="8" customFormat="1" x14ac:dyDescent="0.25">
      <c r="A62"/>
      <c r="B62"/>
      <c r="C62" s="7">
        <v>57</v>
      </c>
      <c r="D62" s="7">
        <v>383</v>
      </c>
      <c r="E62" s="7" t="s">
        <v>87</v>
      </c>
      <c r="F62" s="7" t="s">
        <v>42</v>
      </c>
      <c r="G62" s="7">
        <v>119</v>
      </c>
      <c r="H62" s="7">
        <f t="shared" si="0"/>
        <v>1.19</v>
      </c>
      <c r="I62"/>
      <c r="J62"/>
      <c r="K62"/>
      <c r="L62"/>
      <c r="M62"/>
      <c r="N62"/>
      <c r="O62"/>
      <c r="P62"/>
      <c r="Q62"/>
      <c r="R62"/>
      <c r="S62"/>
      <c r="T62"/>
      <c r="U62"/>
      <c r="V62"/>
      <c r="W62"/>
      <c r="X62"/>
      <c r="Y62"/>
      <c r="Z62"/>
      <c r="AA62"/>
    </row>
    <row r="63" spans="1:27" s="8" customFormat="1" x14ac:dyDescent="0.25">
      <c r="A63"/>
      <c r="B63"/>
      <c r="C63" s="7">
        <v>58</v>
      </c>
      <c r="D63" s="7">
        <v>191</v>
      </c>
      <c r="E63" s="7" t="s">
        <v>87</v>
      </c>
      <c r="F63" s="7" t="s">
        <v>43</v>
      </c>
      <c r="G63" s="7">
        <v>109</v>
      </c>
      <c r="H63" s="7">
        <f t="shared" si="0"/>
        <v>1.0900000000000001</v>
      </c>
      <c r="I63"/>
      <c r="J63"/>
      <c r="K63"/>
      <c r="L63"/>
      <c r="M63"/>
      <c r="N63"/>
      <c r="O63"/>
      <c r="P63"/>
      <c r="Q63"/>
      <c r="R63"/>
      <c r="S63"/>
      <c r="T63"/>
      <c r="U63"/>
      <c r="V63"/>
      <c r="W63"/>
      <c r="X63"/>
      <c r="Y63"/>
      <c r="Z63"/>
      <c r="AA63"/>
    </row>
    <row r="64" spans="1:27" s="8" customFormat="1" x14ac:dyDescent="0.25">
      <c r="A64"/>
      <c r="B64"/>
      <c r="C64" s="7">
        <v>59</v>
      </c>
      <c r="D64" s="7">
        <v>2845</v>
      </c>
      <c r="E64" s="7" t="s">
        <v>87</v>
      </c>
      <c r="F64" s="7">
        <v>2766</v>
      </c>
      <c r="G64" s="7">
        <v>84</v>
      </c>
      <c r="H64" s="7">
        <f t="shared" si="0"/>
        <v>0.84</v>
      </c>
      <c r="I64"/>
      <c r="J64"/>
      <c r="K64"/>
      <c r="L64"/>
      <c r="M64"/>
      <c r="N64"/>
      <c r="O64"/>
      <c r="P64"/>
      <c r="Q64"/>
      <c r="R64"/>
      <c r="S64"/>
      <c r="T64"/>
      <c r="U64"/>
      <c r="V64"/>
      <c r="W64"/>
      <c r="X64"/>
      <c r="Y64"/>
      <c r="Z64"/>
      <c r="AA64"/>
    </row>
    <row r="65" spans="1:27" s="8" customFormat="1" x14ac:dyDescent="0.25">
      <c r="A65"/>
      <c r="B65"/>
      <c r="C65" s="7">
        <v>60</v>
      </c>
      <c r="D65" s="7">
        <v>235</v>
      </c>
      <c r="E65" s="7" t="s">
        <v>87</v>
      </c>
      <c r="F65" s="7">
        <v>2772</v>
      </c>
      <c r="G65" s="7">
        <v>26</v>
      </c>
      <c r="H65" s="7">
        <f t="shared" si="0"/>
        <v>0.26</v>
      </c>
      <c r="I65"/>
      <c r="J65"/>
      <c r="K65"/>
      <c r="L65"/>
      <c r="M65"/>
      <c r="N65"/>
      <c r="O65"/>
      <c r="P65"/>
      <c r="Q65"/>
      <c r="R65"/>
      <c r="S65"/>
      <c r="T65"/>
      <c r="U65"/>
      <c r="V65"/>
      <c r="W65"/>
      <c r="X65"/>
      <c r="Y65"/>
      <c r="Z65"/>
      <c r="AA65"/>
    </row>
    <row r="66" spans="1:27" s="8" customFormat="1" x14ac:dyDescent="0.25">
      <c r="A66"/>
      <c r="B66"/>
      <c r="C66" s="7">
        <v>61</v>
      </c>
      <c r="D66" s="7">
        <v>369</v>
      </c>
      <c r="E66" s="7" t="s">
        <v>87</v>
      </c>
      <c r="F66" s="7">
        <v>2775</v>
      </c>
      <c r="G66" s="7">
        <v>39</v>
      </c>
      <c r="H66" s="7">
        <f t="shared" si="0"/>
        <v>0.39</v>
      </c>
      <c r="I66"/>
      <c r="J66"/>
      <c r="K66"/>
      <c r="L66"/>
      <c r="M66"/>
      <c r="N66"/>
      <c r="O66"/>
      <c r="P66"/>
      <c r="Q66"/>
      <c r="R66"/>
      <c r="S66"/>
      <c r="T66"/>
      <c r="U66"/>
      <c r="V66"/>
      <c r="W66"/>
      <c r="X66"/>
      <c r="Y66"/>
      <c r="Z66"/>
      <c r="AA66"/>
    </row>
    <row r="67" spans="1:27" s="8" customFormat="1" x14ac:dyDescent="0.25">
      <c r="A67"/>
      <c r="B67"/>
      <c r="C67" s="7">
        <v>62</v>
      </c>
      <c r="D67" s="7">
        <v>188</v>
      </c>
      <c r="E67" s="7" t="s">
        <v>87</v>
      </c>
      <c r="F67" s="7">
        <v>2778</v>
      </c>
      <c r="G67" s="7">
        <v>70</v>
      </c>
      <c r="H67" s="7">
        <f t="shared" si="0"/>
        <v>0.70000000000000007</v>
      </c>
      <c r="I67"/>
      <c r="J67"/>
      <c r="K67"/>
      <c r="L67"/>
      <c r="M67"/>
      <c r="N67"/>
      <c r="O67"/>
      <c r="P67"/>
      <c r="Q67"/>
      <c r="R67"/>
      <c r="S67"/>
      <c r="T67"/>
      <c r="U67"/>
      <c r="V67"/>
      <c r="W67"/>
      <c r="X67"/>
      <c r="Y67"/>
      <c r="Z67"/>
      <c r="AA67"/>
    </row>
    <row r="68" spans="1:27" s="8" customFormat="1" x14ac:dyDescent="0.25">
      <c r="A68"/>
      <c r="B68"/>
      <c r="C68" s="7">
        <v>63</v>
      </c>
      <c r="D68" s="7">
        <v>302</v>
      </c>
      <c r="E68" s="7" t="s">
        <v>87</v>
      </c>
      <c r="F68" s="7">
        <v>2778</v>
      </c>
      <c r="G68" s="7">
        <v>113</v>
      </c>
      <c r="H68" s="7">
        <f t="shared" si="0"/>
        <v>1.1300000000000001</v>
      </c>
      <c r="I68"/>
      <c r="J68"/>
      <c r="K68"/>
      <c r="L68"/>
      <c r="M68"/>
      <c r="N68"/>
      <c r="O68"/>
      <c r="P68"/>
      <c r="Q68"/>
      <c r="R68"/>
      <c r="S68"/>
      <c r="T68"/>
      <c r="U68"/>
      <c r="V68"/>
      <c r="W68"/>
      <c r="X68"/>
      <c r="Y68"/>
      <c r="Z68"/>
      <c r="AA68"/>
    </row>
    <row r="69" spans="1:27" s="8" customFormat="1" x14ac:dyDescent="0.25">
      <c r="A69"/>
      <c r="B69"/>
      <c r="C69" s="7">
        <v>64</v>
      </c>
      <c r="D69" s="7">
        <v>1456</v>
      </c>
      <c r="E69" s="7" t="s">
        <v>87</v>
      </c>
      <c r="F69" s="7">
        <v>2778</v>
      </c>
      <c r="G69" s="7">
        <v>112</v>
      </c>
      <c r="H69" s="7">
        <f t="shared" si="0"/>
        <v>1.1200000000000001</v>
      </c>
      <c r="I69"/>
      <c r="J69"/>
      <c r="K69"/>
      <c r="L69"/>
      <c r="M69"/>
      <c r="N69"/>
      <c r="O69"/>
      <c r="P69"/>
      <c r="Q69"/>
      <c r="R69"/>
      <c r="S69"/>
      <c r="T69"/>
      <c r="U69"/>
      <c r="V69"/>
      <c r="W69"/>
      <c r="X69"/>
      <c r="Y69"/>
      <c r="Z69"/>
      <c r="AA69"/>
    </row>
    <row r="70" spans="1:27" s="10" customFormat="1" x14ac:dyDescent="0.25">
      <c r="A70"/>
      <c r="B70"/>
      <c r="C70" s="9">
        <v>65</v>
      </c>
      <c r="D70" s="9">
        <v>2335</v>
      </c>
      <c r="E70" s="9" t="s">
        <v>87</v>
      </c>
      <c r="F70" s="9" t="s">
        <v>44</v>
      </c>
      <c r="G70" s="9">
        <v>37</v>
      </c>
      <c r="H70" s="9">
        <f t="shared" si="0"/>
        <v>0.37</v>
      </c>
      <c r="I70"/>
      <c r="J70"/>
      <c r="K70"/>
      <c r="L70"/>
      <c r="M70"/>
      <c r="N70"/>
      <c r="O70"/>
      <c r="P70"/>
      <c r="Q70"/>
      <c r="R70"/>
      <c r="S70"/>
      <c r="T70"/>
      <c r="U70"/>
      <c r="V70"/>
      <c r="W70"/>
      <c r="X70"/>
      <c r="Y70"/>
      <c r="Z70"/>
      <c r="AA70"/>
    </row>
    <row r="71" spans="1:27" s="10" customFormat="1" x14ac:dyDescent="0.25">
      <c r="A71"/>
      <c r="B71"/>
      <c r="C71" s="9">
        <v>66</v>
      </c>
      <c r="D71" s="9">
        <v>1187</v>
      </c>
      <c r="E71" s="9" t="s">
        <v>87</v>
      </c>
      <c r="F71" s="9">
        <v>2780</v>
      </c>
      <c r="G71" s="9">
        <v>7</v>
      </c>
      <c r="H71" s="9">
        <f t="shared" ref="H71:H134" si="1">G71*0.01</f>
        <v>7.0000000000000007E-2</v>
      </c>
      <c r="I71"/>
      <c r="J71"/>
      <c r="K71"/>
      <c r="L71"/>
      <c r="M71"/>
      <c r="N71"/>
      <c r="O71"/>
      <c r="P71"/>
      <c r="Q71"/>
      <c r="R71"/>
      <c r="S71"/>
      <c r="T71"/>
      <c r="U71"/>
      <c r="V71"/>
      <c r="W71"/>
      <c r="X71"/>
      <c r="Y71"/>
      <c r="Z71"/>
      <c r="AA71"/>
    </row>
    <row r="72" spans="1:27" s="8" customFormat="1" x14ac:dyDescent="0.25">
      <c r="A72"/>
      <c r="B72"/>
      <c r="C72" s="7">
        <v>67</v>
      </c>
      <c r="D72" s="7">
        <v>1445</v>
      </c>
      <c r="E72" s="7" t="s">
        <v>87</v>
      </c>
      <c r="F72" s="7">
        <v>2782</v>
      </c>
      <c r="G72" s="7">
        <v>155</v>
      </c>
      <c r="H72" s="7">
        <f t="shared" si="1"/>
        <v>1.55</v>
      </c>
      <c r="I72"/>
      <c r="J72"/>
      <c r="K72"/>
      <c r="L72"/>
      <c r="M72"/>
      <c r="N72"/>
      <c r="O72"/>
      <c r="P72"/>
      <c r="Q72"/>
      <c r="R72"/>
      <c r="S72"/>
      <c r="T72"/>
      <c r="U72"/>
      <c r="V72"/>
      <c r="W72"/>
      <c r="X72"/>
      <c r="Y72"/>
      <c r="Z72"/>
      <c r="AA72"/>
    </row>
    <row r="73" spans="1:27" s="8" customFormat="1" x14ac:dyDescent="0.25">
      <c r="A73"/>
      <c r="B73"/>
      <c r="C73" s="7">
        <v>68</v>
      </c>
      <c r="D73" s="7">
        <v>1254</v>
      </c>
      <c r="E73" s="7" t="s">
        <v>87</v>
      </c>
      <c r="F73" s="7" t="s">
        <v>45</v>
      </c>
      <c r="G73" s="7">
        <v>149</v>
      </c>
      <c r="H73" s="7">
        <f t="shared" si="1"/>
        <v>1.49</v>
      </c>
      <c r="I73"/>
      <c r="J73"/>
      <c r="K73"/>
      <c r="L73"/>
      <c r="M73"/>
      <c r="N73"/>
      <c r="O73"/>
      <c r="P73"/>
      <c r="Q73"/>
      <c r="R73"/>
      <c r="S73"/>
      <c r="T73"/>
      <c r="U73"/>
      <c r="V73"/>
      <c r="W73"/>
      <c r="X73"/>
      <c r="Y73"/>
      <c r="Z73"/>
      <c r="AA73"/>
    </row>
    <row r="74" spans="1:27" s="8" customFormat="1" x14ac:dyDescent="0.25">
      <c r="A74"/>
      <c r="B74"/>
      <c r="C74" s="7">
        <v>69</v>
      </c>
      <c r="D74" s="7">
        <v>299</v>
      </c>
      <c r="E74" s="7" t="s">
        <v>87</v>
      </c>
      <c r="F74" s="7">
        <v>2815</v>
      </c>
      <c r="G74" s="7">
        <v>25</v>
      </c>
      <c r="H74" s="7">
        <f t="shared" si="1"/>
        <v>0.25</v>
      </c>
      <c r="I74"/>
      <c r="J74"/>
      <c r="K74"/>
      <c r="L74"/>
      <c r="M74"/>
      <c r="N74"/>
      <c r="O74"/>
      <c r="P74"/>
      <c r="Q74"/>
      <c r="R74"/>
      <c r="S74"/>
      <c r="T74"/>
      <c r="U74"/>
      <c r="V74"/>
      <c r="W74"/>
      <c r="X74"/>
      <c r="Y74"/>
      <c r="Z74"/>
      <c r="AA74"/>
    </row>
    <row r="75" spans="1:27" s="8" customFormat="1" x14ac:dyDescent="0.25">
      <c r="A75"/>
      <c r="B75"/>
      <c r="C75" s="7">
        <v>70</v>
      </c>
      <c r="D75" s="7">
        <v>2449</v>
      </c>
      <c r="E75" s="7" t="s">
        <v>87</v>
      </c>
      <c r="F75" s="7">
        <v>2815</v>
      </c>
      <c r="G75" s="7">
        <v>33</v>
      </c>
      <c r="H75" s="7">
        <f t="shared" si="1"/>
        <v>0.33</v>
      </c>
      <c r="I75"/>
      <c r="J75"/>
      <c r="K75"/>
      <c r="L75"/>
      <c r="M75"/>
      <c r="N75"/>
      <c r="O75"/>
      <c r="P75"/>
      <c r="Q75"/>
      <c r="R75"/>
      <c r="S75"/>
      <c r="T75"/>
      <c r="U75"/>
      <c r="V75"/>
      <c r="W75"/>
      <c r="X75"/>
      <c r="Y75"/>
      <c r="Z75"/>
      <c r="AA75"/>
    </row>
    <row r="76" spans="1:27" s="8" customFormat="1" x14ac:dyDescent="0.25">
      <c r="A76"/>
      <c r="B76"/>
      <c r="C76" s="7">
        <v>71</v>
      </c>
      <c r="D76" s="7">
        <v>386</v>
      </c>
      <c r="E76" s="7" t="s">
        <v>87</v>
      </c>
      <c r="F76" s="7">
        <v>2800</v>
      </c>
      <c r="G76" s="7">
        <v>50.5</v>
      </c>
      <c r="H76" s="7">
        <f t="shared" si="1"/>
        <v>0.505</v>
      </c>
      <c r="I76"/>
      <c r="J76"/>
      <c r="K76"/>
      <c r="L76"/>
      <c r="M76"/>
      <c r="N76"/>
      <c r="O76"/>
      <c r="P76"/>
      <c r="Q76"/>
      <c r="R76"/>
      <c r="S76"/>
      <c r="T76"/>
      <c r="U76"/>
      <c r="V76"/>
      <c r="W76"/>
      <c r="X76"/>
      <c r="Y76"/>
      <c r="Z76"/>
      <c r="AA76"/>
    </row>
    <row r="77" spans="1:27" s="8" customFormat="1" x14ac:dyDescent="0.25">
      <c r="A77"/>
      <c r="B77"/>
      <c r="C77" s="7">
        <v>72</v>
      </c>
      <c r="D77" s="7">
        <v>1631</v>
      </c>
      <c r="E77" s="7" t="s">
        <v>87</v>
      </c>
      <c r="F77" s="7">
        <v>2811</v>
      </c>
      <c r="G77" s="7">
        <v>195</v>
      </c>
      <c r="H77" s="7">
        <f t="shared" si="1"/>
        <v>1.95</v>
      </c>
      <c r="I77"/>
      <c r="J77"/>
      <c r="K77"/>
      <c r="L77"/>
      <c r="M77"/>
      <c r="N77"/>
      <c r="O77"/>
      <c r="P77"/>
      <c r="Q77"/>
      <c r="R77"/>
      <c r="S77"/>
      <c r="T77"/>
      <c r="U77"/>
      <c r="V77"/>
      <c r="W77"/>
      <c r="X77"/>
      <c r="Y77"/>
      <c r="Z77"/>
      <c r="AA77"/>
    </row>
    <row r="78" spans="1:27" s="8" customFormat="1" x14ac:dyDescent="0.25">
      <c r="A78"/>
      <c r="B78"/>
      <c r="C78" s="7">
        <v>73</v>
      </c>
      <c r="D78" s="7">
        <v>84</v>
      </c>
      <c r="E78" s="7" t="s">
        <v>87</v>
      </c>
      <c r="F78" s="7">
        <v>2804</v>
      </c>
      <c r="G78" s="7">
        <v>80</v>
      </c>
      <c r="H78" s="7">
        <f t="shared" si="1"/>
        <v>0.8</v>
      </c>
      <c r="I78"/>
      <c r="J78"/>
      <c r="K78"/>
      <c r="L78"/>
      <c r="M78"/>
      <c r="N78"/>
      <c r="O78"/>
      <c r="P78"/>
      <c r="Q78"/>
      <c r="R78"/>
      <c r="S78"/>
      <c r="T78"/>
      <c r="U78"/>
      <c r="V78"/>
      <c r="W78"/>
      <c r="X78"/>
      <c r="Y78"/>
      <c r="Z78"/>
      <c r="AA78"/>
    </row>
    <row r="79" spans="1:27" s="8" customFormat="1" x14ac:dyDescent="0.25">
      <c r="A79"/>
      <c r="B79"/>
      <c r="C79" s="7">
        <v>74</v>
      </c>
      <c r="D79" s="7">
        <v>1640</v>
      </c>
      <c r="E79" s="7" t="s">
        <v>87</v>
      </c>
      <c r="F79" s="7">
        <v>2803</v>
      </c>
      <c r="G79" s="7">
        <v>101</v>
      </c>
      <c r="H79" s="7">
        <f t="shared" si="1"/>
        <v>1.01</v>
      </c>
      <c r="I79"/>
      <c r="J79"/>
      <c r="K79"/>
      <c r="L79"/>
      <c r="M79"/>
      <c r="N79"/>
      <c r="O79"/>
      <c r="P79"/>
      <c r="Q79"/>
      <c r="R79"/>
      <c r="S79"/>
      <c r="T79"/>
      <c r="U79"/>
      <c r="V79"/>
      <c r="W79"/>
      <c r="X79"/>
      <c r="Y79"/>
      <c r="Z79"/>
      <c r="AA79"/>
    </row>
    <row r="80" spans="1:27" s="8" customFormat="1" x14ac:dyDescent="0.25">
      <c r="A80"/>
      <c r="B80"/>
      <c r="C80" s="7">
        <v>75</v>
      </c>
      <c r="D80" s="7">
        <v>1583</v>
      </c>
      <c r="E80" s="7" t="s">
        <v>87</v>
      </c>
      <c r="F80" s="7" t="s">
        <v>46</v>
      </c>
      <c r="G80" s="7">
        <v>148</v>
      </c>
      <c r="H80" s="7">
        <f t="shared" si="1"/>
        <v>1.48</v>
      </c>
      <c r="I80"/>
      <c r="J80"/>
      <c r="K80"/>
      <c r="L80"/>
      <c r="M80"/>
      <c r="N80"/>
      <c r="O80"/>
      <c r="P80"/>
      <c r="Q80"/>
      <c r="R80"/>
      <c r="S80"/>
      <c r="T80"/>
      <c r="U80"/>
      <c r="V80"/>
      <c r="W80"/>
      <c r="X80"/>
      <c r="Y80"/>
      <c r="Z80"/>
      <c r="AA80"/>
    </row>
    <row r="81" spans="1:27" s="8" customFormat="1" x14ac:dyDescent="0.25">
      <c r="A81"/>
      <c r="B81"/>
      <c r="C81" s="7">
        <v>76</v>
      </c>
      <c r="D81" s="7">
        <v>306</v>
      </c>
      <c r="E81" s="7" t="s">
        <v>87</v>
      </c>
      <c r="F81" s="7">
        <v>2800</v>
      </c>
      <c r="G81" s="7">
        <v>52</v>
      </c>
      <c r="H81" s="7">
        <f t="shared" si="1"/>
        <v>0.52</v>
      </c>
      <c r="I81"/>
      <c r="J81"/>
      <c r="K81"/>
      <c r="L81"/>
      <c r="M81"/>
      <c r="N81"/>
      <c r="O81"/>
      <c r="P81"/>
      <c r="Q81"/>
      <c r="R81"/>
      <c r="S81"/>
      <c r="T81"/>
      <c r="U81"/>
      <c r="V81"/>
      <c r="W81"/>
      <c r="X81"/>
      <c r="Y81"/>
      <c r="Z81"/>
      <c r="AA81"/>
    </row>
    <row r="82" spans="1:27" s="8" customFormat="1" x14ac:dyDescent="0.25">
      <c r="A82"/>
      <c r="B82"/>
      <c r="C82" s="7">
        <v>77</v>
      </c>
      <c r="D82" s="7">
        <v>297</v>
      </c>
      <c r="E82" s="7" t="s">
        <v>87</v>
      </c>
      <c r="F82" s="7">
        <v>2800</v>
      </c>
      <c r="G82" s="7">
        <v>78</v>
      </c>
      <c r="H82" s="7">
        <f t="shared" si="1"/>
        <v>0.78</v>
      </c>
      <c r="I82"/>
      <c r="J82"/>
      <c r="K82"/>
      <c r="L82"/>
      <c r="M82"/>
      <c r="N82"/>
      <c r="O82"/>
      <c r="P82"/>
      <c r="Q82"/>
      <c r="R82"/>
      <c r="S82"/>
      <c r="T82"/>
      <c r="U82"/>
      <c r="V82"/>
      <c r="W82"/>
      <c r="X82"/>
      <c r="Y82"/>
      <c r="Z82"/>
      <c r="AA82"/>
    </row>
    <row r="83" spans="1:27" s="8" customFormat="1" x14ac:dyDescent="0.25">
      <c r="A83"/>
      <c r="B83"/>
      <c r="C83" s="7">
        <v>78</v>
      </c>
      <c r="D83" s="7">
        <v>382</v>
      </c>
      <c r="E83" s="7" t="s">
        <v>87</v>
      </c>
      <c r="F83" s="7">
        <v>2800</v>
      </c>
      <c r="G83" s="7">
        <v>41</v>
      </c>
      <c r="H83" s="7">
        <f t="shared" si="1"/>
        <v>0.41000000000000003</v>
      </c>
      <c r="I83"/>
      <c r="J83"/>
      <c r="K83"/>
      <c r="L83"/>
      <c r="M83"/>
      <c r="N83"/>
      <c r="O83"/>
      <c r="P83"/>
      <c r="Q83"/>
      <c r="R83"/>
      <c r="S83"/>
      <c r="T83"/>
      <c r="U83"/>
      <c r="V83"/>
      <c r="W83"/>
      <c r="X83"/>
      <c r="Y83"/>
      <c r="Z83"/>
      <c r="AA83"/>
    </row>
    <row r="84" spans="1:27" s="8" customFormat="1" x14ac:dyDescent="0.25">
      <c r="A84"/>
      <c r="B84"/>
      <c r="C84" s="7">
        <v>79</v>
      </c>
      <c r="D84" s="7">
        <v>1077</v>
      </c>
      <c r="E84" s="7" t="s">
        <v>87</v>
      </c>
      <c r="F84" s="7">
        <v>2800</v>
      </c>
      <c r="G84" s="7">
        <v>19.5</v>
      </c>
      <c r="H84" s="7">
        <f t="shared" si="1"/>
        <v>0.19500000000000001</v>
      </c>
      <c r="I84"/>
      <c r="J84"/>
      <c r="K84"/>
      <c r="L84"/>
      <c r="M84"/>
      <c r="N84"/>
      <c r="O84"/>
      <c r="P84"/>
      <c r="Q84"/>
      <c r="R84"/>
      <c r="S84"/>
      <c r="T84"/>
      <c r="U84"/>
      <c r="V84"/>
      <c r="W84"/>
      <c r="X84"/>
      <c r="Y84"/>
      <c r="Z84"/>
      <c r="AA84"/>
    </row>
    <row r="85" spans="1:27" s="8" customFormat="1" x14ac:dyDescent="0.25">
      <c r="A85"/>
      <c r="B85"/>
      <c r="C85" s="7">
        <v>80</v>
      </c>
      <c r="D85" s="7">
        <v>91</v>
      </c>
      <c r="E85" s="7" t="s">
        <v>87</v>
      </c>
      <c r="F85" s="7">
        <v>2872</v>
      </c>
      <c r="G85" s="7">
        <v>85</v>
      </c>
      <c r="H85" s="7">
        <f t="shared" si="1"/>
        <v>0.85</v>
      </c>
      <c r="I85"/>
      <c r="J85"/>
      <c r="K85"/>
      <c r="L85"/>
      <c r="M85"/>
      <c r="N85"/>
      <c r="O85"/>
      <c r="P85"/>
      <c r="Q85"/>
      <c r="R85"/>
      <c r="S85"/>
      <c r="T85"/>
      <c r="U85"/>
      <c r="V85"/>
      <c r="W85"/>
      <c r="X85"/>
      <c r="Y85"/>
      <c r="Z85"/>
      <c r="AA85"/>
    </row>
    <row r="86" spans="1:27" s="8" customFormat="1" x14ac:dyDescent="0.25">
      <c r="A86"/>
      <c r="B86"/>
      <c r="C86" s="7">
        <v>81</v>
      </c>
      <c r="D86" s="7">
        <v>83</v>
      </c>
      <c r="E86" s="7" t="s">
        <v>87</v>
      </c>
      <c r="F86" s="7">
        <v>2870</v>
      </c>
      <c r="G86" s="7">
        <v>100</v>
      </c>
      <c r="H86" s="7">
        <f t="shared" si="1"/>
        <v>1</v>
      </c>
      <c r="I86"/>
      <c r="J86"/>
      <c r="K86"/>
      <c r="L86"/>
      <c r="M86"/>
      <c r="N86"/>
      <c r="O86"/>
      <c r="P86"/>
      <c r="Q86"/>
      <c r="R86"/>
      <c r="S86"/>
      <c r="T86"/>
      <c r="U86"/>
      <c r="V86"/>
      <c r="W86"/>
      <c r="X86"/>
      <c r="Y86"/>
      <c r="Z86"/>
      <c r="AA86"/>
    </row>
    <row r="87" spans="1:27" s="8" customFormat="1" x14ac:dyDescent="0.25">
      <c r="A87"/>
      <c r="B87"/>
      <c r="C87" s="7">
        <v>82</v>
      </c>
      <c r="D87" s="7">
        <v>80</v>
      </c>
      <c r="E87" s="7" t="s">
        <v>87</v>
      </c>
      <c r="F87" s="7">
        <v>2869</v>
      </c>
      <c r="G87" s="7">
        <v>109</v>
      </c>
      <c r="H87" s="7">
        <f t="shared" si="1"/>
        <v>1.0900000000000001</v>
      </c>
      <c r="I87"/>
      <c r="J87"/>
      <c r="K87"/>
      <c r="L87"/>
      <c r="M87"/>
      <c r="N87"/>
      <c r="O87"/>
      <c r="P87"/>
      <c r="Q87"/>
      <c r="R87"/>
      <c r="S87"/>
      <c r="T87"/>
      <c r="U87"/>
      <c r="V87"/>
      <c r="W87"/>
      <c r="X87"/>
      <c r="Y87"/>
      <c r="Z87"/>
      <c r="AA87"/>
    </row>
    <row r="88" spans="1:27" s="8" customFormat="1" x14ac:dyDescent="0.25">
      <c r="A88"/>
      <c r="B88"/>
      <c r="C88" s="7">
        <v>83</v>
      </c>
      <c r="D88" s="7">
        <v>1078</v>
      </c>
      <c r="E88" s="7" t="s">
        <v>87</v>
      </c>
      <c r="F88" s="7">
        <v>2868</v>
      </c>
      <c r="G88" s="7">
        <v>31</v>
      </c>
      <c r="H88" s="7">
        <f t="shared" si="1"/>
        <v>0.31</v>
      </c>
      <c r="I88"/>
      <c r="J88"/>
      <c r="K88"/>
      <c r="L88"/>
      <c r="M88"/>
      <c r="N88"/>
      <c r="O88"/>
      <c r="P88"/>
      <c r="Q88"/>
      <c r="R88"/>
      <c r="S88"/>
      <c r="T88"/>
      <c r="U88"/>
      <c r="V88"/>
      <c r="W88"/>
      <c r="X88"/>
      <c r="Y88"/>
      <c r="Z88"/>
      <c r="AA88"/>
    </row>
    <row r="89" spans="1:27" s="8" customFormat="1" x14ac:dyDescent="0.25">
      <c r="A89"/>
      <c r="B89"/>
      <c r="C89" s="7">
        <v>84</v>
      </c>
      <c r="D89" s="7">
        <v>373</v>
      </c>
      <c r="E89" s="7" t="s">
        <v>87</v>
      </c>
      <c r="F89" s="7">
        <v>2868</v>
      </c>
      <c r="G89" s="7">
        <v>32</v>
      </c>
      <c r="H89" s="7">
        <f t="shared" si="1"/>
        <v>0.32</v>
      </c>
      <c r="I89"/>
      <c r="J89"/>
      <c r="K89"/>
      <c r="L89"/>
      <c r="M89"/>
      <c r="N89"/>
      <c r="O89"/>
      <c r="P89"/>
      <c r="Q89"/>
      <c r="R89"/>
      <c r="S89"/>
      <c r="T89"/>
      <c r="U89"/>
      <c r="V89"/>
      <c r="W89"/>
      <c r="X89"/>
      <c r="Y89"/>
      <c r="Z89"/>
      <c r="AA89"/>
    </row>
    <row r="90" spans="1:27" s="8" customFormat="1" x14ac:dyDescent="0.25">
      <c r="A90"/>
      <c r="B90"/>
      <c r="C90" s="7">
        <v>85</v>
      </c>
      <c r="D90" s="7">
        <v>304</v>
      </c>
      <c r="E90" s="7" t="s">
        <v>87</v>
      </c>
      <c r="F90" s="7">
        <v>2859</v>
      </c>
      <c r="G90" s="7">
        <v>14</v>
      </c>
      <c r="H90" s="7">
        <f t="shared" si="1"/>
        <v>0.14000000000000001</v>
      </c>
      <c r="I90"/>
      <c r="J90"/>
      <c r="K90"/>
      <c r="L90"/>
      <c r="M90"/>
      <c r="N90"/>
      <c r="O90"/>
      <c r="P90"/>
      <c r="Q90"/>
      <c r="R90"/>
      <c r="S90"/>
      <c r="T90"/>
      <c r="U90"/>
      <c r="V90"/>
      <c r="W90"/>
      <c r="X90"/>
      <c r="Y90"/>
      <c r="Z90"/>
      <c r="AA90"/>
    </row>
    <row r="91" spans="1:27" s="8" customFormat="1" x14ac:dyDescent="0.25">
      <c r="A91"/>
      <c r="B91"/>
      <c r="C91" s="7">
        <v>86</v>
      </c>
      <c r="D91" s="7">
        <v>799</v>
      </c>
      <c r="E91" s="7" t="s">
        <v>87</v>
      </c>
      <c r="F91" s="7" t="s">
        <v>47</v>
      </c>
      <c r="G91" s="7">
        <v>72</v>
      </c>
      <c r="H91" s="7">
        <f t="shared" si="1"/>
        <v>0.72</v>
      </c>
      <c r="I91"/>
      <c r="J91"/>
      <c r="K91"/>
      <c r="L91"/>
      <c r="M91"/>
      <c r="N91"/>
      <c r="O91"/>
      <c r="P91"/>
      <c r="Q91"/>
      <c r="R91"/>
      <c r="S91"/>
      <c r="T91"/>
      <c r="U91"/>
      <c r="V91"/>
      <c r="W91"/>
      <c r="X91"/>
      <c r="Y91"/>
      <c r="Z91"/>
      <c r="AA91"/>
    </row>
    <row r="92" spans="1:27" s="8" customFormat="1" x14ac:dyDescent="0.25">
      <c r="A92"/>
      <c r="B92"/>
      <c r="C92" s="7">
        <v>87</v>
      </c>
      <c r="D92" s="7">
        <v>371</v>
      </c>
      <c r="E92" s="7" t="s">
        <v>87</v>
      </c>
      <c r="F92" s="7">
        <v>2867</v>
      </c>
      <c r="G92" s="7">
        <v>42</v>
      </c>
      <c r="H92" s="7">
        <f t="shared" si="1"/>
        <v>0.42</v>
      </c>
      <c r="I92"/>
      <c r="J92"/>
      <c r="K92"/>
      <c r="L92"/>
      <c r="M92"/>
      <c r="N92"/>
      <c r="O92"/>
      <c r="P92"/>
      <c r="Q92"/>
      <c r="R92"/>
      <c r="S92"/>
      <c r="T92"/>
      <c r="U92"/>
      <c r="V92"/>
      <c r="W92"/>
      <c r="X92"/>
      <c r="Y92"/>
      <c r="Z92"/>
      <c r="AA92"/>
    </row>
    <row r="93" spans="1:27" s="10" customFormat="1" x14ac:dyDescent="0.25">
      <c r="A93"/>
      <c r="B93"/>
      <c r="C93" s="9">
        <v>88</v>
      </c>
      <c r="D93" s="9">
        <v>1432</v>
      </c>
      <c r="E93" s="9" t="s">
        <v>87</v>
      </c>
      <c r="F93" s="9">
        <v>2858</v>
      </c>
      <c r="G93" s="9">
        <v>17</v>
      </c>
      <c r="H93" s="9">
        <f t="shared" si="1"/>
        <v>0.17</v>
      </c>
      <c r="I93"/>
      <c r="J93"/>
      <c r="K93"/>
      <c r="L93"/>
      <c r="M93"/>
      <c r="N93"/>
      <c r="O93"/>
      <c r="P93"/>
      <c r="Q93"/>
      <c r="R93"/>
      <c r="S93"/>
      <c r="T93"/>
      <c r="U93"/>
      <c r="V93"/>
      <c r="W93"/>
      <c r="X93"/>
      <c r="Y93"/>
      <c r="Z93"/>
      <c r="AA93"/>
    </row>
    <row r="94" spans="1:27" s="8" customFormat="1" x14ac:dyDescent="0.25">
      <c r="A94"/>
      <c r="B94"/>
      <c r="C94" s="7">
        <v>89</v>
      </c>
      <c r="D94" s="7">
        <v>1227</v>
      </c>
      <c r="E94" s="7" t="s">
        <v>87</v>
      </c>
      <c r="F94" s="7" t="s">
        <v>48</v>
      </c>
      <c r="G94" s="7">
        <v>34</v>
      </c>
      <c r="H94" s="7">
        <f t="shared" si="1"/>
        <v>0.34</v>
      </c>
      <c r="I94"/>
      <c r="J94"/>
      <c r="K94"/>
      <c r="L94"/>
      <c r="M94"/>
      <c r="N94"/>
      <c r="O94"/>
      <c r="P94"/>
      <c r="Q94"/>
      <c r="R94"/>
      <c r="S94"/>
      <c r="T94"/>
      <c r="U94"/>
      <c r="V94"/>
      <c r="W94"/>
      <c r="X94"/>
      <c r="Y94"/>
      <c r="Z94"/>
      <c r="AA94"/>
    </row>
    <row r="95" spans="1:27" s="8" customFormat="1" x14ac:dyDescent="0.25">
      <c r="A95"/>
      <c r="B95"/>
      <c r="C95" s="7">
        <v>90</v>
      </c>
      <c r="D95" s="7">
        <v>1829</v>
      </c>
      <c r="E95" s="7" t="s">
        <v>87</v>
      </c>
      <c r="F95" s="7">
        <v>2857</v>
      </c>
      <c r="G95" s="7">
        <v>52</v>
      </c>
      <c r="H95" s="7">
        <f t="shared" si="1"/>
        <v>0.52</v>
      </c>
      <c r="I95"/>
      <c r="J95"/>
      <c r="K95"/>
      <c r="L95"/>
      <c r="M95"/>
      <c r="N95"/>
      <c r="O95"/>
      <c r="P95"/>
      <c r="Q95"/>
      <c r="R95"/>
      <c r="S95"/>
      <c r="T95"/>
      <c r="U95"/>
      <c r="V95"/>
      <c r="W95"/>
      <c r="X95"/>
      <c r="Y95"/>
      <c r="Z95"/>
      <c r="AA95"/>
    </row>
    <row r="96" spans="1:27" s="8" customFormat="1" x14ac:dyDescent="0.25">
      <c r="A96"/>
      <c r="B96"/>
      <c r="C96" s="7">
        <v>91</v>
      </c>
      <c r="D96" s="7">
        <v>673</v>
      </c>
      <c r="E96" s="7" t="s">
        <v>87</v>
      </c>
      <c r="F96" s="7">
        <v>2834</v>
      </c>
      <c r="G96" s="7">
        <v>60</v>
      </c>
      <c r="H96" s="7">
        <f t="shared" si="1"/>
        <v>0.6</v>
      </c>
      <c r="I96"/>
      <c r="J96"/>
      <c r="K96"/>
      <c r="L96"/>
      <c r="M96"/>
      <c r="N96"/>
      <c r="O96"/>
      <c r="P96"/>
      <c r="Q96"/>
      <c r="R96"/>
      <c r="S96"/>
      <c r="T96"/>
      <c r="U96"/>
      <c r="V96"/>
      <c r="W96"/>
      <c r="X96"/>
      <c r="Y96"/>
      <c r="Z96"/>
      <c r="AA96"/>
    </row>
    <row r="97" spans="1:27" s="8" customFormat="1" x14ac:dyDescent="0.25">
      <c r="A97"/>
      <c r="B97"/>
      <c r="C97" s="7">
        <v>92</v>
      </c>
      <c r="D97" s="7">
        <v>777</v>
      </c>
      <c r="E97" s="7" t="s">
        <v>87</v>
      </c>
      <c r="F97" s="7">
        <v>2832</v>
      </c>
      <c r="G97" s="7">
        <v>65</v>
      </c>
      <c r="H97" s="7">
        <f t="shared" si="1"/>
        <v>0.65</v>
      </c>
      <c r="I97"/>
      <c r="J97"/>
      <c r="K97"/>
      <c r="L97"/>
      <c r="M97"/>
      <c r="N97"/>
      <c r="O97"/>
      <c r="P97"/>
      <c r="Q97"/>
      <c r="R97"/>
      <c r="S97"/>
      <c r="T97"/>
      <c r="U97"/>
      <c r="V97"/>
      <c r="W97"/>
      <c r="X97"/>
      <c r="Y97"/>
      <c r="Z97"/>
      <c r="AA97"/>
    </row>
    <row r="98" spans="1:27" s="8" customFormat="1" x14ac:dyDescent="0.25">
      <c r="A98"/>
      <c r="B98"/>
      <c r="C98" s="7">
        <v>93</v>
      </c>
      <c r="D98" s="7">
        <v>640</v>
      </c>
      <c r="E98" s="7" t="s">
        <v>87</v>
      </c>
      <c r="F98" s="7">
        <v>2827</v>
      </c>
      <c r="G98" s="7">
        <v>102</v>
      </c>
      <c r="H98" s="7">
        <f t="shared" si="1"/>
        <v>1.02</v>
      </c>
      <c r="I98"/>
      <c r="J98"/>
      <c r="K98"/>
      <c r="L98"/>
      <c r="M98"/>
      <c r="N98"/>
      <c r="O98"/>
      <c r="P98"/>
      <c r="Q98"/>
      <c r="R98"/>
      <c r="S98"/>
      <c r="T98"/>
      <c r="U98"/>
      <c r="V98"/>
      <c r="W98"/>
      <c r="X98"/>
      <c r="Y98"/>
      <c r="Z98"/>
      <c r="AA98"/>
    </row>
    <row r="99" spans="1:27" s="8" customFormat="1" x14ac:dyDescent="0.25">
      <c r="A99"/>
      <c r="B99"/>
      <c r="C99" s="18">
        <v>94</v>
      </c>
      <c r="D99" s="18">
        <v>1354</v>
      </c>
      <c r="E99" s="18" t="s">
        <v>87</v>
      </c>
      <c r="F99" s="18">
        <v>2823</v>
      </c>
      <c r="G99" s="18">
        <v>79</v>
      </c>
      <c r="H99" s="18">
        <f t="shared" si="1"/>
        <v>0.79</v>
      </c>
      <c r="I99"/>
      <c r="J99"/>
      <c r="K99"/>
      <c r="L99"/>
      <c r="M99"/>
      <c r="N99"/>
      <c r="O99"/>
      <c r="P99"/>
      <c r="Q99"/>
      <c r="R99"/>
      <c r="S99"/>
      <c r="T99"/>
      <c r="U99"/>
      <c r="V99"/>
      <c r="W99"/>
      <c r="X99"/>
      <c r="Y99"/>
      <c r="Z99"/>
      <c r="AA99"/>
    </row>
    <row r="100" spans="1:27" s="8" customFormat="1" x14ac:dyDescent="0.25">
      <c r="A100"/>
      <c r="B100"/>
      <c r="C100" s="19">
        <v>95</v>
      </c>
      <c r="D100" s="19">
        <v>671</v>
      </c>
      <c r="E100" s="19" t="s">
        <v>34</v>
      </c>
      <c r="F100" s="19">
        <v>24</v>
      </c>
      <c r="G100" s="19">
        <v>26</v>
      </c>
      <c r="H100" s="19">
        <f t="shared" si="1"/>
        <v>0.26</v>
      </c>
      <c r="I100"/>
      <c r="J100"/>
      <c r="K100"/>
      <c r="L100"/>
      <c r="M100"/>
      <c r="N100"/>
      <c r="O100"/>
      <c r="P100"/>
      <c r="Q100"/>
      <c r="R100"/>
      <c r="S100"/>
      <c r="T100"/>
      <c r="U100"/>
      <c r="V100"/>
      <c r="W100"/>
      <c r="X100"/>
      <c r="Y100"/>
      <c r="Z100"/>
      <c r="AA100"/>
    </row>
    <row r="101" spans="1:27" s="8" customFormat="1" x14ac:dyDescent="0.25">
      <c r="A101"/>
      <c r="B101"/>
      <c r="C101" s="19">
        <v>96</v>
      </c>
      <c r="D101" s="19">
        <v>643</v>
      </c>
      <c r="E101" s="19" t="s">
        <v>34</v>
      </c>
      <c r="F101" s="19">
        <v>24</v>
      </c>
      <c r="G101" s="19">
        <v>26</v>
      </c>
      <c r="H101" s="19">
        <f t="shared" si="1"/>
        <v>0.26</v>
      </c>
      <c r="I101"/>
      <c r="J101"/>
      <c r="K101"/>
      <c r="L101"/>
      <c r="M101"/>
      <c r="N101"/>
      <c r="O101"/>
      <c r="P101"/>
      <c r="Q101"/>
      <c r="R101"/>
      <c r="S101"/>
      <c r="T101"/>
      <c r="U101"/>
      <c r="V101"/>
      <c r="W101"/>
      <c r="X101"/>
      <c r="Y101"/>
      <c r="Z101"/>
      <c r="AA101"/>
    </row>
    <row r="102" spans="1:27" s="8" customFormat="1" x14ac:dyDescent="0.25">
      <c r="A102"/>
      <c r="B102"/>
      <c r="C102" s="7">
        <v>97</v>
      </c>
      <c r="D102" s="7">
        <v>641</v>
      </c>
      <c r="E102" s="7" t="s">
        <v>34</v>
      </c>
      <c r="F102" s="7">
        <v>23</v>
      </c>
      <c r="G102" s="7">
        <v>53</v>
      </c>
      <c r="H102" s="7">
        <f t="shared" si="1"/>
        <v>0.53</v>
      </c>
      <c r="I102"/>
      <c r="J102"/>
      <c r="K102"/>
      <c r="L102"/>
      <c r="M102"/>
      <c r="N102"/>
      <c r="O102"/>
      <c r="P102"/>
      <c r="Q102"/>
      <c r="R102"/>
      <c r="S102"/>
      <c r="T102"/>
      <c r="U102"/>
      <c r="V102"/>
      <c r="W102"/>
      <c r="X102"/>
      <c r="Y102"/>
      <c r="Z102"/>
      <c r="AA102"/>
    </row>
    <row r="103" spans="1:27" s="8" customFormat="1" x14ac:dyDescent="0.25">
      <c r="A103"/>
      <c r="B103"/>
      <c r="C103" s="19">
        <v>98</v>
      </c>
      <c r="D103" s="19">
        <v>646</v>
      </c>
      <c r="E103" s="19" t="s">
        <v>34</v>
      </c>
      <c r="F103" s="19" t="s">
        <v>49</v>
      </c>
      <c r="G103" s="19">
        <v>129</v>
      </c>
      <c r="H103" s="19">
        <f t="shared" si="1"/>
        <v>1.29</v>
      </c>
      <c r="I103"/>
      <c r="J103"/>
      <c r="K103"/>
      <c r="L103"/>
      <c r="M103"/>
      <c r="N103"/>
      <c r="O103"/>
      <c r="P103"/>
      <c r="Q103"/>
      <c r="R103"/>
      <c r="S103"/>
      <c r="T103"/>
      <c r="U103"/>
      <c r="V103"/>
      <c r="W103"/>
      <c r="X103"/>
      <c r="Y103"/>
      <c r="Z103"/>
      <c r="AA103"/>
    </row>
    <row r="104" spans="1:27" s="8" customFormat="1" x14ac:dyDescent="0.25">
      <c r="A104"/>
      <c r="B104"/>
      <c r="C104" s="19">
        <v>99</v>
      </c>
      <c r="D104" s="19">
        <v>813</v>
      </c>
      <c r="E104" s="19" t="s">
        <v>34</v>
      </c>
      <c r="F104" s="19" t="s">
        <v>50</v>
      </c>
      <c r="G104" s="19">
        <v>56</v>
      </c>
      <c r="H104" s="19">
        <f t="shared" si="1"/>
        <v>0.56000000000000005</v>
      </c>
      <c r="I104"/>
      <c r="J104"/>
      <c r="K104"/>
      <c r="L104"/>
      <c r="M104"/>
      <c r="N104"/>
      <c r="O104"/>
      <c r="P104"/>
      <c r="Q104"/>
      <c r="R104"/>
      <c r="S104"/>
      <c r="T104"/>
      <c r="U104"/>
      <c r="V104"/>
      <c r="W104"/>
      <c r="X104"/>
      <c r="Y104"/>
      <c r="Z104"/>
      <c r="AA104"/>
    </row>
    <row r="105" spans="1:27" s="8" customFormat="1" x14ac:dyDescent="0.25">
      <c r="A105"/>
      <c r="B105"/>
      <c r="C105" s="19">
        <v>100</v>
      </c>
      <c r="D105" s="19">
        <v>644</v>
      </c>
      <c r="E105" s="19" t="s">
        <v>34</v>
      </c>
      <c r="F105" s="19">
        <v>20</v>
      </c>
      <c r="G105" s="19">
        <v>192</v>
      </c>
      <c r="H105" s="19">
        <f t="shared" si="1"/>
        <v>1.92</v>
      </c>
      <c r="I105"/>
      <c r="J105"/>
      <c r="K105"/>
      <c r="L105"/>
      <c r="M105"/>
      <c r="N105"/>
      <c r="O105"/>
      <c r="P105"/>
      <c r="Q105"/>
      <c r="R105"/>
      <c r="S105"/>
      <c r="T105"/>
      <c r="U105"/>
      <c r="V105"/>
      <c r="W105"/>
      <c r="X105"/>
      <c r="Y105"/>
      <c r="Z105"/>
      <c r="AA105"/>
    </row>
    <row r="106" spans="1:27" s="8" customFormat="1" x14ac:dyDescent="0.25">
      <c r="A106"/>
      <c r="B106"/>
      <c r="C106" s="19">
        <v>101</v>
      </c>
      <c r="D106" s="19">
        <v>707</v>
      </c>
      <c r="E106" s="19" t="s">
        <v>34</v>
      </c>
      <c r="F106" s="19">
        <v>5</v>
      </c>
      <c r="G106" s="19">
        <v>117</v>
      </c>
      <c r="H106" s="19">
        <f t="shared" si="1"/>
        <v>1.17</v>
      </c>
      <c r="I106"/>
      <c r="J106"/>
      <c r="K106"/>
      <c r="L106"/>
      <c r="M106"/>
      <c r="N106"/>
      <c r="O106"/>
      <c r="P106"/>
      <c r="Q106"/>
      <c r="R106"/>
      <c r="S106"/>
      <c r="T106"/>
      <c r="U106"/>
      <c r="V106"/>
      <c r="W106"/>
      <c r="X106"/>
      <c r="Y106"/>
      <c r="Z106"/>
      <c r="AA106"/>
    </row>
    <row r="107" spans="1:27" s="8" customFormat="1" x14ac:dyDescent="0.25">
      <c r="A107"/>
      <c r="B107"/>
      <c r="C107" s="19">
        <v>102</v>
      </c>
      <c r="D107" s="19">
        <v>1359</v>
      </c>
      <c r="E107" s="19" t="s">
        <v>87</v>
      </c>
      <c r="F107" s="19">
        <v>3149</v>
      </c>
      <c r="G107" s="19">
        <v>61</v>
      </c>
      <c r="H107" s="19">
        <f t="shared" si="1"/>
        <v>0.61</v>
      </c>
      <c r="I107"/>
      <c r="J107"/>
      <c r="K107"/>
      <c r="L107"/>
      <c r="M107"/>
      <c r="N107"/>
      <c r="O107"/>
      <c r="P107"/>
      <c r="Q107"/>
      <c r="R107"/>
      <c r="S107"/>
      <c r="T107"/>
      <c r="U107"/>
      <c r="V107"/>
      <c r="W107"/>
      <c r="X107"/>
      <c r="Y107"/>
      <c r="Z107"/>
      <c r="AA107"/>
    </row>
    <row r="108" spans="1:27" s="8" customFormat="1" x14ac:dyDescent="0.25">
      <c r="A108"/>
      <c r="B108"/>
      <c r="C108" s="7">
        <v>103</v>
      </c>
      <c r="D108" s="7">
        <v>1406</v>
      </c>
      <c r="E108" s="7" t="s">
        <v>87</v>
      </c>
      <c r="F108" s="7">
        <v>2873</v>
      </c>
      <c r="G108" s="7">
        <v>100</v>
      </c>
      <c r="H108" s="7">
        <f t="shared" si="1"/>
        <v>1</v>
      </c>
      <c r="I108"/>
      <c r="J108"/>
      <c r="K108"/>
      <c r="L108"/>
      <c r="M108"/>
      <c r="N108"/>
      <c r="O108"/>
      <c r="P108"/>
      <c r="Q108"/>
      <c r="R108"/>
      <c r="S108"/>
      <c r="T108"/>
      <c r="U108"/>
      <c r="V108"/>
      <c r="W108"/>
      <c r="X108"/>
      <c r="Y108"/>
      <c r="Z108"/>
      <c r="AA108"/>
    </row>
    <row r="109" spans="1:27" s="8" customFormat="1" x14ac:dyDescent="0.25">
      <c r="A109"/>
      <c r="B109"/>
      <c r="C109" s="19">
        <v>104</v>
      </c>
      <c r="D109" s="19">
        <v>1643</v>
      </c>
      <c r="E109" s="19" t="s">
        <v>87</v>
      </c>
      <c r="F109" s="19">
        <v>3134</v>
      </c>
      <c r="G109" s="19">
        <v>18</v>
      </c>
      <c r="H109" s="19">
        <f t="shared" si="1"/>
        <v>0.18</v>
      </c>
      <c r="I109"/>
      <c r="J109"/>
      <c r="K109"/>
      <c r="L109"/>
      <c r="M109"/>
      <c r="N109"/>
      <c r="O109"/>
      <c r="P109"/>
      <c r="Q109"/>
      <c r="R109"/>
      <c r="S109"/>
      <c r="T109"/>
      <c r="U109"/>
      <c r="V109"/>
      <c r="W109"/>
      <c r="X109"/>
      <c r="Y109"/>
      <c r="Z109"/>
      <c r="AA109"/>
    </row>
    <row r="110" spans="1:27" s="8" customFormat="1" x14ac:dyDescent="0.25">
      <c r="A110"/>
      <c r="B110"/>
      <c r="C110" s="7">
        <v>105</v>
      </c>
      <c r="D110" s="7">
        <v>915</v>
      </c>
      <c r="E110" s="7" t="s">
        <v>87</v>
      </c>
      <c r="F110" s="7">
        <v>2836</v>
      </c>
      <c r="G110" s="7">
        <v>142</v>
      </c>
      <c r="H110" s="7">
        <f t="shared" si="1"/>
        <v>1.42</v>
      </c>
      <c r="I110"/>
      <c r="J110"/>
      <c r="K110"/>
      <c r="L110"/>
      <c r="M110"/>
      <c r="N110"/>
      <c r="O110"/>
      <c r="P110"/>
      <c r="Q110"/>
      <c r="R110"/>
      <c r="S110"/>
      <c r="T110"/>
      <c r="U110"/>
      <c r="V110"/>
      <c r="W110"/>
      <c r="X110"/>
      <c r="Y110"/>
      <c r="Z110"/>
      <c r="AA110"/>
    </row>
    <row r="111" spans="1:27" s="8" customFormat="1" x14ac:dyDescent="0.25">
      <c r="A111"/>
      <c r="B111"/>
      <c r="C111" s="7">
        <v>106</v>
      </c>
      <c r="D111" s="7">
        <v>6023</v>
      </c>
      <c r="E111" s="7" t="s">
        <v>87</v>
      </c>
      <c r="F111" s="7" t="s">
        <v>51</v>
      </c>
      <c r="G111" s="7">
        <v>117</v>
      </c>
      <c r="H111" s="7">
        <f t="shared" si="1"/>
        <v>1.17</v>
      </c>
      <c r="I111"/>
      <c r="J111"/>
      <c r="K111"/>
      <c r="L111"/>
      <c r="M111"/>
      <c r="N111"/>
      <c r="O111"/>
      <c r="P111"/>
      <c r="Q111"/>
      <c r="R111"/>
      <c r="S111"/>
      <c r="T111"/>
      <c r="U111"/>
      <c r="V111"/>
      <c r="W111"/>
      <c r="X111"/>
      <c r="Y111"/>
      <c r="Z111"/>
      <c r="AA111"/>
    </row>
    <row r="112" spans="1:27" s="8" customFormat="1" x14ac:dyDescent="0.25">
      <c r="A112"/>
      <c r="B112"/>
      <c r="C112" s="7">
        <v>107</v>
      </c>
      <c r="D112" s="7">
        <v>6025</v>
      </c>
      <c r="E112" s="7" t="s">
        <v>87</v>
      </c>
      <c r="F112" s="7" t="s">
        <v>52</v>
      </c>
      <c r="G112" s="7">
        <v>84.5</v>
      </c>
      <c r="H112" s="7">
        <f t="shared" si="1"/>
        <v>0.84499999999999997</v>
      </c>
      <c r="I112"/>
      <c r="J112"/>
      <c r="K112"/>
      <c r="L112"/>
      <c r="M112"/>
      <c r="N112"/>
      <c r="O112"/>
      <c r="P112"/>
      <c r="Q112"/>
      <c r="R112"/>
      <c r="S112"/>
      <c r="T112"/>
      <c r="U112"/>
      <c r="V112"/>
      <c r="W112"/>
      <c r="X112"/>
      <c r="Y112"/>
      <c r="Z112"/>
      <c r="AA112"/>
    </row>
    <row r="113" spans="1:65" s="8" customFormat="1" x14ac:dyDescent="0.25">
      <c r="A113"/>
      <c r="B113"/>
      <c r="C113" s="7">
        <v>108</v>
      </c>
      <c r="D113" s="7">
        <v>6542</v>
      </c>
      <c r="E113" s="7" t="s">
        <v>87</v>
      </c>
      <c r="F113" s="7">
        <v>2769</v>
      </c>
      <c r="G113" s="7">
        <v>153</v>
      </c>
      <c r="H113" s="7">
        <f t="shared" si="1"/>
        <v>1.53</v>
      </c>
      <c r="I113"/>
      <c r="J113"/>
      <c r="K113"/>
      <c r="L113"/>
      <c r="M113"/>
      <c r="N113"/>
      <c r="O113"/>
      <c r="P113"/>
      <c r="Q113"/>
      <c r="R113"/>
      <c r="S113"/>
      <c r="T113"/>
      <c r="U113"/>
      <c r="V113"/>
      <c r="W113"/>
      <c r="X113"/>
      <c r="Y113"/>
      <c r="Z113"/>
      <c r="AA113"/>
    </row>
    <row r="114" spans="1:65" s="8" customFormat="1" x14ac:dyDescent="0.25">
      <c r="A114"/>
      <c r="B114"/>
      <c r="C114" s="7">
        <v>109</v>
      </c>
      <c r="D114" s="7">
        <v>6030</v>
      </c>
      <c r="E114" s="7" t="s">
        <v>87</v>
      </c>
      <c r="F114" s="7" t="s">
        <v>53</v>
      </c>
      <c r="G114" s="7">
        <v>227</v>
      </c>
      <c r="H114" s="7">
        <f t="shared" si="1"/>
        <v>2.27</v>
      </c>
      <c r="I114"/>
      <c r="J114"/>
      <c r="K114"/>
      <c r="L114"/>
      <c r="M114"/>
      <c r="N114"/>
      <c r="O114"/>
      <c r="P114"/>
      <c r="Q114"/>
      <c r="R114"/>
      <c r="S114"/>
      <c r="T114"/>
      <c r="U114"/>
      <c r="V114"/>
      <c r="W114"/>
      <c r="X114"/>
      <c r="Y114"/>
      <c r="Z114"/>
      <c r="AA114"/>
    </row>
    <row r="115" spans="1:65" s="8" customFormat="1" x14ac:dyDescent="0.25">
      <c r="A115"/>
      <c r="B115"/>
      <c r="C115" s="7">
        <v>110</v>
      </c>
      <c r="D115" s="7">
        <v>779</v>
      </c>
      <c r="E115" s="7" t="s">
        <v>87</v>
      </c>
      <c r="F115" s="7">
        <v>2809</v>
      </c>
      <c r="G115" s="7">
        <v>46</v>
      </c>
      <c r="H115" s="7">
        <f t="shared" si="1"/>
        <v>0.46</v>
      </c>
      <c r="I115"/>
      <c r="J115"/>
      <c r="K115"/>
      <c r="L115"/>
      <c r="M115"/>
      <c r="N115"/>
      <c r="O115"/>
      <c r="P115"/>
      <c r="Q115"/>
      <c r="R115"/>
      <c r="S115"/>
      <c r="T115"/>
      <c r="U115"/>
      <c r="V115"/>
      <c r="W115"/>
      <c r="X115"/>
      <c r="Y115"/>
      <c r="Z115"/>
      <c r="AA115"/>
    </row>
    <row r="116" spans="1:65" s="8" customFormat="1" x14ac:dyDescent="0.25">
      <c r="A116"/>
      <c r="B116"/>
      <c r="C116" s="7">
        <v>111</v>
      </c>
      <c r="D116" s="7">
        <v>639</v>
      </c>
      <c r="E116" s="7" t="s">
        <v>87</v>
      </c>
      <c r="F116" s="7">
        <v>2809</v>
      </c>
      <c r="G116" s="7">
        <v>46</v>
      </c>
      <c r="H116" s="7">
        <f t="shared" si="1"/>
        <v>0.46</v>
      </c>
      <c r="I116"/>
      <c r="J116"/>
      <c r="K116"/>
      <c r="L116"/>
      <c r="M116"/>
      <c r="N116"/>
      <c r="O116"/>
      <c r="P116"/>
      <c r="Q116"/>
      <c r="R116"/>
      <c r="S116"/>
      <c r="T116"/>
      <c r="U116"/>
      <c r="V116"/>
      <c r="W116"/>
      <c r="X116"/>
      <c r="Y116"/>
      <c r="Z116"/>
      <c r="AA116"/>
    </row>
    <row r="117" spans="1:65" s="8" customFormat="1" x14ac:dyDescent="0.25">
      <c r="A117"/>
      <c r="B117"/>
      <c r="C117" s="7">
        <v>112</v>
      </c>
      <c r="D117" s="7">
        <v>647</v>
      </c>
      <c r="E117" s="7" t="s">
        <v>87</v>
      </c>
      <c r="F117" s="7">
        <v>2809</v>
      </c>
      <c r="G117" s="7">
        <v>45</v>
      </c>
      <c r="H117" s="7">
        <f t="shared" si="1"/>
        <v>0.45</v>
      </c>
      <c r="I117"/>
      <c r="J117"/>
      <c r="K117"/>
      <c r="L117"/>
      <c r="M117"/>
      <c r="N117"/>
      <c r="O117"/>
      <c r="P117"/>
      <c r="Q117"/>
      <c r="R117"/>
      <c r="S117"/>
      <c r="T117"/>
      <c r="U117"/>
      <c r="V117"/>
      <c r="W117"/>
      <c r="X117"/>
      <c r="Y117"/>
      <c r="Z117"/>
      <c r="AA117"/>
    </row>
    <row r="118" spans="1:65" s="8" customFormat="1" x14ac:dyDescent="0.25">
      <c r="A118"/>
      <c r="B118"/>
      <c r="C118" s="7">
        <v>113</v>
      </c>
      <c r="D118" s="7">
        <v>6026</v>
      </c>
      <c r="E118" s="7" t="s">
        <v>87</v>
      </c>
      <c r="F118" s="7" t="s">
        <v>54</v>
      </c>
      <c r="G118" s="7">
        <v>39</v>
      </c>
      <c r="H118" s="7">
        <f t="shared" si="1"/>
        <v>0.39</v>
      </c>
      <c r="I118"/>
      <c r="J118"/>
      <c r="K118"/>
      <c r="L118"/>
      <c r="M118"/>
      <c r="N118"/>
      <c r="O118"/>
      <c r="P118"/>
      <c r="Q118"/>
      <c r="R118"/>
      <c r="S118"/>
      <c r="T118"/>
      <c r="U118"/>
      <c r="V118"/>
      <c r="W118"/>
      <c r="X118"/>
      <c r="Y118"/>
      <c r="Z118"/>
      <c r="AA118"/>
    </row>
    <row r="119" spans="1:65" s="8" customFormat="1" x14ac:dyDescent="0.25">
      <c r="A119"/>
      <c r="B119"/>
      <c r="C119" s="7">
        <v>114</v>
      </c>
      <c r="D119" s="7">
        <v>6028</v>
      </c>
      <c r="E119" s="7" t="s">
        <v>87</v>
      </c>
      <c r="F119" s="7" t="s">
        <v>54</v>
      </c>
      <c r="G119" s="7">
        <v>39</v>
      </c>
      <c r="H119" s="7">
        <f t="shared" si="1"/>
        <v>0.39</v>
      </c>
      <c r="I119"/>
      <c r="J119"/>
      <c r="K119"/>
      <c r="L119"/>
      <c r="M119"/>
      <c r="N119"/>
      <c r="O119"/>
      <c r="P119"/>
      <c r="Q119"/>
      <c r="R119"/>
      <c r="S119"/>
      <c r="T119"/>
      <c r="U119"/>
      <c r="V119"/>
      <c r="W119"/>
      <c r="X119"/>
      <c r="Y119"/>
      <c r="Z119"/>
      <c r="AA119"/>
    </row>
    <row r="120" spans="1:65" s="8" customFormat="1" x14ac:dyDescent="0.25">
      <c r="A120"/>
      <c r="B120"/>
      <c r="C120" s="7">
        <v>115</v>
      </c>
      <c r="D120" s="7">
        <v>5951</v>
      </c>
      <c r="E120" s="7" t="s">
        <v>87</v>
      </c>
      <c r="F120" s="7">
        <v>2861</v>
      </c>
      <c r="G120" s="7">
        <v>20</v>
      </c>
      <c r="H120" s="7">
        <f t="shared" si="1"/>
        <v>0.2</v>
      </c>
      <c r="I120"/>
      <c r="J120"/>
      <c r="K120"/>
      <c r="L120"/>
      <c r="M120"/>
      <c r="N120"/>
      <c r="O120"/>
      <c r="P120"/>
      <c r="Q120"/>
      <c r="R120"/>
      <c r="S120"/>
      <c r="T120"/>
      <c r="U120"/>
      <c r="V120"/>
      <c r="W120"/>
      <c r="X120"/>
      <c r="Y120"/>
      <c r="Z120"/>
      <c r="AA120"/>
    </row>
    <row r="121" spans="1:65" s="8" customFormat="1" x14ac:dyDescent="0.25">
      <c r="A121"/>
      <c r="B121"/>
      <c r="C121" s="7">
        <v>116</v>
      </c>
      <c r="D121" s="7">
        <v>5630</v>
      </c>
      <c r="E121" s="7" t="s">
        <v>87</v>
      </c>
      <c r="F121" s="7">
        <v>2862</v>
      </c>
      <c r="G121" s="7">
        <v>27</v>
      </c>
      <c r="H121" s="7">
        <f t="shared" si="1"/>
        <v>0.27</v>
      </c>
      <c r="I121"/>
      <c r="J121"/>
      <c r="K121"/>
      <c r="L121"/>
      <c r="M121"/>
      <c r="N121"/>
      <c r="O121"/>
      <c r="P121"/>
      <c r="Q121"/>
      <c r="R121"/>
      <c r="S121"/>
      <c r="T121"/>
      <c r="U121"/>
      <c r="V121"/>
      <c r="W121"/>
      <c r="X121"/>
      <c r="Y121"/>
      <c r="Z121"/>
      <c r="AA121"/>
    </row>
    <row r="122" spans="1:65" s="8" customFormat="1" x14ac:dyDescent="0.25">
      <c r="A122"/>
      <c r="B122"/>
      <c r="C122" s="7">
        <v>117</v>
      </c>
      <c r="D122" s="7">
        <v>5600</v>
      </c>
      <c r="E122" s="7" t="s">
        <v>87</v>
      </c>
      <c r="F122" s="7">
        <v>2867</v>
      </c>
      <c r="G122" s="7">
        <v>65</v>
      </c>
      <c r="H122" s="7">
        <f t="shared" si="1"/>
        <v>0.65</v>
      </c>
      <c r="I122"/>
      <c r="J122"/>
      <c r="K122"/>
      <c r="L122"/>
      <c r="M122"/>
      <c r="N122"/>
      <c r="O122"/>
      <c r="P122"/>
      <c r="Q122"/>
      <c r="R122"/>
      <c r="S122"/>
      <c r="T122"/>
      <c r="U122"/>
      <c r="V122"/>
      <c r="W122"/>
      <c r="X122"/>
      <c r="Y122"/>
      <c r="Z122"/>
      <c r="AA122"/>
    </row>
    <row r="123" spans="1:65" s="8" customFormat="1" x14ac:dyDescent="0.25">
      <c r="A123"/>
      <c r="B123"/>
      <c r="C123" s="7">
        <v>118</v>
      </c>
      <c r="D123" s="7">
        <v>6543</v>
      </c>
      <c r="E123" s="7" t="s">
        <v>87</v>
      </c>
      <c r="F123" s="7">
        <v>2867</v>
      </c>
      <c r="G123" s="7">
        <v>27</v>
      </c>
      <c r="H123" s="7">
        <f t="shared" si="1"/>
        <v>0.27</v>
      </c>
      <c r="I123"/>
      <c r="J123"/>
      <c r="K123"/>
      <c r="L123"/>
      <c r="M123"/>
      <c r="N123"/>
      <c r="O123"/>
      <c r="P123"/>
      <c r="Q123"/>
      <c r="R123"/>
      <c r="S123"/>
      <c r="T123"/>
      <c r="U123"/>
      <c r="V123"/>
      <c r="W123"/>
      <c r="X123"/>
      <c r="Y123"/>
      <c r="Z123"/>
      <c r="AA123"/>
    </row>
    <row r="124" spans="1:65" s="10" customFormat="1" x14ac:dyDescent="0.25">
      <c r="A124"/>
      <c r="B124"/>
      <c r="C124" s="9">
        <v>119</v>
      </c>
      <c r="D124" s="9">
        <v>638</v>
      </c>
      <c r="E124" s="9" t="s">
        <v>87</v>
      </c>
      <c r="F124" s="9">
        <v>2868</v>
      </c>
      <c r="G124" s="9">
        <v>64</v>
      </c>
      <c r="H124" s="9">
        <f t="shared" si="1"/>
        <v>0.64</v>
      </c>
      <c r="I124"/>
      <c r="J124"/>
      <c r="K124"/>
      <c r="L124"/>
      <c r="M124"/>
      <c r="N124"/>
      <c r="O124"/>
      <c r="P124"/>
      <c r="Q124"/>
      <c r="R124"/>
      <c r="S124"/>
      <c r="T124"/>
      <c r="U124"/>
      <c r="V124"/>
      <c r="W124"/>
      <c r="X124"/>
      <c r="Y124"/>
      <c r="Z124"/>
      <c r="AA124"/>
    </row>
    <row r="125" spans="1:65" s="8" customFormat="1" x14ac:dyDescent="0.25">
      <c r="A125"/>
      <c r="B125"/>
      <c r="C125" s="7">
        <v>120</v>
      </c>
      <c r="D125" s="7">
        <v>726</v>
      </c>
      <c r="E125" s="7" t="s">
        <v>87</v>
      </c>
      <c r="F125" s="7">
        <v>2851</v>
      </c>
      <c r="G125" s="7">
        <v>78</v>
      </c>
      <c r="H125" s="7">
        <f t="shared" si="1"/>
        <v>0.78</v>
      </c>
      <c r="I125"/>
      <c r="J125"/>
      <c r="K125"/>
      <c r="L125"/>
      <c r="M125"/>
      <c r="N125"/>
      <c r="O125"/>
      <c r="P125"/>
      <c r="Q125"/>
      <c r="R125"/>
      <c r="S125"/>
      <c r="T125"/>
      <c r="U125"/>
      <c r="V125"/>
      <c r="W125"/>
      <c r="X125"/>
      <c r="Y125"/>
      <c r="Z125"/>
      <c r="AA125"/>
      <c r="AB125"/>
      <c r="AC125"/>
      <c r="AD125"/>
      <c r="AE125"/>
      <c r="AF125"/>
      <c r="AG125"/>
      <c r="AH125"/>
      <c r="AI125"/>
      <c r="AJ125"/>
      <c r="AK125"/>
      <c r="AL125"/>
      <c r="AM125"/>
      <c r="AN125"/>
      <c r="AO125"/>
      <c r="AP125"/>
      <c r="AQ125"/>
      <c r="AR125"/>
      <c r="AS125"/>
      <c r="AT125"/>
      <c r="AU125"/>
      <c r="AV125"/>
      <c r="AW125"/>
      <c r="AX125"/>
      <c r="AY125"/>
      <c r="AZ125"/>
      <c r="BA125"/>
      <c r="BB125"/>
      <c r="BC125"/>
      <c r="BD125"/>
      <c r="BE125"/>
      <c r="BF125"/>
      <c r="BG125"/>
      <c r="BH125"/>
      <c r="BI125"/>
      <c r="BJ125"/>
      <c r="BK125"/>
      <c r="BL125"/>
      <c r="BM125"/>
    </row>
    <row r="126" spans="1:65" s="8" customFormat="1" x14ac:dyDescent="0.25">
      <c r="A126"/>
      <c r="B126"/>
      <c r="C126" s="7">
        <v>121</v>
      </c>
      <c r="D126" s="7">
        <v>728</v>
      </c>
      <c r="E126" s="7" t="s">
        <v>87</v>
      </c>
      <c r="F126" s="7" t="s">
        <v>32</v>
      </c>
      <c r="G126" s="7">
        <v>64</v>
      </c>
      <c r="H126" s="7">
        <f t="shared" si="1"/>
        <v>0.64</v>
      </c>
      <c r="I126"/>
      <c r="J126"/>
      <c r="K126"/>
      <c r="L126"/>
      <c r="M126"/>
      <c r="N126"/>
      <c r="O126"/>
      <c r="P126"/>
      <c r="Q126"/>
      <c r="R126"/>
      <c r="S126"/>
      <c r="T126"/>
      <c r="U126"/>
      <c r="V126"/>
      <c r="W126"/>
      <c r="X126"/>
      <c r="Y126"/>
      <c r="Z126"/>
      <c r="AA126"/>
      <c r="AB126"/>
      <c r="AC126"/>
      <c r="AD126"/>
      <c r="AE126"/>
      <c r="AF126"/>
      <c r="AG126"/>
      <c r="AH126"/>
      <c r="AI126"/>
      <c r="AJ126"/>
      <c r="AK126"/>
      <c r="AL126"/>
      <c r="AM126"/>
      <c r="AN126"/>
      <c r="AO126"/>
      <c r="AP126"/>
      <c r="AQ126"/>
      <c r="AR126"/>
      <c r="AS126"/>
      <c r="AT126"/>
      <c r="AU126"/>
      <c r="AV126"/>
      <c r="AW126"/>
      <c r="AX126"/>
      <c r="AY126"/>
      <c r="AZ126"/>
      <c r="BA126"/>
      <c r="BB126"/>
      <c r="BC126"/>
      <c r="BD126"/>
      <c r="BE126"/>
      <c r="BF126"/>
      <c r="BG126"/>
      <c r="BH126"/>
      <c r="BI126"/>
      <c r="BJ126"/>
      <c r="BK126"/>
      <c r="BL126"/>
      <c r="BM126"/>
    </row>
    <row r="127" spans="1:65" s="8" customFormat="1" x14ac:dyDescent="0.25">
      <c r="A127"/>
      <c r="B127"/>
      <c r="C127" s="7">
        <v>122</v>
      </c>
      <c r="D127" s="7">
        <v>720</v>
      </c>
      <c r="E127" s="7" t="s">
        <v>87</v>
      </c>
      <c r="F127" s="7" t="s">
        <v>32</v>
      </c>
      <c r="G127" s="7">
        <v>64</v>
      </c>
      <c r="H127" s="7">
        <f t="shared" si="1"/>
        <v>0.64</v>
      </c>
      <c r="I127"/>
      <c r="J127"/>
      <c r="K127"/>
      <c r="L127"/>
      <c r="M127"/>
      <c r="N127"/>
      <c r="O127"/>
      <c r="P127"/>
      <c r="Q127"/>
      <c r="R127"/>
      <c r="S127"/>
      <c r="T127"/>
      <c r="U127"/>
      <c r="V127"/>
      <c r="W127"/>
      <c r="X127"/>
      <c r="Y127"/>
      <c r="Z127"/>
      <c r="AA127"/>
      <c r="AB127"/>
      <c r="AC127"/>
      <c r="AD127"/>
      <c r="AE127"/>
      <c r="AF127"/>
      <c r="AG127"/>
      <c r="AH127"/>
      <c r="AI127"/>
      <c r="AJ127"/>
      <c r="AK127"/>
      <c r="AL127"/>
      <c r="AM127"/>
      <c r="AN127"/>
      <c r="AO127"/>
      <c r="AP127"/>
      <c r="AQ127"/>
      <c r="AR127"/>
      <c r="AS127"/>
      <c r="AT127"/>
      <c r="AU127"/>
      <c r="AV127"/>
      <c r="AW127"/>
      <c r="AX127"/>
      <c r="AY127"/>
      <c r="AZ127"/>
      <c r="BA127"/>
      <c r="BB127"/>
      <c r="BC127"/>
      <c r="BD127"/>
      <c r="BE127"/>
      <c r="BF127"/>
      <c r="BG127"/>
      <c r="BH127"/>
      <c r="BI127"/>
      <c r="BJ127"/>
      <c r="BK127"/>
      <c r="BL127"/>
      <c r="BM127"/>
    </row>
    <row r="128" spans="1:65" s="8" customFormat="1" x14ac:dyDescent="0.25">
      <c r="A128"/>
      <c r="B128"/>
      <c r="C128" s="7">
        <v>123</v>
      </c>
      <c r="D128" s="7">
        <v>724</v>
      </c>
      <c r="E128" s="7" t="s">
        <v>87</v>
      </c>
      <c r="F128" s="7" t="s">
        <v>32</v>
      </c>
      <c r="G128" s="7">
        <v>64</v>
      </c>
      <c r="H128" s="7">
        <f t="shared" si="1"/>
        <v>0.64</v>
      </c>
      <c r="I128"/>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AZ128"/>
      <c r="BA128"/>
      <c r="BB128"/>
      <c r="BC128"/>
      <c r="BD128"/>
      <c r="BE128"/>
      <c r="BF128"/>
      <c r="BG128"/>
      <c r="BH128"/>
      <c r="BI128"/>
      <c r="BJ128"/>
      <c r="BK128"/>
      <c r="BL128"/>
      <c r="BM128"/>
    </row>
    <row r="129" spans="1:65" s="8" customFormat="1" x14ac:dyDescent="0.25">
      <c r="A129"/>
      <c r="B129"/>
      <c r="C129" s="7">
        <v>124</v>
      </c>
      <c r="D129" s="7">
        <v>6583</v>
      </c>
      <c r="E129" s="7" t="s">
        <v>87</v>
      </c>
      <c r="F129" s="7">
        <v>2747</v>
      </c>
      <c r="G129" s="7">
        <v>4</v>
      </c>
      <c r="H129" s="7">
        <f t="shared" si="1"/>
        <v>0.04</v>
      </c>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AZ129"/>
      <c r="BA129"/>
      <c r="BB129"/>
      <c r="BC129"/>
      <c r="BD129"/>
      <c r="BE129"/>
      <c r="BF129"/>
      <c r="BG129"/>
      <c r="BH129"/>
      <c r="BI129"/>
      <c r="BJ129"/>
      <c r="BK129"/>
      <c r="BL129"/>
      <c r="BM129"/>
    </row>
    <row r="130" spans="1:65" s="8" customFormat="1" x14ac:dyDescent="0.25">
      <c r="A130"/>
      <c r="B130"/>
      <c r="C130" s="7">
        <v>125</v>
      </c>
      <c r="D130" s="7">
        <v>2170</v>
      </c>
      <c r="E130" s="7" t="s">
        <v>87</v>
      </c>
      <c r="F130" s="7">
        <v>2739</v>
      </c>
      <c r="G130" s="7">
        <v>9</v>
      </c>
      <c r="H130" s="7">
        <f t="shared" si="1"/>
        <v>0.09</v>
      </c>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c r="BA130"/>
      <c r="BB130"/>
      <c r="BC130"/>
      <c r="BD130"/>
      <c r="BE130"/>
      <c r="BF130"/>
      <c r="BG130"/>
      <c r="BH130"/>
      <c r="BI130"/>
      <c r="BJ130"/>
      <c r="BK130"/>
      <c r="BL130"/>
      <c r="BM130"/>
    </row>
    <row r="131" spans="1:65" s="8" customFormat="1" x14ac:dyDescent="0.25">
      <c r="A131"/>
      <c r="B131"/>
      <c r="C131" s="19">
        <v>126</v>
      </c>
      <c r="D131" s="19">
        <v>136</v>
      </c>
      <c r="E131" s="19" t="s">
        <v>34</v>
      </c>
      <c r="F131" s="19" t="s">
        <v>55</v>
      </c>
      <c r="G131" s="19">
        <v>19.2</v>
      </c>
      <c r="H131" s="19">
        <f t="shared" si="1"/>
        <v>0.192</v>
      </c>
      <c r="I131"/>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c r="BA131"/>
      <c r="BB131"/>
      <c r="BC131"/>
      <c r="BD131"/>
      <c r="BE131"/>
      <c r="BF131"/>
      <c r="BG131"/>
      <c r="BH131"/>
      <c r="BI131"/>
      <c r="BJ131"/>
      <c r="BK131"/>
      <c r="BL131"/>
      <c r="BM131"/>
    </row>
    <row r="132" spans="1:65" s="8" customFormat="1" x14ac:dyDescent="0.25">
      <c r="A132"/>
      <c r="B132"/>
      <c r="C132" s="19">
        <v>127</v>
      </c>
      <c r="D132" s="19">
        <v>135</v>
      </c>
      <c r="E132" s="19" t="s">
        <v>34</v>
      </c>
      <c r="F132" s="19" t="s">
        <v>55</v>
      </c>
      <c r="G132" s="19">
        <v>19.2</v>
      </c>
      <c r="H132" s="19">
        <f t="shared" si="1"/>
        <v>0.192</v>
      </c>
      <c r="I132"/>
      <c r="J132"/>
      <c r="K132"/>
      <c r="L132"/>
      <c r="M132">
        <f>19.2-6.2</f>
        <v>13</v>
      </c>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c r="BA132"/>
      <c r="BB132"/>
      <c r="BC132"/>
      <c r="BD132"/>
      <c r="BE132"/>
      <c r="BF132"/>
      <c r="BG132"/>
      <c r="BH132"/>
      <c r="BI132"/>
      <c r="BJ132"/>
      <c r="BK132"/>
      <c r="BL132"/>
      <c r="BM132"/>
    </row>
    <row r="133" spans="1:65" s="8" customFormat="1" x14ac:dyDescent="0.25">
      <c r="A133"/>
      <c r="B133"/>
      <c r="C133" s="19">
        <v>128</v>
      </c>
      <c r="D133" s="19">
        <v>134</v>
      </c>
      <c r="E133" s="19" t="s">
        <v>34</v>
      </c>
      <c r="F133" s="19" t="s">
        <v>55</v>
      </c>
      <c r="G133" s="19">
        <v>19.2</v>
      </c>
      <c r="H133" s="19">
        <f t="shared" si="1"/>
        <v>0.192</v>
      </c>
      <c r="I133"/>
      <c r="J133"/>
      <c r="K133"/>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c r="BA133"/>
      <c r="BB133"/>
      <c r="BC133"/>
      <c r="BD133"/>
      <c r="BE133"/>
      <c r="BF133"/>
      <c r="BG133"/>
      <c r="BH133"/>
      <c r="BI133"/>
      <c r="BJ133"/>
      <c r="BK133"/>
      <c r="BL133"/>
      <c r="BM133"/>
    </row>
    <row r="134" spans="1:65" s="8" customFormat="1" x14ac:dyDescent="0.25">
      <c r="A134"/>
      <c r="B134"/>
      <c r="C134" s="19">
        <v>129</v>
      </c>
      <c r="D134" s="19">
        <v>727</v>
      </c>
      <c r="E134" s="19" t="s">
        <v>87</v>
      </c>
      <c r="F134" s="19">
        <v>3121</v>
      </c>
      <c r="G134" s="19">
        <v>66</v>
      </c>
      <c r="H134" s="19">
        <f t="shared" si="1"/>
        <v>0.66</v>
      </c>
      <c r="I134"/>
      <c r="J134"/>
      <c r="K134"/>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c r="BA134"/>
      <c r="BB134"/>
      <c r="BC134"/>
      <c r="BD134"/>
      <c r="BE134"/>
      <c r="BF134"/>
      <c r="BG134"/>
      <c r="BH134"/>
      <c r="BI134"/>
      <c r="BJ134"/>
      <c r="BK134"/>
      <c r="BL134"/>
      <c r="BM134"/>
    </row>
    <row r="135" spans="1:65" s="8" customFormat="1" x14ac:dyDescent="0.25">
      <c r="A135"/>
      <c r="B135"/>
      <c r="C135" s="7">
        <v>130</v>
      </c>
      <c r="D135" s="7">
        <v>6343</v>
      </c>
      <c r="E135" s="7" t="s">
        <v>87</v>
      </c>
      <c r="F135" s="7">
        <v>2876</v>
      </c>
      <c r="G135" s="7">
        <v>72</v>
      </c>
      <c r="H135" s="7">
        <f t="shared" ref="H135:H139" si="2">G135*0.01</f>
        <v>0.72</v>
      </c>
      <c r="I135"/>
      <c r="J135"/>
      <c r="K135"/>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c r="BA135"/>
      <c r="BB135"/>
      <c r="BC135"/>
      <c r="BD135"/>
      <c r="BE135"/>
      <c r="BF135"/>
      <c r="BG135"/>
      <c r="BH135"/>
      <c r="BI135"/>
      <c r="BJ135"/>
      <c r="BK135"/>
      <c r="BL135"/>
      <c r="BM135"/>
    </row>
    <row r="136" spans="1:65" s="8" customFormat="1" x14ac:dyDescent="0.25">
      <c r="A136"/>
      <c r="B136"/>
      <c r="C136" s="7">
        <v>131</v>
      </c>
      <c r="D136" s="7">
        <v>5530</v>
      </c>
      <c r="E136" s="7" t="s">
        <v>87</v>
      </c>
      <c r="F136" s="7">
        <v>2787</v>
      </c>
      <c r="G136" s="7">
        <v>244</v>
      </c>
      <c r="H136" s="7">
        <f t="shared" si="2"/>
        <v>2.44</v>
      </c>
      <c r="I136"/>
      <c r="J136"/>
      <c r="K136"/>
      <c r="L136"/>
      <c r="M136"/>
      <c r="N136"/>
      <c r="O136"/>
      <c r="P136"/>
      <c r="Q136"/>
      <c r="R136"/>
      <c r="S136"/>
      <c r="T136"/>
      <c r="U136"/>
      <c r="V136"/>
      <c r="W136"/>
      <c r="X136"/>
      <c r="Y136"/>
      <c r="Z136"/>
      <c r="AA136"/>
      <c r="AB136"/>
      <c r="AC136"/>
      <c r="AD136"/>
      <c r="AE136"/>
      <c r="AF136"/>
      <c r="AG136"/>
      <c r="AH136"/>
      <c r="AI136"/>
      <c r="AJ136"/>
      <c r="AK136"/>
      <c r="AL136"/>
      <c r="AM136"/>
      <c r="AN136"/>
      <c r="AO136"/>
      <c r="AP136"/>
      <c r="AQ136"/>
      <c r="AR136"/>
      <c r="AS136"/>
      <c r="AT136"/>
      <c r="AU136"/>
      <c r="AV136"/>
      <c r="AW136"/>
      <c r="AX136"/>
      <c r="AY136"/>
      <c r="AZ136"/>
      <c r="BA136"/>
      <c r="BB136"/>
      <c r="BC136"/>
      <c r="BD136"/>
      <c r="BE136"/>
      <c r="BF136"/>
      <c r="BG136"/>
      <c r="BH136"/>
      <c r="BI136"/>
      <c r="BJ136"/>
      <c r="BK136"/>
      <c r="BL136"/>
      <c r="BM136"/>
    </row>
    <row r="137" spans="1:65" s="8" customFormat="1" x14ac:dyDescent="0.25">
      <c r="A137"/>
      <c r="B137"/>
      <c r="C137" s="7">
        <v>132</v>
      </c>
      <c r="D137" s="7">
        <v>6584</v>
      </c>
      <c r="E137" s="7" t="s">
        <v>87</v>
      </c>
      <c r="F137" s="7">
        <v>2746</v>
      </c>
      <c r="G137" s="7">
        <v>28</v>
      </c>
      <c r="H137" s="7">
        <f t="shared" si="2"/>
        <v>0.28000000000000003</v>
      </c>
      <c r="I137"/>
      <c r="J137"/>
      <c r="K137"/>
      <c r="L137"/>
      <c r="M137"/>
      <c r="N137"/>
      <c r="O137"/>
      <c r="P137"/>
      <c r="Q137"/>
      <c r="R137"/>
      <c r="S137"/>
      <c r="T137"/>
      <c r="U137"/>
      <c r="V137"/>
      <c r="W137"/>
      <c r="X137"/>
      <c r="Y137"/>
      <c r="Z137"/>
      <c r="AA137"/>
      <c r="AB137"/>
      <c r="AC137"/>
      <c r="AD137"/>
      <c r="AE137"/>
      <c r="AF137"/>
      <c r="AG137"/>
      <c r="AH137"/>
      <c r="AI137"/>
      <c r="AJ137"/>
      <c r="AK137"/>
      <c r="AL137"/>
      <c r="AM137"/>
      <c r="AN137"/>
      <c r="AO137"/>
      <c r="AP137"/>
      <c r="AQ137"/>
      <c r="AR137"/>
      <c r="AS137"/>
      <c r="AT137"/>
      <c r="AU137"/>
      <c r="AV137"/>
      <c r="AW137"/>
      <c r="AX137"/>
      <c r="AY137"/>
      <c r="AZ137"/>
      <c r="BA137"/>
      <c r="BB137"/>
      <c r="BC137"/>
      <c r="BD137"/>
      <c r="BE137"/>
      <c r="BF137"/>
      <c r="BG137"/>
      <c r="BH137"/>
      <c r="BI137"/>
      <c r="BJ137"/>
      <c r="BK137"/>
      <c r="BL137"/>
      <c r="BM137"/>
    </row>
    <row r="138" spans="1:65" s="8" customFormat="1" x14ac:dyDescent="0.25">
      <c r="A138"/>
      <c r="B138"/>
      <c r="C138" s="7">
        <v>133</v>
      </c>
      <c r="D138" s="7">
        <v>1199</v>
      </c>
      <c r="E138" s="7" t="s">
        <v>87</v>
      </c>
      <c r="F138" s="7">
        <v>2762</v>
      </c>
      <c r="G138" s="7">
        <v>44</v>
      </c>
      <c r="H138" s="7">
        <f t="shared" si="2"/>
        <v>0.44</v>
      </c>
      <c r="I138"/>
      <c r="J138"/>
      <c r="K138"/>
      <c r="L138"/>
      <c r="M138"/>
      <c r="N138"/>
      <c r="O138"/>
      <c r="P138"/>
      <c r="Q138"/>
      <c r="R138"/>
      <c r="S138"/>
      <c r="T138"/>
      <c r="U138"/>
      <c r="V138"/>
      <c r="W138"/>
      <c r="X138"/>
      <c r="Y138"/>
      <c r="Z138"/>
      <c r="AA138"/>
      <c r="AB138"/>
      <c r="AC138"/>
      <c r="AD138"/>
      <c r="AE138"/>
      <c r="AF138"/>
      <c r="AG138"/>
      <c r="AH138"/>
      <c r="AI138"/>
      <c r="AJ138"/>
      <c r="AK138"/>
      <c r="AL138"/>
      <c r="AM138"/>
      <c r="AN138"/>
      <c r="AO138"/>
      <c r="AP138"/>
      <c r="AQ138"/>
      <c r="AR138"/>
      <c r="AS138"/>
      <c r="AT138"/>
      <c r="AU138"/>
      <c r="AV138"/>
      <c r="AW138"/>
      <c r="AX138"/>
      <c r="AY138"/>
      <c r="AZ138"/>
      <c r="BA138"/>
      <c r="BB138"/>
      <c r="BC138"/>
      <c r="BD138"/>
      <c r="BE138"/>
      <c r="BF138"/>
      <c r="BG138"/>
      <c r="BH138"/>
      <c r="BI138"/>
      <c r="BJ138"/>
      <c r="BK138"/>
      <c r="BL138"/>
      <c r="BM138"/>
    </row>
    <row r="139" spans="1:65" s="8" customFormat="1" x14ac:dyDescent="0.25">
      <c r="A139"/>
      <c r="B139"/>
      <c r="C139" s="7">
        <v>134</v>
      </c>
      <c r="D139" s="7">
        <v>7899</v>
      </c>
      <c r="E139" s="7" t="s">
        <v>87</v>
      </c>
      <c r="F139" s="7">
        <v>2805</v>
      </c>
      <c r="G139" s="7">
        <v>46</v>
      </c>
      <c r="H139" s="7">
        <f t="shared" si="2"/>
        <v>0.46</v>
      </c>
      <c r="I139"/>
      <c r="J139"/>
      <c r="K139"/>
      <c r="L139"/>
      <c r="M139"/>
      <c r="N139"/>
      <c r="O139"/>
      <c r="P139"/>
      <c r="Q139"/>
      <c r="R139"/>
      <c r="S139"/>
      <c r="T139"/>
      <c r="U139"/>
      <c r="V139"/>
      <c r="W139"/>
      <c r="X139"/>
      <c r="Y139"/>
      <c r="Z139"/>
      <c r="AA139"/>
      <c r="AB139"/>
      <c r="AC139"/>
      <c r="AD139"/>
      <c r="AE139"/>
      <c r="AF139"/>
      <c r="AG139"/>
      <c r="AH139"/>
      <c r="AI139"/>
      <c r="AJ139"/>
      <c r="AK139"/>
      <c r="AL139"/>
      <c r="AM139"/>
      <c r="AN139"/>
      <c r="AO139"/>
      <c r="AP139"/>
      <c r="AQ139"/>
      <c r="AR139"/>
      <c r="AS139"/>
      <c r="AT139"/>
      <c r="AU139"/>
      <c r="AV139"/>
      <c r="AW139"/>
      <c r="AX139"/>
      <c r="AY139"/>
      <c r="AZ139"/>
      <c r="BA139"/>
      <c r="BB139"/>
      <c r="BC139"/>
      <c r="BD139"/>
      <c r="BE139"/>
      <c r="BF139"/>
      <c r="BG139"/>
      <c r="BH139"/>
      <c r="BI139"/>
      <c r="BJ139"/>
      <c r="BK139"/>
      <c r="BL139"/>
      <c r="BM139"/>
    </row>
    <row r="140" spans="1:65" x14ac:dyDescent="0.25">
      <c r="C140" s="40" t="s">
        <v>67</v>
      </c>
      <c r="D140" s="40"/>
      <c r="E140" s="40"/>
      <c r="F140" s="40"/>
      <c r="G140" s="40"/>
      <c r="H140" s="1">
        <f>SUM(H6:H139)</f>
        <v>83.551999999999992</v>
      </c>
    </row>
    <row r="145" spans="6:16" x14ac:dyDescent="0.25">
      <c r="P145">
        <f>0.39-0.28</f>
        <v>0.10999999999999999</v>
      </c>
    </row>
    <row r="151" spans="6:16" x14ac:dyDescent="0.25">
      <c r="F151">
        <f>39+25.5+52.5</f>
        <v>117</v>
      </c>
    </row>
  </sheetData>
  <autoFilter ref="C5:H140" xr:uid="{00000000-0009-0000-0000-000005000000}"/>
  <mergeCells count="6">
    <mergeCell ref="C3:H4"/>
    <mergeCell ref="C140:G140"/>
    <mergeCell ref="L11:N11"/>
    <mergeCell ref="L10:N10"/>
    <mergeCell ref="L12:N12"/>
    <mergeCell ref="L13:N13"/>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C4:M141"/>
  <sheetViews>
    <sheetView topLeftCell="A115" zoomScale="85" zoomScaleNormal="85" workbookViewId="0">
      <selection activeCell="C4" sqref="C4:H141"/>
    </sheetView>
  </sheetViews>
  <sheetFormatPr defaultRowHeight="15" x14ac:dyDescent="0.25"/>
  <cols>
    <col min="3" max="3" width="11.5703125" customWidth="1"/>
    <col min="4" max="4" width="11" customWidth="1"/>
    <col min="5" max="5" width="20" customWidth="1"/>
    <col min="6" max="6" width="30.7109375" bestFit="1" customWidth="1"/>
    <col min="7" max="7" width="9.5703125" bestFit="1" customWidth="1"/>
    <col min="8" max="8" width="10.7109375" customWidth="1"/>
  </cols>
  <sheetData>
    <row r="4" spans="3:8" x14ac:dyDescent="0.25">
      <c r="C4" s="61" t="s">
        <v>105</v>
      </c>
      <c r="D4" s="61"/>
      <c r="E4" s="61"/>
      <c r="F4" s="61"/>
      <c r="G4" s="61"/>
      <c r="H4" s="62"/>
    </row>
    <row r="5" spans="3:8" x14ac:dyDescent="0.25">
      <c r="C5" s="63"/>
      <c r="D5" s="63"/>
      <c r="E5" s="63"/>
      <c r="F5" s="63"/>
      <c r="G5" s="63"/>
      <c r="H5" s="64"/>
    </row>
    <row r="6" spans="3:8" ht="30" x14ac:dyDescent="0.25">
      <c r="C6" s="15" t="s">
        <v>24</v>
      </c>
      <c r="D6" s="15" t="s">
        <v>25</v>
      </c>
      <c r="E6" s="15" t="s">
        <v>26</v>
      </c>
      <c r="F6" s="15" t="s">
        <v>27</v>
      </c>
      <c r="G6" s="16" t="s">
        <v>28</v>
      </c>
      <c r="H6" s="16" t="s">
        <v>29</v>
      </c>
    </row>
    <row r="7" spans="3:8" x14ac:dyDescent="0.25">
      <c r="C7" s="3">
        <v>1</v>
      </c>
      <c r="D7" s="3">
        <v>4808</v>
      </c>
      <c r="E7" s="3" t="s">
        <v>87</v>
      </c>
      <c r="F7" s="3">
        <v>3105</v>
      </c>
      <c r="G7" s="3">
        <v>91</v>
      </c>
      <c r="H7" s="3">
        <f>G7*0.01</f>
        <v>0.91</v>
      </c>
    </row>
    <row r="8" spans="3:8" x14ac:dyDescent="0.25">
      <c r="C8" s="3">
        <v>2</v>
      </c>
      <c r="D8" s="3">
        <v>4799</v>
      </c>
      <c r="E8" s="3" t="s">
        <v>87</v>
      </c>
      <c r="F8" s="3">
        <v>2800</v>
      </c>
      <c r="G8" s="3">
        <v>49</v>
      </c>
      <c r="H8" s="3">
        <f t="shared" ref="H8:H71" si="0">G8*0.01</f>
        <v>0.49</v>
      </c>
    </row>
    <row r="9" spans="3:8" x14ac:dyDescent="0.25">
      <c r="C9" s="3">
        <v>3</v>
      </c>
      <c r="D9" s="3">
        <v>86</v>
      </c>
      <c r="E9" s="3" t="s">
        <v>87</v>
      </c>
      <c r="F9" s="3">
        <v>2854</v>
      </c>
      <c r="G9" s="3">
        <v>21</v>
      </c>
      <c r="H9" s="3">
        <f t="shared" si="0"/>
        <v>0.21</v>
      </c>
    </row>
    <row r="10" spans="3:8" x14ac:dyDescent="0.25">
      <c r="C10" s="3">
        <v>4</v>
      </c>
      <c r="D10" s="3">
        <v>286</v>
      </c>
      <c r="E10" s="3" t="s">
        <v>87</v>
      </c>
      <c r="F10" s="3">
        <v>2851</v>
      </c>
      <c r="G10" s="3">
        <v>107</v>
      </c>
      <c r="H10" s="3">
        <f t="shared" si="0"/>
        <v>1.07</v>
      </c>
    </row>
    <row r="11" spans="3:8" x14ac:dyDescent="0.25">
      <c r="C11" s="3">
        <v>5</v>
      </c>
      <c r="D11" s="3">
        <v>3481</v>
      </c>
      <c r="E11" s="3" t="s">
        <v>87</v>
      </c>
      <c r="F11" s="3" t="s">
        <v>31</v>
      </c>
      <c r="G11" s="3">
        <v>36</v>
      </c>
      <c r="H11" s="3">
        <f t="shared" si="0"/>
        <v>0.36</v>
      </c>
    </row>
    <row r="12" spans="3:8" x14ac:dyDescent="0.25">
      <c r="C12" s="3">
        <v>6</v>
      </c>
      <c r="D12" s="3">
        <v>190</v>
      </c>
      <c r="E12" s="3" t="s">
        <v>87</v>
      </c>
      <c r="F12" s="3">
        <v>2846</v>
      </c>
      <c r="G12" s="3">
        <v>152</v>
      </c>
      <c r="H12" s="3">
        <f t="shared" si="0"/>
        <v>1.52</v>
      </c>
    </row>
    <row r="13" spans="3:8" x14ac:dyDescent="0.25">
      <c r="C13" s="3">
        <v>7</v>
      </c>
      <c r="D13" s="3">
        <v>307</v>
      </c>
      <c r="E13" s="3" t="s">
        <v>87</v>
      </c>
      <c r="F13" s="3">
        <v>2843</v>
      </c>
      <c r="G13" s="3">
        <v>63</v>
      </c>
      <c r="H13" s="3">
        <f t="shared" si="0"/>
        <v>0.63</v>
      </c>
    </row>
    <row r="14" spans="3:8" x14ac:dyDescent="0.25">
      <c r="C14" s="3">
        <v>8</v>
      </c>
      <c r="D14" s="3">
        <v>2411</v>
      </c>
      <c r="E14" s="3" t="s">
        <v>87</v>
      </c>
      <c r="F14" s="3">
        <v>2837</v>
      </c>
      <c r="G14" s="3">
        <v>18.5</v>
      </c>
      <c r="H14" s="3">
        <f t="shared" si="0"/>
        <v>0.185</v>
      </c>
    </row>
    <row r="15" spans="3:8" x14ac:dyDescent="0.25">
      <c r="C15" s="3">
        <v>9</v>
      </c>
      <c r="D15" s="3">
        <v>1634</v>
      </c>
      <c r="E15" s="3" t="s">
        <v>87</v>
      </c>
      <c r="F15" s="3">
        <v>2832</v>
      </c>
      <c r="G15" s="3">
        <v>52</v>
      </c>
      <c r="H15" s="3">
        <f t="shared" si="0"/>
        <v>0.52</v>
      </c>
    </row>
    <row r="16" spans="3:8" x14ac:dyDescent="0.25">
      <c r="C16" s="3">
        <v>10</v>
      </c>
      <c r="D16" s="3">
        <v>1184</v>
      </c>
      <c r="E16" s="3" t="s">
        <v>87</v>
      </c>
      <c r="F16" s="3" t="s">
        <v>32</v>
      </c>
      <c r="G16" s="3">
        <v>64</v>
      </c>
      <c r="H16" s="3">
        <f t="shared" si="0"/>
        <v>0.64</v>
      </c>
    </row>
    <row r="17" spans="3:8" x14ac:dyDescent="0.25">
      <c r="C17" s="3">
        <v>11</v>
      </c>
      <c r="D17" s="3">
        <v>1312</v>
      </c>
      <c r="E17" s="3" t="s">
        <v>87</v>
      </c>
      <c r="F17" s="3" t="s">
        <v>33</v>
      </c>
      <c r="G17" s="3">
        <v>29</v>
      </c>
      <c r="H17" s="3">
        <f t="shared" si="0"/>
        <v>0.28999999999999998</v>
      </c>
    </row>
    <row r="18" spans="3:8" x14ac:dyDescent="0.25">
      <c r="C18" s="3">
        <v>12</v>
      </c>
      <c r="D18" s="3">
        <v>1253</v>
      </c>
      <c r="E18" s="3" t="s">
        <v>87</v>
      </c>
      <c r="F18" s="3">
        <v>2817</v>
      </c>
      <c r="G18" s="3">
        <v>36</v>
      </c>
      <c r="H18" s="3">
        <f t="shared" si="0"/>
        <v>0.36</v>
      </c>
    </row>
    <row r="19" spans="3:8" x14ac:dyDescent="0.25">
      <c r="C19" s="3">
        <v>13</v>
      </c>
      <c r="D19" s="3">
        <v>2248</v>
      </c>
      <c r="E19" s="3" t="s">
        <v>87</v>
      </c>
      <c r="F19" s="3">
        <v>2744</v>
      </c>
      <c r="G19" s="3">
        <v>5</v>
      </c>
      <c r="H19" s="3">
        <f t="shared" si="0"/>
        <v>0.05</v>
      </c>
    </row>
    <row r="20" spans="3:8" x14ac:dyDescent="0.25">
      <c r="C20" s="3">
        <v>14</v>
      </c>
      <c r="D20" s="3">
        <v>1311</v>
      </c>
      <c r="E20" s="3" t="s">
        <v>87</v>
      </c>
      <c r="F20" s="3">
        <v>2751</v>
      </c>
      <c r="G20" s="3">
        <v>15</v>
      </c>
      <c r="H20" s="3">
        <f t="shared" si="0"/>
        <v>0.15</v>
      </c>
    </row>
    <row r="21" spans="3:8" x14ac:dyDescent="0.25">
      <c r="C21" s="3">
        <v>15</v>
      </c>
      <c r="D21" s="3">
        <v>1794</v>
      </c>
      <c r="E21" s="3" t="s">
        <v>87</v>
      </c>
      <c r="F21" s="3">
        <v>2752</v>
      </c>
      <c r="G21" s="3">
        <v>8.5</v>
      </c>
      <c r="H21" s="3">
        <f t="shared" si="0"/>
        <v>8.5000000000000006E-2</v>
      </c>
    </row>
    <row r="22" spans="3:8" x14ac:dyDescent="0.25">
      <c r="C22" s="3">
        <v>16</v>
      </c>
      <c r="D22" s="3">
        <v>293</v>
      </c>
      <c r="E22" s="3" t="s">
        <v>34</v>
      </c>
      <c r="F22" s="3">
        <v>17</v>
      </c>
      <c r="G22" s="3">
        <v>61</v>
      </c>
      <c r="H22" s="3">
        <f t="shared" si="0"/>
        <v>0.61</v>
      </c>
    </row>
    <row r="23" spans="3:8" x14ac:dyDescent="0.25">
      <c r="C23" s="3">
        <v>17</v>
      </c>
      <c r="D23" s="3">
        <v>378</v>
      </c>
      <c r="E23" s="3" t="s">
        <v>34</v>
      </c>
      <c r="F23" s="3">
        <v>3</v>
      </c>
      <c r="G23" s="3">
        <v>26</v>
      </c>
      <c r="H23" s="3">
        <f t="shared" si="0"/>
        <v>0.26</v>
      </c>
    </row>
    <row r="24" spans="3:8" x14ac:dyDescent="0.25">
      <c r="C24" s="3">
        <v>18</v>
      </c>
      <c r="D24" s="3">
        <v>295</v>
      </c>
      <c r="E24" s="3" t="s">
        <v>34</v>
      </c>
      <c r="F24" s="3">
        <v>3</v>
      </c>
      <c r="G24" s="3">
        <v>83</v>
      </c>
      <c r="H24" s="3">
        <f t="shared" si="0"/>
        <v>0.83000000000000007</v>
      </c>
    </row>
    <row r="25" spans="3:8" x14ac:dyDescent="0.25">
      <c r="C25" s="3">
        <v>19</v>
      </c>
      <c r="D25" s="3">
        <v>296</v>
      </c>
      <c r="E25" s="3" t="s">
        <v>34</v>
      </c>
      <c r="F25" s="3">
        <v>3</v>
      </c>
      <c r="G25" s="3">
        <v>50</v>
      </c>
      <c r="H25" s="3">
        <f t="shared" si="0"/>
        <v>0.5</v>
      </c>
    </row>
    <row r="26" spans="3:8" x14ac:dyDescent="0.25">
      <c r="C26" s="3">
        <v>20</v>
      </c>
      <c r="D26" s="3">
        <v>1314</v>
      </c>
      <c r="E26" s="3" t="s">
        <v>87</v>
      </c>
      <c r="F26" s="3" t="s">
        <v>35</v>
      </c>
      <c r="G26" s="3">
        <v>37</v>
      </c>
      <c r="H26" s="3">
        <f t="shared" si="0"/>
        <v>0.37</v>
      </c>
    </row>
    <row r="27" spans="3:8" x14ac:dyDescent="0.25">
      <c r="C27" s="3">
        <v>21</v>
      </c>
      <c r="D27" s="3">
        <v>89</v>
      </c>
      <c r="E27" s="3" t="s">
        <v>87</v>
      </c>
      <c r="F27" s="3" t="s">
        <v>36</v>
      </c>
      <c r="G27" s="3">
        <v>32</v>
      </c>
      <c r="H27" s="3">
        <f t="shared" si="0"/>
        <v>0.32</v>
      </c>
    </row>
    <row r="28" spans="3:8" x14ac:dyDescent="0.25">
      <c r="C28" s="3">
        <v>22</v>
      </c>
      <c r="D28" s="3">
        <v>454</v>
      </c>
      <c r="E28" s="3" t="s">
        <v>87</v>
      </c>
      <c r="F28" s="3" t="s">
        <v>37</v>
      </c>
      <c r="G28" s="3">
        <v>125</v>
      </c>
      <c r="H28" s="3">
        <f t="shared" si="0"/>
        <v>1.25</v>
      </c>
    </row>
    <row r="29" spans="3:8" x14ac:dyDescent="0.25">
      <c r="C29" s="3">
        <v>23</v>
      </c>
      <c r="D29" s="3">
        <v>90</v>
      </c>
      <c r="E29" s="3" t="s">
        <v>87</v>
      </c>
      <c r="F29" s="3">
        <v>3111</v>
      </c>
      <c r="G29" s="3">
        <v>73</v>
      </c>
      <c r="H29" s="3">
        <f t="shared" si="0"/>
        <v>0.73</v>
      </c>
    </row>
    <row r="30" spans="3:8" x14ac:dyDescent="0.25">
      <c r="C30" s="3">
        <v>24</v>
      </c>
      <c r="D30" s="3">
        <v>285</v>
      </c>
      <c r="E30" s="3" t="s">
        <v>87</v>
      </c>
      <c r="F30" s="3">
        <v>3110</v>
      </c>
      <c r="G30" s="3">
        <v>68</v>
      </c>
      <c r="H30" s="3">
        <f t="shared" si="0"/>
        <v>0.68</v>
      </c>
    </row>
    <row r="31" spans="3:8" x14ac:dyDescent="0.25">
      <c r="C31" s="3">
        <v>25</v>
      </c>
      <c r="D31" s="3">
        <v>469</v>
      </c>
      <c r="E31" s="3" t="s">
        <v>87</v>
      </c>
      <c r="F31" s="3">
        <v>3104</v>
      </c>
      <c r="G31" s="3">
        <v>112</v>
      </c>
      <c r="H31" s="3">
        <f t="shared" si="0"/>
        <v>1.1200000000000001</v>
      </c>
    </row>
    <row r="32" spans="3:8" x14ac:dyDescent="0.25">
      <c r="C32" s="3">
        <v>26</v>
      </c>
      <c r="D32" s="3">
        <v>1251</v>
      </c>
      <c r="E32" s="3" t="s">
        <v>87</v>
      </c>
      <c r="F32" s="3">
        <v>2889</v>
      </c>
      <c r="G32" s="3">
        <v>133</v>
      </c>
      <c r="H32" s="3">
        <f t="shared" si="0"/>
        <v>1.33</v>
      </c>
    </row>
    <row r="33" spans="3:8" x14ac:dyDescent="0.25">
      <c r="C33" s="3">
        <v>27</v>
      </c>
      <c r="D33" s="3">
        <v>1308</v>
      </c>
      <c r="E33" s="3" t="s">
        <v>87</v>
      </c>
      <c r="F33" s="3">
        <v>2885</v>
      </c>
      <c r="G33" s="3">
        <v>23</v>
      </c>
      <c r="H33" s="3">
        <f t="shared" si="0"/>
        <v>0.23</v>
      </c>
    </row>
    <row r="34" spans="3:8" x14ac:dyDescent="0.25">
      <c r="C34" s="3">
        <v>28</v>
      </c>
      <c r="D34" s="3">
        <v>1257</v>
      </c>
      <c r="E34" s="3" t="s">
        <v>87</v>
      </c>
      <c r="F34" s="3">
        <v>2884</v>
      </c>
      <c r="G34" s="3">
        <v>28</v>
      </c>
      <c r="H34" s="3">
        <f t="shared" si="0"/>
        <v>0.28000000000000003</v>
      </c>
    </row>
    <row r="35" spans="3:8" x14ac:dyDescent="0.25">
      <c r="C35" s="3">
        <v>29</v>
      </c>
      <c r="D35" s="3">
        <v>1188</v>
      </c>
      <c r="E35" s="3" t="s">
        <v>87</v>
      </c>
      <c r="F35" s="3">
        <v>3147</v>
      </c>
      <c r="G35" s="3">
        <v>73</v>
      </c>
      <c r="H35" s="3">
        <f t="shared" si="0"/>
        <v>0.73</v>
      </c>
    </row>
    <row r="36" spans="3:8" x14ac:dyDescent="0.25">
      <c r="C36" s="3">
        <v>30</v>
      </c>
      <c r="D36" s="3">
        <v>1582</v>
      </c>
      <c r="E36" s="3" t="s">
        <v>87</v>
      </c>
      <c r="F36" s="3">
        <v>2884</v>
      </c>
      <c r="G36" s="3">
        <v>28</v>
      </c>
      <c r="H36" s="3">
        <f t="shared" si="0"/>
        <v>0.28000000000000003</v>
      </c>
    </row>
    <row r="37" spans="3:8" x14ac:dyDescent="0.25">
      <c r="C37" s="3">
        <v>31</v>
      </c>
      <c r="D37" s="3">
        <v>1258</v>
      </c>
      <c r="E37" s="3" t="s">
        <v>87</v>
      </c>
      <c r="F37" s="3">
        <v>2884</v>
      </c>
      <c r="G37" s="3">
        <v>28</v>
      </c>
      <c r="H37" s="3">
        <f t="shared" si="0"/>
        <v>0.28000000000000003</v>
      </c>
    </row>
    <row r="38" spans="3:8" x14ac:dyDescent="0.25">
      <c r="C38" s="3">
        <v>32</v>
      </c>
      <c r="D38" s="3">
        <v>187</v>
      </c>
      <c r="E38" s="3" t="s">
        <v>87</v>
      </c>
      <c r="F38" s="3">
        <v>2883</v>
      </c>
      <c r="G38" s="3">
        <v>52</v>
      </c>
      <c r="H38" s="3">
        <f t="shared" si="0"/>
        <v>0.52</v>
      </c>
    </row>
    <row r="39" spans="3:8" x14ac:dyDescent="0.25">
      <c r="C39" s="3">
        <v>33</v>
      </c>
      <c r="D39" s="3">
        <v>459</v>
      </c>
      <c r="E39" s="3" t="s">
        <v>87</v>
      </c>
      <c r="F39" s="3">
        <v>2882</v>
      </c>
      <c r="G39" s="3">
        <v>36</v>
      </c>
      <c r="H39" s="3">
        <f t="shared" si="0"/>
        <v>0.36</v>
      </c>
    </row>
    <row r="40" spans="3:8" x14ac:dyDescent="0.25">
      <c r="C40" s="3">
        <v>34</v>
      </c>
      <c r="D40" s="3">
        <v>370</v>
      </c>
      <c r="E40" s="3" t="s">
        <v>87</v>
      </c>
      <c r="F40" s="3">
        <v>2881</v>
      </c>
      <c r="G40" s="3">
        <v>42</v>
      </c>
      <c r="H40" s="3">
        <f t="shared" si="0"/>
        <v>0.42</v>
      </c>
    </row>
    <row r="41" spans="3:8" x14ac:dyDescent="0.25">
      <c r="C41" s="3">
        <v>35</v>
      </c>
      <c r="D41" s="3">
        <v>1185</v>
      </c>
      <c r="E41" s="3" t="s">
        <v>87</v>
      </c>
      <c r="F41" s="3">
        <v>2878</v>
      </c>
      <c r="G41" s="3">
        <v>11</v>
      </c>
      <c r="H41" s="3">
        <f t="shared" si="0"/>
        <v>0.11</v>
      </c>
    </row>
    <row r="42" spans="3:8" x14ac:dyDescent="0.25">
      <c r="C42" s="3">
        <v>36</v>
      </c>
      <c r="D42" s="3">
        <v>1310</v>
      </c>
      <c r="E42" s="3" t="s">
        <v>87</v>
      </c>
      <c r="F42" s="3" t="s">
        <v>38</v>
      </c>
      <c r="G42" s="3">
        <v>39</v>
      </c>
      <c r="H42" s="3">
        <f t="shared" si="0"/>
        <v>0.39</v>
      </c>
    </row>
    <row r="43" spans="3:8" x14ac:dyDescent="0.25">
      <c r="C43" s="3">
        <v>37</v>
      </c>
      <c r="D43" s="3">
        <v>381</v>
      </c>
      <c r="E43" s="3" t="s">
        <v>87</v>
      </c>
      <c r="F43" s="3">
        <v>2874</v>
      </c>
      <c r="G43" s="3">
        <v>96</v>
      </c>
      <c r="H43" s="3">
        <f t="shared" si="0"/>
        <v>0.96</v>
      </c>
    </row>
    <row r="44" spans="3:8" x14ac:dyDescent="0.25">
      <c r="C44" s="3">
        <v>38</v>
      </c>
      <c r="D44" s="3">
        <v>377</v>
      </c>
      <c r="E44" s="3" t="s">
        <v>87</v>
      </c>
      <c r="F44" s="3">
        <v>2873</v>
      </c>
      <c r="G44" s="3">
        <v>31</v>
      </c>
      <c r="H44" s="3">
        <f t="shared" si="0"/>
        <v>0.31</v>
      </c>
    </row>
    <row r="45" spans="3:8" x14ac:dyDescent="0.25">
      <c r="C45" s="3">
        <v>39</v>
      </c>
      <c r="D45" s="3">
        <v>1309</v>
      </c>
      <c r="E45" s="3" t="s">
        <v>87</v>
      </c>
      <c r="F45" s="3">
        <v>2874</v>
      </c>
      <c r="G45" s="3">
        <v>86</v>
      </c>
      <c r="H45" s="3">
        <f t="shared" si="0"/>
        <v>0.86</v>
      </c>
    </row>
    <row r="46" spans="3:8" x14ac:dyDescent="0.25">
      <c r="C46" s="3">
        <v>40</v>
      </c>
      <c r="D46" s="3">
        <v>375</v>
      </c>
      <c r="E46" s="3" t="s">
        <v>87</v>
      </c>
      <c r="F46" s="3" t="s">
        <v>39</v>
      </c>
      <c r="G46" s="3">
        <v>42</v>
      </c>
      <c r="H46" s="3">
        <f t="shared" si="0"/>
        <v>0.42</v>
      </c>
    </row>
    <row r="47" spans="3:8" x14ac:dyDescent="0.25">
      <c r="C47" s="3">
        <v>41</v>
      </c>
      <c r="D47" s="3">
        <v>1270</v>
      </c>
      <c r="E47" s="3" t="s">
        <v>87</v>
      </c>
      <c r="F47" s="3">
        <v>2789</v>
      </c>
      <c r="G47" s="3">
        <v>44</v>
      </c>
      <c r="H47" s="3">
        <f t="shared" si="0"/>
        <v>0.44</v>
      </c>
    </row>
    <row r="48" spans="3:8" x14ac:dyDescent="0.25">
      <c r="C48" s="3">
        <v>42</v>
      </c>
      <c r="D48" s="3">
        <v>1113</v>
      </c>
      <c r="E48" s="3" t="s">
        <v>87</v>
      </c>
      <c r="F48" s="3" t="s">
        <v>40</v>
      </c>
      <c r="G48" s="3">
        <v>141</v>
      </c>
      <c r="H48" s="3">
        <f t="shared" si="0"/>
        <v>1.41</v>
      </c>
    </row>
    <row r="49" spans="3:8" x14ac:dyDescent="0.25">
      <c r="C49" s="3">
        <v>43</v>
      </c>
      <c r="D49" s="3">
        <v>436</v>
      </c>
      <c r="E49" s="3" t="s">
        <v>87</v>
      </c>
      <c r="F49" s="3" t="s">
        <v>41</v>
      </c>
      <c r="G49" s="3">
        <v>39</v>
      </c>
      <c r="H49" s="3">
        <f t="shared" si="0"/>
        <v>0.39</v>
      </c>
    </row>
    <row r="50" spans="3:8" x14ac:dyDescent="0.25">
      <c r="C50" s="3">
        <v>44</v>
      </c>
      <c r="D50" s="3">
        <v>460</v>
      </c>
      <c r="E50" s="3" t="s">
        <v>87</v>
      </c>
      <c r="F50" s="3">
        <v>2858</v>
      </c>
      <c r="G50" s="3">
        <v>17</v>
      </c>
      <c r="H50" s="3">
        <f t="shared" si="0"/>
        <v>0.17</v>
      </c>
    </row>
    <row r="51" spans="3:8" x14ac:dyDescent="0.25">
      <c r="C51" s="3">
        <v>45</v>
      </c>
      <c r="D51" s="3">
        <v>798</v>
      </c>
      <c r="E51" s="3" t="s">
        <v>87</v>
      </c>
      <c r="F51" s="3">
        <v>2794</v>
      </c>
      <c r="G51" s="3">
        <v>19</v>
      </c>
      <c r="H51" s="3">
        <f t="shared" si="0"/>
        <v>0.19</v>
      </c>
    </row>
    <row r="52" spans="3:8" x14ac:dyDescent="0.25">
      <c r="C52" s="3">
        <v>46</v>
      </c>
      <c r="D52" s="3">
        <v>1186</v>
      </c>
      <c r="E52" s="3" t="s">
        <v>87</v>
      </c>
      <c r="F52" s="3">
        <v>2885</v>
      </c>
      <c r="G52" s="3">
        <v>23</v>
      </c>
      <c r="H52" s="3">
        <f t="shared" si="0"/>
        <v>0.23</v>
      </c>
    </row>
    <row r="53" spans="3:8" x14ac:dyDescent="0.25">
      <c r="C53" s="3">
        <v>47</v>
      </c>
      <c r="D53" s="3">
        <v>1584</v>
      </c>
      <c r="E53" s="3" t="s">
        <v>87</v>
      </c>
      <c r="F53" s="3">
        <v>2800</v>
      </c>
      <c r="G53" s="3">
        <v>114</v>
      </c>
      <c r="H53" s="3">
        <f t="shared" si="0"/>
        <v>1.1400000000000001</v>
      </c>
    </row>
    <row r="54" spans="3:8" x14ac:dyDescent="0.25">
      <c r="C54" s="3">
        <v>48</v>
      </c>
      <c r="D54" s="3">
        <v>1635</v>
      </c>
      <c r="E54" s="3" t="s">
        <v>87</v>
      </c>
      <c r="F54" s="3">
        <v>2858</v>
      </c>
      <c r="G54" s="3">
        <v>16</v>
      </c>
      <c r="H54" s="3">
        <f t="shared" si="0"/>
        <v>0.16</v>
      </c>
    </row>
    <row r="55" spans="3:8" x14ac:dyDescent="0.25">
      <c r="C55" s="3">
        <v>49</v>
      </c>
      <c r="D55" s="3">
        <v>1636</v>
      </c>
      <c r="E55" s="3" t="s">
        <v>87</v>
      </c>
      <c r="F55" s="3">
        <v>2812</v>
      </c>
      <c r="G55" s="3">
        <v>52</v>
      </c>
      <c r="H55" s="3">
        <f t="shared" si="0"/>
        <v>0.52</v>
      </c>
    </row>
    <row r="56" spans="3:8" x14ac:dyDescent="0.25">
      <c r="C56" s="3">
        <v>50</v>
      </c>
      <c r="D56" s="3">
        <v>1637</v>
      </c>
      <c r="E56" s="3" t="s">
        <v>87</v>
      </c>
      <c r="F56" s="3">
        <v>2858</v>
      </c>
      <c r="G56" s="3">
        <v>17</v>
      </c>
      <c r="H56" s="3">
        <f t="shared" si="0"/>
        <v>0.17</v>
      </c>
    </row>
    <row r="57" spans="3:8" x14ac:dyDescent="0.25">
      <c r="C57" s="3">
        <v>51</v>
      </c>
      <c r="D57" s="3">
        <v>1638</v>
      </c>
      <c r="E57" s="3" t="s">
        <v>87</v>
      </c>
      <c r="F57" s="3">
        <v>2817</v>
      </c>
      <c r="G57" s="3">
        <v>36</v>
      </c>
      <c r="H57" s="3">
        <f t="shared" si="0"/>
        <v>0.36</v>
      </c>
    </row>
    <row r="58" spans="3:8" x14ac:dyDescent="0.25">
      <c r="C58" s="3">
        <v>52</v>
      </c>
      <c r="D58" s="3">
        <v>2414</v>
      </c>
      <c r="E58" s="3" t="s">
        <v>87</v>
      </c>
      <c r="F58" s="3">
        <v>2837</v>
      </c>
      <c r="G58" s="3">
        <v>18.5</v>
      </c>
      <c r="H58" s="3">
        <f t="shared" si="0"/>
        <v>0.185</v>
      </c>
    </row>
    <row r="59" spans="3:8" x14ac:dyDescent="0.25">
      <c r="C59" s="3">
        <v>53</v>
      </c>
      <c r="D59" s="3">
        <v>2300</v>
      </c>
      <c r="E59" s="3" t="s">
        <v>87</v>
      </c>
      <c r="F59" s="3">
        <v>3133</v>
      </c>
      <c r="G59" s="3">
        <v>24.6</v>
      </c>
      <c r="H59" s="3">
        <f t="shared" si="0"/>
        <v>0.24600000000000002</v>
      </c>
    </row>
    <row r="60" spans="3:8" x14ac:dyDescent="0.25">
      <c r="C60" s="3">
        <v>54</v>
      </c>
      <c r="D60" s="3">
        <v>85</v>
      </c>
      <c r="E60" s="3" t="s">
        <v>87</v>
      </c>
      <c r="F60" s="3">
        <v>3133</v>
      </c>
      <c r="G60" s="3">
        <v>52</v>
      </c>
      <c r="H60" s="3">
        <f t="shared" si="0"/>
        <v>0.52</v>
      </c>
    </row>
    <row r="61" spans="3:8" x14ac:dyDescent="0.25">
      <c r="C61" s="3">
        <v>55</v>
      </c>
      <c r="D61" s="3">
        <v>88</v>
      </c>
      <c r="E61" s="3" t="s">
        <v>87</v>
      </c>
      <c r="F61" s="3" t="s">
        <v>39</v>
      </c>
      <c r="G61" s="3">
        <v>41</v>
      </c>
      <c r="H61" s="3">
        <f t="shared" si="0"/>
        <v>0.41000000000000003</v>
      </c>
    </row>
    <row r="62" spans="3:8" x14ac:dyDescent="0.25">
      <c r="C62" s="3">
        <v>56</v>
      </c>
      <c r="D62" s="3">
        <v>375</v>
      </c>
      <c r="E62" s="3" t="s">
        <v>87</v>
      </c>
      <c r="F62" s="3" t="s">
        <v>39</v>
      </c>
      <c r="G62" s="3">
        <v>42</v>
      </c>
      <c r="H62" s="3">
        <f t="shared" si="0"/>
        <v>0.42</v>
      </c>
    </row>
    <row r="63" spans="3:8" x14ac:dyDescent="0.25">
      <c r="C63" s="3">
        <v>57</v>
      </c>
      <c r="D63" s="3">
        <v>383</v>
      </c>
      <c r="E63" s="3" t="s">
        <v>87</v>
      </c>
      <c r="F63" s="3" t="s">
        <v>42</v>
      </c>
      <c r="G63" s="3">
        <v>119</v>
      </c>
      <c r="H63" s="3">
        <f t="shared" si="0"/>
        <v>1.19</v>
      </c>
    </row>
    <row r="64" spans="3:8" x14ac:dyDescent="0.25">
      <c r="C64" s="3">
        <v>58</v>
      </c>
      <c r="D64" s="3">
        <v>191</v>
      </c>
      <c r="E64" s="3" t="s">
        <v>87</v>
      </c>
      <c r="F64" s="3" t="s">
        <v>43</v>
      </c>
      <c r="G64" s="3">
        <v>109</v>
      </c>
      <c r="H64" s="3">
        <f t="shared" si="0"/>
        <v>1.0900000000000001</v>
      </c>
    </row>
    <row r="65" spans="3:8" x14ac:dyDescent="0.25">
      <c r="C65" s="3">
        <v>59</v>
      </c>
      <c r="D65" s="3">
        <v>2845</v>
      </c>
      <c r="E65" s="3" t="s">
        <v>87</v>
      </c>
      <c r="F65" s="3">
        <v>2766</v>
      </c>
      <c r="G65" s="3">
        <v>84</v>
      </c>
      <c r="H65" s="3">
        <f t="shared" si="0"/>
        <v>0.84</v>
      </c>
    </row>
    <row r="66" spans="3:8" x14ac:dyDescent="0.25">
      <c r="C66" s="3">
        <v>60</v>
      </c>
      <c r="D66" s="3">
        <v>235</v>
      </c>
      <c r="E66" s="3" t="s">
        <v>87</v>
      </c>
      <c r="F66" s="3">
        <v>2772</v>
      </c>
      <c r="G66" s="3">
        <v>26</v>
      </c>
      <c r="H66" s="3">
        <f t="shared" si="0"/>
        <v>0.26</v>
      </c>
    </row>
    <row r="67" spans="3:8" x14ac:dyDescent="0.25">
      <c r="C67" s="3">
        <v>61</v>
      </c>
      <c r="D67" s="3">
        <v>369</v>
      </c>
      <c r="E67" s="3" t="s">
        <v>87</v>
      </c>
      <c r="F67" s="3">
        <v>2775</v>
      </c>
      <c r="G67" s="3">
        <v>39</v>
      </c>
      <c r="H67" s="3">
        <f t="shared" si="0"/>
        <v>0.39</v>
      </c>
    </row>
    <row r="68" spans="3:8" x14ac:dyDescent="0.25">
      <c r="C68" s="3">
        <v>62</v>
      </c>
      <c r="D68" s="3">
        <v>188</v>
      </c>
      <c r="E68" s="3" t="s">
        <v>87</v>
      </c>
      <c r="F68" s="3">
        <v>2778</v>
      </c>
      <c r="G68" s="3">
        <v>70</v>
      </c>
      <c r="H68" s="3">
        <f t="shared" si="0"/>
        <v>0.70000000000000007</v>
      </c>
    </row>
    <row r="69" spans="3:8" x14ac:dyDescent="0.25">
      <c r="C69" s="3">
        <v>63</v>
      </c>
      <c r="D69" s="3">
        <v>302</v>
      </c>
      <c r="E69" s="3" t="s">
        <v>87</v>
      </c>
      <c r="F69" s="3">
        <v>2778</v>
      </c>
      <c r="G69" s="3">
        <v>113</v>
      </c>
      <c r="H69" s="3">
        <f t="shared" si="0"/>
        <v>1.1300000000000001</v>
      </c>
    </row>
    <row r="70" spans="3:8" x14ac:dyDescent="0.25">
      <c r="C70" s="3">
        <v>64</v>
      </c>
      <c r="D70" s="3">
        <v>1456</v>
      </c>
      <c r="E70" s="3" t="s">
        <v>87</v>
      </c>
      <c r="F70" s="3">
        <v>2778</v>
      </c>
      <c r="G70" s="3">
        <v>112</v>
      </c>
      <c r="H70" s="3">
        <f t="shared" si="0"/>
        <v>1.1200000000000001</v>
      </c>
    </row>
    <row r="71" spans="3:8" x14ac:dyDescent="0.25">
      <c r="C71" s="3">
        <v>65</v>
      </c>
      <c r="D71" s="3">
        <v>2335</v>
      </c>
      <c r="E71" s="3" t="s">
        <v>87</v>
      </c>
      <c r="F71" s="3" t="s">
        <v>44</v>
      </c>
      <c r="G71" s="3">
        <v>37</v>
      </c>
      <c r="H71" s="3">
        <f t="shared" si="0"/>
        <v>0.37</v>
      </c>
    </row>
    <row r="72" spans="3:8" x14ac:dyDescent="0.25">
      <c r="C72" s="3">
        <v>66</v>
      </c>
      <c r="D72" s="3">
        <v>1187</v>
      </c>
      <c r="E72" s="3" t="s">
        <v>87</v>
      </c>
      <c r="F72" s="3">
        <v>2780</v>
      </c>
      <c r="G72" s="3">
        <v>7</v>
      </c>
      <c r="H72" s="3">
        <f t="shared" ref="H72:H135" si="1">G72*0.01</f>
        <v>7.0000000000000007E-2</v>
      </c>
    </row>
    <row r="73" spans="3:8" x14ac:dyDescent="0.25">
      <c r="C73" s="3">
        <v>67</v>
      </c>
      <c r="D73" s="3">
        <v>1445</v>
      </c>
      <c r="E73" s="3" t="s">
        <v>87</v>
      </c>
      <c r="F73" s="3">
        <v>2782</v>
      </c>
      <c r="G73" s="3">
        <v>155</v>
      </c>
      <c r="H73" s="3">
        <f t="shared" si="1"/>
        <v>1.55</v>
      </c>
    </row>
    <row r="74" spans="3:8" x14ac:dyDescent="0.25">
      <c r="C74" s="3">
        <v>68</v>
      </c>
      <c r="D74" s="3">
        <v>1254</v>
      </c>
      <c r="E74" s="3" t="s">
        <v>87</v>
      </c>
      <c r="F74" s="3" t="s">
        <v>45</v>
      </c>
      <c r="G74" s="3">
        <v>149</v>
      </c>
      <c r="H74" s="3">
        <f t="shared" si="1"/>
        <v>1.49</v>
      </c>
    </row>
    <row r="75" spans="3:8" x14ac:dyDescent="0.25">
      <c r="C75" s="3">
        <v>69</v>
      </c>
      <c r="D75" s="3">
        <v>299</v>
      </c>
      <c r="E75" s="3" t="s">
        <v>87</v>
      </c>
      <c r="F75" s="3">
        <v>2815</v>
      </c>
      <c r="G75" s="3">
        <v>25</v>
      </c>
      <c r="H75" s="3">
        <f t="shared" si="1"/>
        <v>0.25</v>
      </c>
    </row>
    <row r="76" spans="3:8" x14ac:dyDescent="0.25">
      <c r="C76" s="3">
        <v>70</v>
      </c>
      <c r="D76" s="3">
        <v>2449</v>
      </c>
      <c r="E76" s="3" t="s">
        <v>87</v>
      </c>
      <c r="F76" s="3">
        <v>2815</v>
      </c>
      <c r="G76" s="3">
        <v>33</v>
      </c>
      <c r="H76" s="3">
        <f t="shared" si="1"/>
        <v>0.33</v>
      </c>
    </row>
    <row r="77" spans="3:8" x14ac:dyDescent="0.25">
      <c r="C77" s="3">
        <v>71</v>
      </c>
      <c r="D77" s="3">
        <v>386</v>
      </c>
      <c r="E77" s="3" t="s">
        <v>87</v>
      </c>
      <c r="F77" s="3">
        <v>2800</v>
      </c>
      <c r="G77" s="3">
        <v>50.5</v>
      </c>
      <c r="H77" s="3">
        <f t="shared" si="1"/>
        <v>0.505</v>
      </c>
    </row>
    <row r="78" spans="3:8" x14ac:dyDescent="0.25">
      <c r="C78" s="3">
        <v>72</v>
      </c>
      <c r="D78" s="3">
        <v>1631</v>
      </c>
      <c r="E78" s="3" t="s">
        <v>87</v>
      </c>
      <c r="F78" s="3">
        <v>2811</v>
      </c>
      <c r="G78" s="3">
        <v>195</v>
      </c>
      <c r="H78" s="3">
        <f t="shared" si="1"/>
        <v>1.95</v>
      </c>
    </row>
    <row r="79" spans="3:8" x14ac:dyDescent="0.25">
      <c r="C79" s="3">
        <v>73</v>
      </c>
      <c r="D79" s="3">
        <v>84</v>
      </c>
      <c r="E79" s="3" t="s">
        <v>87</v>
      </c>
      <c r="F79" s="3">
        <v>2804</v>
      </c>
      <c r="G79" s="3">
        <v>80</v>
      </c>
      <c r="H79" s="3">
        <f t="shared" si="1"/>
        <v>0.8</v>
      </c>
    </row>
    <row r="80" spans="3:8" x14ac:dyDescent="0.25">
      <c r="C80" s="3">
        <v>74</v>
      </c>
      <c r="D80" s="3">
        <v>1640</v>
      </c>
      <c r="E80" s="3" t="s">
        <v>87</v>
      </c>
      <c r="F80" s="3">
        <v>2803</v>
      </c>
      <c r="G80" s="3">
        <v>101</v>
      </c>
      <c r="H80" s="3">
        <f t="shared" si="1"/>
        <v>1.01</v>
      </c>
    </row>
    <row r="81" spans="3:8" x14ac:dyDescent="0.25">
      <c r="C81" s="3">
        <v>75</v>
      </c>
      <c r="D81" s="3">
        <v>1583</v>
      </c>
      <c r="E81" s="3" t="s">
        <v>87</v>
      </c>
      <c r="F81" s="3" t="s">
        <v>46</v>
      </c>
      <c r="G81" s="3">
        <v>148</v>
      </c>
      <c r="H81" s="3">
        <f t="shared" si="1"/>
        <v>1.48</v>
      </c>
    </row>
    <row r="82" spans="3:8" x14ac:dyDescent="0.25">
      <c r="C82" s="3">
        <v>76</v>
      </c>
      <c r="D82" s="3">
        <v>306</v>
      </c>
      <c r="E82" s="3" t="s">
        <v>87</v>
      </c>
      <c r="F82" s="3">
        <v>2800</v>
      </c>
      <c r="G82" s="3">
        <v>52</v>
      </c>
      <c r="H82" s="3">
        <f t="shared" si="1"/>
        <v>0.52</v>
      </c>
    </row>
    <row r="83" spans="3:8" x14ac:dyDescent="0.25">
      <c r="C83" s="3">
        <v>77</v>
      </c>
      <c r="D83" s="3">
        <v>297</v>
      </c>
      <c r="E83" s="3" t="s">
        <v>87</v>
      </c>
      <c r="F83" s="3">
        <v>2800</v>
      </c>
      <c r="G83" s="3">
        <v>78</v>
      </c>
      <c r="H83" s="3">
        <f t="shared" si="1"/>
        <v>0.78</v>
      </c>
    </row>
    <row r="84" spans="3:8" x14ac:dyDescent="0.25">
      <c r="C84" s="3">
        <v>78</v>
      </c>
      <c r="D84" s="3">
        <v>382</v>
      </c>
      <c r="E84" s="3" t="s">
        <v>87</v>
      </c>
      <c r="F84" s="3">
        <v>2800</v>
      </c>
      <c r="G84" s="3">
        <v>41</v>
      </c>
      <c r="H84" s="3">
        <f t="shared" si="1"/>
        <v>0.41000000000000003</v>
      </c>
    </row>
    <row r="85" spans="3:8" x14ac:dyDescent="0.25">
      <c r="C85" s="3">
        <v>79</v>
      </c>
      <c r="D85" s="3">
        <v>1077</v>
      </c>
      <c r="E85" s="3" t="s">
        <v>87</v>
      </c>
      <c r="F85" s="3">
        <v>2800</v>
      </c>
      <c r="G85" s="3">
        <v>19.5</v>
      </c>
      <c r="H85" s="3">
        <f t="shared" si="1"/>
        <v>0.19500000000000001</v>
      </c>
    </row>
    <row r="86" spans="3:8" x14ac:dyDescent="0.25">
      <c r="C86" s="3">
        <v>80</v>
      </c>
      <c r="D86" s="3">
        <v>91</v>
      </c>
      <c r="E86" s="3" t="s">
        <v>87</v>
      </c>
      <c r="F86" s="3">
        <v>2872</v>
      </c>
      <c r="G86" s="3">
        <v>85</v>
      </c>
      <c r="H86" s="3">
        <f t="shared" si="1"/>
        <v>0.85</v>
      </c>
    </row>
    <row r="87" spans="3:8" x14ac:dyDescent="0.25">
      <c r="C87" s="3">
        <v>81</v>
      </c>
      <c r="D87" s="3">
        <v>83</v>
      </c>
      <c r="E87" s="3" t="s">
        <v>87</v>
      </c>
      <c r="F87" s="3">
        <v>2870</v>
      </c>
      <c r="G87" s="3">
        <v>100</v>
      </c>
      <c r="H87" s="3">
        <f t="shared" si="1"/>
        <v>1</v>
      </c>
    </row>
    <row r="88" spans="3:8" x14ac:dyDescent="0.25">
      <c r="C88" s="3">
        <v>82</v>
      </c>
      <c r="D88" s="3">
        <v>80</v>
      </c>
      <c r="E88" s="3" t="s">
        <v>87</v>
      </c>
      <c r="F88" s="3">
        <v>2869</v>
      </c>
      <c r="G88" s="3">
        <v>109</v>
      </c>
      <c r="H88" s="3">
        <f t="shared" si="1"/>
        <v>1.0900000000000001</v>
      </c>
    </row>
    <row r="89" spans="3:8" x14ac:dyDescent="0.25">
      <c r="C89" s="3">
        <v>83</v>
      </c>
      <c r="D89" s="3">
        <v>1078</v>
      </c>
      <c r="E89" s="3" t="s">
        <v>87</v>
      </c>
      <c r="F89" s="3">
        <v>2868</v>
      </c>
      <c r="G89" s="3">
        <v>31</v>
      </c>
      <c r="H89" s="3">
        <f t="shared" si="1"/>
        <v>0.31</v>
      </c>
    </row>
    <row r="90" spans="3:8" x14ac:dyDescent="0.25">
      <c r="C90" s="3">
        <v>84</v>
      </c>
      <c r="D90" s="3">
        <v>373</v>
      </c>
      <c r="E90" s="3" t="s">
        <v>87</v>
      </c>
      <c r="F90" s="3">
        <v>2868</v>
      </c>
      <c r="G90" s="3">
        <v>32</v>
      </c>
      <c r="H90" s="3">
        <f t="shared" si="1"/>
        <v>0.32</v>
      </c>
    </row>
    <row r="91" spans="3:8" x14ac:dyDescent="0.25">
      <c r="C91" s="3">
        <v>85</v>
      </c>
      <c r="D91" s="3">
        <v>304</v>
      </c>
      <c r="E91" s="3" t="s">
        <v>87</v>
      </c>
      <c r="F91" s="3">
        <v>2859</v>
      </c>
      <c r="G91" s="3">
        <v>14</v>
      </c>
      <c r="H91" s="3">
        <f t="shared" si="1"/>
        <v>0.14000000000000001</v>
      </c>
    </row>
    <row r="92" spans="3:8" x14ac:dyDescent="0.25">
      <c r="C92" s="3">
        <v>86</v>
      </c>
      <c r="D92" s="3">
        <v>799</v>
      </c>
      <c r="E92" s="3" t="s">
        <v>87</v>
      </c>
      <c r="F92" s="3" t="s">
        <v>47</v>
      </c>
      <c r="G92" s="3">
        <v>72</v>
      </c>
      <c r="H92" s="3">
        <f t="shared" si="1"/>
        <v>0.72</v>
      </c>
    </row>
    <row r="93" spans="3:8" x14ac:dyDescent="0.25">
      <c r="C93" s="3">
        <v>87</v>
      </c>
      <c r="D93" s="3">
        <v>371</v>
      </c>
      <c r="E93" s="3" t="s">
        <v>87</v>
      </c>
      <c r="F93" s="3">
        <v>2867</v>
      </c>
      <c r="G93" s="3">
        <v>42</v>
      </c>
      <c r="H93" s="3">
        <f t="shared" si="1"/>
        <v>0.42</v>
      </c>
    </row>
    <row r="94" spans="3:8" x14ac:dyDescent="0.25">
      <c r="C94" s="3">
        <v>88</v>
      </c>
      <c r="D94" s="3">
        <v>1432</v>
      </c>
      <c r="E94" s="3" t="s">
        <v>87</v>
      </c>
      <c r="F94" s="3">
        <v>2858</v>
      </c>
      <c r="G94" s="3">
        <v>17</v>
      </c>
      <c r="H94" s="3">
        <f t="shared" si="1"/>
        <v>0.17</v>
      </c>
    </row>
    <row r="95" spans="3:8" x14ac:dyDescent="0.25">
      <c r="C95" s="3">
        <v>89</v>
      </c>
      <c r="D95" s="3">
        <v>1227</v>
      </c>
      <c r="E95" s="3" t="s">
        <v>87</v>
      </c>
      <c r="F95" s="3" t="s">
        <v>48</v>
      </c>
      <c r="G95" s="3">
        <v>34</v>
      </c>
      <c r="H95" s="3">
        <f t="shared" si="1"/>
        <v>0.34</v>
      </c>
    </row>
    <row r="96" spans="3:8" x14ac:dyDescent="0.25">
      <c r="C96" s="3">
        <v>90</v>
      </c>
      <c r="D96" s="3">
        <v>1829</v>
      </c>
      <c r="E96" s="3" t="s">
        <v>87</v>
      </c>
      <c r="F96" s="3">
        <v>2857</v>
      </c>
      <c r="G96" s="3">
        <v>52</v>
      </c>
      <c r="H96" s="3">
        <f t="shared" si="1"/>
        <v>0.52</v>
      </c>
    </row>
    <row r="97" spans="3:13" x14ac:dyDescent="0.25">
      <c r="C97" s="3">
        <v>91</v>
      </c>
      <c r="D97" s="3">
        <v>673</v>
      </c>
      <c r="E97" s="3" t="s">
        <v>87</v>
      </c>
      <c r="F97" s="3">
        <v>2834</v>
      </c>
      <c r="G97" s="3">
        <v>60</v>
      </c>
      <c r="H97" s="3">
        <f t="shared" si="1"/>
        <v>0.6</v>
      </c>
    </row>
    <row r="98" spans="3:13" x14ac:dyDescent="0.25">
      <c r="C98" s="3">
        <v>92</v>
      </c>
      <c r="D98" s="3">
        <v>777</v>
      </c>
      <c r="E98" s="3" t="s">
        <v>87</v>
      </c>
      <c r="F98" s="3">
        <v>2832</v>
      </c>
      <c r="G98" s="3">
        <v>65</v>
      </c>
      <c r="H98" s="3">
        <f t="shared" si="1"/>
        <v>0.65</v>
      </c>
    </row>
    <row r="99" spans="3:13" x14ac:dyDescent="0.25">
      <c r="C99" s="3">
        <v>93</v>
      </c>
      <c r="D99" s="3">
        <v>640</v>
      </c>
      <c r="E99" s="3" t="s">
        <v>87</v>
      </c>
      <c r="F99" s="3">
        <v>2827</v>
      </c>
      <c r="G99" s="3">
        <v>102</v>
      </c>
      <c r="H99" s="3">
        <f t="shared" si="1"/>
        <v>1.02</v>
      </c>
    </row>
    <row r="100" spans="3:13" x14ac:dyDescent="0.25">
      <c r="C100" s="3">
        <v>94</v>
      </c>
      <c r="D100" s="3">
        <v>1354</v>
      </c>
      <c r="E100" s="3" t="s">
        <v>87</v>
      </c>
      <c r="F100" s="3">
        <v>2823</v>
      </c>
      <c r="G100" s="3">
        <v>79</v>
      </c>
      <c r="H100" s="3">
        <f t="shared" si="1"/>
        <v>0.79</v>
      </c>
    </row>
    <row r="101" spans="3:13" x14ac:dyDescent="0.25">
      <c r="C101" s="3">
        <v>95</v>
      </c>
      <c r="D101" s="3">
        <v>671</v>
      </c>
      <c r="E101" s="3" t="s">
        <v>34</v>
      </c>
      <c r="F101" s="3">
        <v>24</v>
      </c>
      <c r="G101" s="3">
        <v>26</v>
      </c>
      <c r="H101" s="3">
        <f t="shared" si="1"/>
        <v>0.26</v>
      </c>
    </row>
    <row r="102" spans="3:13" x14ac:dyDescent="0.25">
      <c r="C102" s="3">
        <v>96</v>
      </c>
      <c r="D102" s="3">
        <v>643</v>
      </c>
      <c r="E102" s="3" t="s">
        <v>34</v>
      </c>
      <c r="F102" s="3">
        <v>24</v>
      </c>
      <c r="G102" s="3">
        <v>26</v>
      </c>
      <c r="H102" s="3">
        <f t="shared" si="1"/>
        <v>0.26</v>
      </c>
    </row>
    <row r="103" spans="3:13" x14ac:dyDescent="0.25">
      <c r="C103" s="3">
        <v>97</v>
      </c>
      <c r="D103" s="3">
        <v>641</v>
      </c>
      <c r="E103" s="3" t="s">
        <v>34</v>
      </c>
      <c r="F103" s="3">
        <v>23</v>
      </c>
      <c r="G103" s="3">
        <v>53</v>
      </c>
      <c r="H103" s="3">
        <f t="shared" si="1"/>
        <v>0.53</v>
      </c>
    </row>
    <row r="104" spans="3:13" x14ac:dyDescent="0.25">
      <c r="C104" s="3">
        <v>98</v>
      </c>
      <c r="D104" s="3">
        <v>646</v>
      </c>
      <c r="E104" s="3" t="s">
        <v>34</v>
      </c>
      <c r="F104" s="3" t="s">
        <v>49</v>
      </c>
      <c r="G104" s="3">
        <v>129</v>
      </c>
      <c r="H104" s="3">
        <f t="shared" si="1"/>
        <v>1.29</v>
      </c>
    </row>
    <row r="105" spans="3:13" x14ac:dyDescent="0.25">
      <c r="C105" s="3">
        <v>99</v>
      </c>
      <c r="D105" s="3">
        <v>813</v>
      </c>
      <c r="E105" s="3" t="s">
        <v>34</v>
      </c>
      <c r="F105" s="3" t="s">
        <v>50</v>
      </c>
      <c r="G105" s="3">
        <v>56</v>
      </c>
      <c r="H105" s="3">
        <f t="shared" si="1"/>
        <v>0.56000000000000005</v>
      </c>
    </row>
    <row r="106" spans="3:13" x14ac:dyDescent="0.25">
      <c r="C106" s="3">
        <v>100</v>
      </c>
      <c r="D106" s="3">
        <v>644</v>
      </c>
      <c r="E106" s="3" t="s">
        <v>34</v>
      </c>
      <c r="F106" s="3">
        <v>20</v>
      </c>
      <c r="G106" s="3">
        <v>192</v>
      </c>
      <c r="H106" s="3">
        <f t="shared" si="1"/>
        <v>1.92</v>
      </c>
    </row>
    <row r="107" spans="3:13" x14ac:dyDescent="0.25">
      <c r="C107" s="3">
        <v>101</v>
      </c>
      <c r="D107" s="3">
        <v>707</v>
      </c>
      <c r="E107" s="3" t="s">
        <v>34</v>
      </c>
      <c r="F107" s="3">
        <v>5</v>
      </c>
      <c r="G107" s="3">
        <v>117</v>
      </c>
      <c r="H107" s="3">
        <f t="shared" si="1"/>
        <v>1.17</v>
      </c>
      <c r="K107">
        <f>91/4</f>
        <v>22.75</v>
      </c>
    </row>
    <row r="108" spans="3:13" x14ac:dyDescent="0.25">
      <c r="C108" s="3">
        <v>102</v>
      </c>
      <c r="D108" s="3">
        <v>1359</v>
      </c>
      <c r="E108" s="3" t="s">
        <v>87</v>
      </c>
      <c r="F108" s="3">
        <v>3149</v>
      </c>
      <c r="G108" s="3">
        <v>61</v>
      </c>
      <c r="H108" s="3">
        <f t="shared" si="1"/>
        <v>0.61</v>
      </c>
    </row>
    <row r="109" spans="3:13" x14ac:dyDescent="0.25">
      <c r="C109" s="3">
        <v>103</v>
      </c>
      <c r="D109" s="3">
        <v>1406</v>
      </c>
      <c r="E109" s="3" t="s">
        <v>87</v>
      </c>
      <c r="F109" s="3">
        <v>2873</v>
      </c>
      <c r="G109" s="3">
        <v>100</v>
      </c>
      <c r="H109" s="3">
        <f t="shared" si="1"/>
        <v>1</v>
      </c>
    </row>
    <row r="110" spans="3:13" x14ac:dyDescent="0.25">
      <c r="C110" s="3">
        <v>104</v>
      </c>
      <c r="D110" s="3">
        <v>1643</v>
      </c>
      <c r="E110" s="3" t="s">
        <v>87</v>
      </c>
      <c r="F110" s="3">
        <v>3134</v>
      </c>
      <c r="G110" s="3">
        <v>18</v>
      </c>
      <c r="H110" s="3">
        <f t="shared" si="1"/>
        <v>0.18</v>
      </c>
      <c r="L110">
        <f>91/134</f>
        <v>0.67910447761194026</v>
      </c>
      <c r="M110">
        <f>L110*83.552</f>
        <v>56.740537313432839</v>
      </c>
    </row>
    <row r="111" spans="3:13" x14ac:dyDescent="0.25">
      <c r="C111" s="3">
        <v>105</v>
      </c>
      <c r="D111" s="3">
        <v>915</v>
      </c>
      <c r="E111" s="3" t="s">
        <v>87</v>
      </c>
      <c r="F111" s="3">
        <v>2836</v>
      </c>
      <c r="G111" s="3">
        <v>142</v>
      </c>
      <c r="H111" s="3">
        <f t="shared" si="1"/>
        <v>1.42</v>
      </c>
    </row>
    <row r="112" spans="3:13" x14ac:dyDescent="0.25">
      <c r="C112" s="3">
        <v>106</v>
      </c>
      <c r="D112" s="3">
        <v>6023</v>
      </c>
      <c r="E112" s="3" t="s">
        <v>87</v>
      </c>
      <c r="F112" s="3" t="s">
        <v>51</v>
      </c>
      <c r="G112" s="3">
        <v>117</v>
      </c>
      <c r="H112" s="3">
        <f t="shared" si="1"/>
        <v>1.17</v>
      </c>
    </row>
    <row r="113" spans="3:8" x14ac:dyDescent="0.25">
      <c r="C113" s="3">
        <v>107</v>
      </c>
      <c r="D113" s="3">
        <v>6025</v>
      </c>
      <c r="E113" s="3" t="s">
        <v>87</v>
      </c>
      <c r="F113" s="3" t="s">
        <v>52</v>
      </c>
      <c r="G113" s="3">
        <v>84.5</v>
      </c>
      <c r="H113" s="3">
        <f t="shared" si="1"/>
        <v>0.84499999999999997</v>
      </c>
    </row>
    <row r="114" spans="3:8" x14ac:dyDescent="0.25">
      <c r="C114" s="3">
        <v>108</v>
      </c>
      <c r="D114" s="3">
        <v>6542</v>
      </c>
      <c r="E114" s="3" t="s">
        <v>87</v>
      </c>
      <c r="F114" s="3">
        <v>2769</v>
      </c>
      <c r="G114" s="3">
        <v>153</v>
      </c>
      <c r="H114" s="3">
        <f t="shared" si="1"/>
        <v>1.53</v>
      </c>
    </row>
    <row r="115" spans="3:8" x14ac:dyDescent="0.25">
      <c r="C115" s="3">
        <v>109</v>
      </c>
      <c r="D115" s="3">
        <v>6030</v>
      </c>
      <c r="E115" s="3" t="s">
        <v>87</v>
      </c>
      <c r="F115" s="3" t="s">
        <v>53</v>
      </c>
      <c r="G115" s="3">
        <v>227</v>
      </c>
      <c r="H115" s="3">
        <f t="shared" si="1"/>
        <v>2.27</v>
      </c>
    </row>
    <row r="116" spans="3:8" x14ac:dyDescent="0.25">
      <c r="C116" s="3">
        <v>110</v>
      </c>
      <c r="D116" s="3">
        <v>779</v>
      </c>
      <c r="E116" s="3" t="s">
        <v>87</v>
      </c>
      <c r="F116" s="3">
        <v>2809</v>
      </c>
      <c r="G116" s="3">
        <v>46</v>
      </c>
      <c r="H116" s="3">
        <f t="shared" si="1"/>
        <v>0.46</v>
      </c>
    </row>
    <row r="117" spans="3:8" x14ac:dyDescent="0.25">
      <c r="C117" s="3">
        <v>111</v>
      </c>
      <c r="D117" s="3">
        <v>639</v>
      </c>
      <c r="E117" s="3" t="s">
        <v>87</v>
      </c>
      <c r="F117" s="3">
        <v>2809</v>
      </c>
      <c r="G117" s="3">
        <v>46</v>
      </c>
      <c r="H117" s="3">
        <f t="shared" si="1"/>
        <v>0.46</v>
      </c>
    </row>
    <row r="118" spans="3:8" x14ac:dyDescent="0.25">
      <c r="C118" s="3">
        <v>112</v>
      </c>
      <c r="D118" s="3">
        <v>647</v>
      </c>
      <c r="E118" s="3" t="s">
        <v>87</v>
      </c>
      <c r="F118" s="3">
        <v>2809</v>
      </c>
      <c r="G118" s="3">
        <v>45</v>
      </c>
      <c r="H118" s="3">
        <f t="shared" si="1"/>
        <v>0.45</v>
      </c>
    </row>
    <row r="119" spans="3:8" x14ac:dyDescent="0.25">
      <c r="C119" s="3">
        <v>113</v>
      </c>
      <c r="D119" s="3">
        <v>6026</v>
      </c>
      <c r="E119" s="3" t="s">
        <v>87</v>
      </c>
      <c r="F119" s="3" t="s">
        <v>54</v>
      </c>
      <c r="G119" s="3">
        <v>39</v>
      </c>
      <c r="H119" s="3">
        <f t="shared" si="1"/>
        <v>0.39</v>
      </c>
    </row>
    <row r="120" spans="3:8" x14ac:dyDescent="0.25">
      <c r="C120" s="3">
        <v>114</v>
      </c>
      <c r="D120" s="3">
        <v>6028</v>
      </c>
      <c r="E120" s="3" t="s">
        <v>87</v>
      </c>
      <c r="F120" s="3" t="s">
        <v>54</v>
      </c>
      <c r="G120" s="3">
        <v>39</v>
      </c>
      <c r="H120" s="3">
        <f t="shared" si="1"/>
        <v>0.39</v>
      </c>
    </row>
    <row r="121" spans="3:8" x14ac:dyDescent="0.25">
      <c r="C121" s="3">
        <v>115</v>
      </c>
      <c r="D121" s="3">
        <v>5951</v>
      </c>
      <c r="E121" s="3" t="s">
        <v>87</v>
      </c>
      <c r="F121" s="3">
        <v>2861</v>
      </c>
      <c r="G121" s="3">
        <v>20</v>
      </c>
      <c r="H121" s="3">
        <f t="shared" si="1"/>
        <v>0.2</v>
      </c>
    </row>
    <row r="122" spans="3:8" x14ac:dyDescent="0.25">
      <c r="C122" s="3">
        <v>116</v>
      </c>
      <c r="D122" s="3">
        <v>5630</v>
      </c>
      <c r="E122" s="3" t="s">
        <v>87</v>
      </c>
      <c r="F122" s="3">
        <v>2862</v>
      </c>
      <c r="G122" s="3">
        <v>27</v>
      </c>
      <c r="H122" s="3">
        <f t="shared" si="1"/>
        <v>0.27</v>
      </c>
    </row>
    <row r="123" spans="3:8" x14ac:dyDescent="0.25">
      <c r="C123" s="3">
        <v>117</v>
      </c>
      <c r="D123" s="3">
        <v>5600</v>
      </c>
      <c r="E123" s="3" t="s">
        <v>87</v>
      </c>
      <c r="F123" s="3">
        <v>2867</v>
      </c>
      <c r="G123" s="3">
        <v>65</v>
      </c>
      <c r="H123" s="3">
        <f t="shared" si="1"/>
        <v>0.65</v>
      </c>
    </row>
    <row r="124" spans="3:8" x14ac:dyDescent="0.25">
      <c r="C124" s="3">
        <v>118</v>
      </c>
      <c r="D124" s="3">
        <v>6543</v>
      </c>
      <c r="E124" s="3" t="s">
        <v>87</v>
      </c>
      <c r="F124" s="3">
        <v>2867</v>
      </c>
      <c r="G124" s="3">
        <v>27</v>
      </c>
      <c r="H124" s="3">
        <f t="shared" si="1"/>
        <v>0.27</v>
      </c>
    </row>
    <row r="125" spans="3:8" x14ac:dyDescent="0.25">
      <c r="C125" s="3">
        <v>119</v>
      </c>
      <c r="D125" s="3">
        <v>638</v>
      </c>
      <c r="E125" s="3" t="s">
        <v>87</v>
      </c>
      <c r="F125" s="3">
        <v>2868</v>
      </c>
      <c r="G125" s="3">
        <v>64</v>
      </c>
      <c r="H125" s="3">
        <f t="shared" si="1"/>
        <v>0.64</v>
      </c>
    </row>
    <row r="126" spans="3:8" x14ac:dyDescent="0.25">
      <c r="C126" s="3">
        <v>120</v>
      </c>
      <c r="D126" s="3">
        <v>726</v>
      </c>
      <c r="E126" s="3" t="s">
        <v>87</v>
      </c>
      <c r="F126" s="3">
        <v>2851</v>
      </c>
      <c r="G126" s="3">
        <v>78</v>
      </c>
      <c r="H126" s="3">
        <f t="shared" si="1"/>
        <v>0.78</v>
      </c>
    </row>
    <row r="127" spans="3:8" x14ac:dyDescent="0.25">
      <c r="C127" s="3">
        <v>121</v>
      </c>
      <c r="D127" s="3">
        <v>728</v>
      </c>
      <c r="E127" s="3" t="s">
        <v>87</v>
      </c>
      <c r="F127" s="3" t="s">
        <v>32</v>
      </c>
      <c r="G127" s="3">
        <v>64</v>
      </c>
      <c r="H127" s="3">
        <f t="shared" si="1"/>
        <v>0.64</v>
      </c>
    </row>
    <row r="128" spans="3:8" x14ac:dyDescent="0.25">
      <c r="C128" s="3">
        <v>122</v>
      </c>
      <c r="D128" s="3">
        <v>720</v>
      </c>
      <c r="E128" s="3" t="s">
        <v>87</v>
      </c>
      <c r="F128" s="3" t="s">
        <v>32</v>
      </c>
      <c r="G128" s="3">
        <v>64</v>
      </c>
      <c r="H128" s="3">
        <f t="shared" si="1"/>
        <v>0.64</v>
      </c>
    </row>
    <row r="129" spans="3:8" x14ac:dyDescent="0.25">
      <c r="C129" s="3">
        <v>123</v>
      </c>
      <c r="D129" s="3">
        <v>724</v>
      </c>
      <c r="E129" s="3" t="s">
        <v>87</v>
      </c>
      <c r="F129" s="3" t="s">
        <v>32</v>
      </c>
      <c r="G129" s="3">
        <v>64</v>
      </c>
      <c r="H129" s="3">
        <f t="shared" si="1"/>
        <v>0.64</v>
      </c>
    </row>
    <row r="130" spans="3:8" x14ac:dyDescent="0.25">
      <c r="C130" s="3">
        <v>124</v>
      </c>
      <c r="D130" s="3">
        <v>6583</v>
      </c>
      <c r="E130" s="3" t="s">
        <v>87</v>
      </c>
      <c r="F130" s="3">
        <v>2747</v>
      </c>
      <c r="G130" s="3">
        <v>4</v>
      </c>
      <c r="H130" s="3">
        <f t="shared" si="1"/>
        <v>0.04</v>
      </c>
    </row>
    <row r="131" spans="3:8" x14ac:dyDescent="0.25">
      <c r="C131" s="3">
        <v>125</v>
      </c>
      <c r="D131" s="3">
        <v>2170</v>
      </c>
      <c r="E131" s="3" t="s">
        <v>87</v>
      </c>
      <c r="F131" s="3">
        <v>2739</v>
      </c>
      <c r="G131" s="3">
        <v>9</v>
      </c>
      <c r="H131" s="3">
        <f t="shared" si="1"/>
        <v>0.09</v>
      </c>
    </row>
    <row r="132" spans="3:8" x14ac:dyDescent="0.25">
      <c r="C132" s="3">
        <v>126</v>
      </c>
      <c r="D132" s="3">
        <v>136</v>
      </c>
      <c r="E132" s="3" t="s">
        <v>34</v>
      </c>
      <c r="F132" s="3" t="s">
        <v>55</v>
      </c>
      <c r="G132" s="3">
        <v>19.2</v>
      </c>
      <c r="H132" s="3">
        <f t="shared" si="1"/>
        <v>0.192</v>
      </c>
    </row>
    <row r="133" spans="3:8" x14ac:dyDescent="0.25">
      <c r="C133" s="3">
        <v>127</v>
      </c>
      <c r="D133" s="3">
        <v>135</v>
      </c>
      <c r="E133" s="3" t="s">
        <v>34</v>
      </c>
      <c r="F133" s="3" t="s">
        <v>55</v>
      </c>
      <c r="G133" s="3">
        <v>19.2</v>
      </c>
      <c r="H133" s="3">
        <f t="shared" si="1"/>
        <v>0.192</v>
      </c>
    </row>
    <row r="134" spans="3:8" x14ac:dyDescent="0.25">
      <c r="C134" s="3">
        <v>128</v>
      </c>
      <c r="D134" s="3">
        <v>134</v>
      </c>
      <c r="E134" s="3" t="s">
        <v>34</v>
      </c>
      <c r="F134" s="3" t="s">
        <v>55</v>
      </c>
      <c r="G134" s="3">
        <v>19.2</v>
      </c>
      <c r="H134" s="3">
        <f t="shared" si="1"/>
        <v>0.192</v>
      </c>
    </row>
    <row r="135" spans="3:8" x14ac:dyDescent="0.25">
      <c r="C135" s="3">
        <v>129</v>
      </c>
      <c r="D135" s="3">
        <v>727</v>
      </c>
      <c r="E135" s="3" t="s">
        <v>87</v>
      </c>
      <c r="F135" s="3">
        <v>3121</v>
      </c>
      <c r="G135" s="3">
        <v>66</v>
      </c>
      <c r="H135" s="3">
        <f t="shared" si="1"/>
        <v>0.66</v>
      </c>
    </row>
    <row r="136" spans="3:8" x14ac:dyDescent="0.25">
      <c r="C136" s="3">
        <v>130</v>
      </c>
      <c r="D136" s="3">
        <v>6343</v>
      </c>
      <c r="E136" s="3" t="s">
        <v>87</v>
      </c>
      <c r="F136" s="3">
        <v>2876</v>
      </c>
      <c r="G136" s="3">
        <v>72</v>
      </c>
      <c r="H136" s="3">
        <f t="shared" ref="H136:H140" si="2">G136*0.01</f>
        <v>0.72</v>
      </c>
    </row>
    <row r="137" spans="3:8" x14ac:dyDescent="0.25">
      <c r="C137" s="3">
        <v>131</v>
      </c>
      <c r="D137" s="3">
        <v>5530</v>
      </c>
      <c r="E137" s="3" t="s">
        <v>87</v>
      </c>
      <c r="F137" s="3">
        <v>2787</v>
      </c>
      <c r="G137" s="3">
        <v>244</v>
      </c>
      <c r="H137" s="3">
        <f t="shared" si="2"/>
        <v>2.44</v>
      </c>
    </row>
    <row r="138" spans="3:8" x14ac:dyDescent="0.25">
      <c r="C138" s="3">
        <v>132</v>
      </c>
      <c r="D138" s="3">
        <v>6584</v>
      </c>
      <c r="E138" s="3" t="s">
        <v>87</v>
      </c>
      <c r="F138" s="3">
        <v>2746</v>
      </c>
      <c r="G138" s="3">
        <v>28</v>
      </c>
      <c r="H138" s="3">
        <f t="shared" si="2"/>
        <v>0.28000000000000003</v>
      </c>
    </row>
    <row r="139" spans="3:8" x14ac:dyDescent="0.25">
      <c r="C139" s="3">
        <v>133</v>
      </c>
      <c r="D139" s="3">
        <v>1199</v>
      </c>
      <c r="E139" s="3" t="s">
        <v>87</v>
      </c>
      <c r="F139" s="3">
        <v>2762</v>
      </c>
      <c r="G139" s="3">
        <v>44</v>
      </c>
      <c r="H139" s="3">
        <f t="shared" si="2"/>
        <v>0.44</v>
      </c>
    </row>
    <row r="140" spans="3:8" x14ac:dyDescent="0.25">
      <c r="C140" s="3">
        <v>134</v>
      </c>
      <c r="D140" s="3">
        <v>7899</v>
      </c>
      <c r="E140" s="3" t="s">
        <v>87</v>
      </c>
      <c r="F140" s="3">
        <v>2805</v>
      </c>
      <c r="G140" s="3">
        <v>46</v>
      </c>
      <c r="H140" s="3">
        <f t="shared" si="2"/>
        <v>0.46</v>
      </c>
    </row>
    <row r="141" spans="3:8" x14ac:dyDescent="0.25">
      <c r="C141" s="40" t="s">
        <v>67</v>
      </c>
      <c r="D141" s="40"/>
      <c r="E141" s="40"/>
      <c r="F141" s="40"/>
      <c r="G141" s="40"/>
      <c r="H141" s="4">
        <f>SUM(H7:H140)</f>
        <v>83.551999999999992</v>
      </c>
    </row>
  </sheetData>
  <mergeCells count="2">
    <mergeCell ref="C4:H5"/>
    <mergeCell ref="C141:G14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D4:I55"/>
  <sheetViews>
    <sheetView workbookViewId="0">
      <pane ySplit="6" topLeftCell="A16" activePane="bottomLeft" state="frozen"/>
      <selection pane="bottomLeft" activeCell="L16" sqref="L16"/>
    </sheetView>
  </sheetViews>
  <sheetFormatPr defaultRowHeight="15" x14ac:dyDescent="0.25"/>
  <cols>
    <col min="4" max="4" width="11.5703125" customWidth="1"/>
    <col min="5" max="5" width="11" customWidth="1"/>
    <col min="6" max="6" width="18.85546875" bestFit="1" customWidth="1"/>
    <col min="7" max="7" width="20" customWidth="1"/>
    <col min="8" max="8" width="9.5703125" bestFit="1" customWidth="1"/>
    <col min="9" max="9" width="10.7109375" customWidth="1"/>
  </cols>
  <sheetData>
    <row r="4" spans="4:9" x14ac:dyDescent="0.25">
      <c r="D4" s="66" t="s">
        <v>56</v>
      </c>
      <c r="E4" s="66"/>
      <c r="F4" s="66"/>
      <c r="G4" s="66"/>
      <c r="H4" s="66"/>
      <c r="I4" s="67"/>
    </row>
    <row r="5" spans="4:9" x14ac:dyDescent="0.25">
      <c r="D5" s="68"/>
      <c r="E5" s="68"/>
      <c r="F5" s="68"/>
      <c r="G5" s="68"/>
      <c r="H5" s="68"/>
      <c r="I5" s="69"/>
    </row>
    <row r="6" spans="4:9" ht="30" x14ac:dyDescent="0.25">
      <c r="D6" s="5" t="s">
        <v>24</v>
      </c>
      <c r="E6" s="5" t="s">
        <v>25</v>
      </c>
      <c r="F6" s="5" t="s">
        <v>26</v>
      </c>
      <c r="G6" s="5" t="s">
        <v>27</v>
      </c>
      <c r="H6" s="6" t="s">
        <v>28</v>
      </c>
      <c r="I6" s="6" t="s">
        <v>29</v>
      </c>
    </row>
    <row r="7" spans="4:9" x14ac:dyDescent="0.25">
      <c r="D7" s="3">
        <v>1</v>
      </c>
      <c r="E7" s="3">
        <v>2526</v>
      </c>
      <c r="F7" s="3" t="s">
        <v>30</v>
      </c>
      <c r="G7" s="3">
        <v>3134</v>
      </c>
      <c r="H7" s="3">
        <v>130.5</v>
      </c>
      <c r="I7" s="3">
        <f>H7*0.01</f>
        <v>1.3049999999999999</v>
      </c>
    </row>
    <row r="8" spans="4:9" x14ac:dyDescent="0.25">
      <c r="D8" s="3">
        <v>2</v>
      </c>
      <c r="E8" s="3">
        <v>298</v>
      </c>
      <c r="F8" s="3" t="s">
        <v>30</v>
      </c>
      <c r="G8" s="3">
        <v>3134</v>
      </c>
      <c r="H8" s="3">
        <v>39</v>
      </c>
      <c r="I8" s="3">
        <f t="shared" ref="I8:I54" si="0">H8*0.01</f>
        <v>0.39</v>
      </c>
    </row>
    <row r="9" spans="4:9" x14ac:dyDescent="0.25">
      <c r="D9" s="3">
        <v>3</v>
      </c>
      <c r="E9" s="3">
        <v>1256</v>
      </c>
      <c r="F9" s="3" t="s">
        <v>30</v>
      </c>
      <c r="G9" s="3">
        <v>3149</v>
      </c>
      <c r="H9" s="3">
        <v>20</v>
      </c>
      <c r="I9" s="3">
        <f t="shared" si="0"/>
        <v>0.2</v>
      </c>
    </row>
    <row r="10" spans="4:9" x14ac:dyDescent="0.25">
      <c r="D10" s="3"/>
      <c r="E10" s="3"/>
      <c r="F10" s="3"/>
      <c r="G10" s="3">
        <v>3138</v>
      </c>
      <c r="H10" s="3">
        <v>6</v>
      </c>
      <c r="I10" s="3">
        <f t="shared" si="0"/>
        <v>0.06</v>
      </c>
    </row>
    <row r="11" spans="4:9" x14ac:dyDescent="0.25">
      <c r="D11" s="3">
        <v>4</v>
      </c>
      <c r="E11" s="3">
        <v>2164</v>
      </c>
      <c r="F11" s="3" t="s">
        <v>30</v>
      </c>
      <c r="G11" s="3">
        <v>3150</v>
      </c>
      <c r="H11" s="3">
        <v>98</v>
      </c>
      <c r="I11" s="3">
        <f t="shared" si="0"/>
        <v>0.98</v>
      </c>
    </row>
    <row r="12" spans="4:9" x14ac:dyDescent="0.25">
      <c r="D12" s="3">
        <v>5</v>
      </c>
      <c r="E12" s="3">
        <v>1250</v>
      </c>
      <c r="F12" s="3" t="s">
        <v>30</v>
      </c>
      <c r="G12" s="3">
        <v>3151</v>
      </c>
      <c r="H12" s="3">
        <v>36</v>
      </c>
      <c r="I12" s="3">
        <f t="shared" si="0"/>
        <v>0.36</v>
      </c>
    </row>
    <row r="13" spans="4:9" x14ac:dyDescent="0.25">
      <c r="D13" s="3">
        <v>6</v>
      </c>
      <c r="E13" s="3">
        <v>1633</v>
      </c>
      <c r="F13" s="3" t="s">
        <v>30</v>
      </c>
      <c r="G13" s="3">
        <v>3153</v>
      </c>
      <c r="H13" s="3">
        <v>104</v>
      </c>
      <c r="I13" s="3">
        <f t="shared" si="0"/>
        <v>1.04</v>
      </c>
    </row>
    <row r="14" spans="4:9" x14ac:dyDescent="0.25">
      <c r="D14" s="3">
        <v>7</v>
      </c>
      <c r="E14" s="3">
        <v>287</v>
      </c>
      <c r="F14" s="3" t="s">
        <v>30</v>
      </c>
      <c r="G14" s="3">
        <v>3153</v>
      </c>
      <c r="H14" s="3">
        <v>39</v>
      </c>
      <c r="I14" s="3">
        <f t="shared" si="0"/>
        <v>0.39</v>
      </c>
    </row>
    <row r="15" spans="4:9" x14ac:dyDescent="0.25">
      <c r="D15" s="3">
        <v>8</v>
      </c>
      <c r="E15" s="3">
        <v>294</v>
      </c>
      <c r="F15" s="3" t="s">
        <v>30</v>
      </c>
      <c r="G15" s="3">
        <v>3153</v>
      </c>
      <c r="H15" s="3">
        <v>13</v>
      </c>
      <c r="I15" s="3">
        <f t="shared" si="0"/>
        <v>0.13</v>
      </c>
    </row>
    <row r="16" spans="4:9" x14ac:dyDescent="0.25">
      <c r="D16" s="3">
        <v>9</v>
      </c>
      <c r="E16" s="3">
        <v>379</v>
      </c>
      <c r="F16" s="3" t="s">
        <v>30</v>
      </c>
      <c r="G16" s="3">
        <v>3153</v>
      </c>
      <c r="H16" s="3">
        <v>13</v>
      </c>
      <c r="I16" s="3">
        <f t="shared" si="0"/>
        <v>0.13</v>
      </c>
    </row>
    <row r="17" spans="4:9" x14ac:dyDescent="0.25">
      <c r="D17" s="3">
        <v>10</v>
      </c>
      <c r="E17" s="3">
        <v>3480</v>
      </c>
      <c r="F17" s="3" t="s">
        <v>30</v>
      </c>
      <c r="G17" s="3" t="s">
        <v>57</v>
      </c>
      <c r="H17" s="3">
        <v>176</v>
      </c>
      <c r="I17" s="3">
        <f t="shared" si="0"/>
        <v>1.76</v>
      </c>
    </row>
    <row r="18" spans="4:9" x14ac:dyDescent="0.25">
      <c r="D18" s="3">
        <v>11</v>
      </c>
      <c r="E18" s="3">
        <v>300</v>
      </c>
      <c r="F18" s="3" t="s">
        <v>30</v>
      </c>
      <c r="G18" s="3">
        <v>3153</v>
      </c>
      <c r="H18" s="3">
        <v>40</v>
      </c>
      <c r="I18" s="3">
        <f t="shared" si="0"/>
        <v>0.4</v>
      </c>
    </row>
    <row r="19" spans="4:9" x14ac:dyDescent="0.25">
      <c r="D19" s="3">
        <v>12</v>
      </c>
      <c r="E19" s="3">
        <v>380</v>
      </c>
      <c r="F19" s="3" t="s">
        <v>30</v>
      </c>
      <c r="G19" s="3">
        <v>3153</v>
      </c>
      <c r="H19" s="3">
        <v>13</v>
      </c>
      <c r="I19" s="3">
        <f t="shared" si="0"/>
        <v>0.13</v>
      </c>
    </row>
    <row r="20" spans="4:9" x14ac:dyDescent="0.25">
      <c r="D20" s="3">
        <v>13</v>
      </c>
      <c r="E20" s="3">
        <v>289</v>
      </c>
      <c r="F20" s="3" t="s">
        <v>30</v>
      </c>
      <c r="G20" s="3">
        <v>3157</v>
      </c>
      <c r="H20" s="3">
        <v>46</v>
      </c>
      <c r="I20" s="3">
        <f t="shared" si="0"/>
        <v>0.46</v>
      </c>
    </row>
    <row r="21" spans="4:9" x14ac:dyDescent="0.25">
      <c r="D21" s="3">
        <v>14</v>
      </c>
      <c r="E21" s="3">
        <v>288</v>
      </c>
      <c r="F21" s="3" t="s">
        <v>30</v>
      </c>
      <c r="G21" s="3">
        <v>3159</v>
      </c>
      <c r="H21" s="3">
        <v>60</v>
      </c>
      <c r="I21" s="3">
        <f t="shared" si="0"/>
        <v>0.6</v>
      </c>
    </row>
    <row r="22" spans="4:9" x14ac:dyDescent="0.25">
      <c r="D22" s="3">
        <v>15</v>
      </c>
      <c r="E22" s="3">
        <v>1639</v>
      </c>
      <c r="F22" s="3" t="s">
        <v>30</v>
      </c>
      <c r="G22" s="3" t="s">
        <v>58</v>
      </c>
      <c r="H22" s="3">
        <v>221</v>
      </c>
      <c r="I22" s="3">
        <f t="shared" si="0"/>
        <v>2.21</v>
      </c>
    </row>
    <row r="23" spans="4:9" x14ac:dyDescent="0.25">
      <c r="D23" s="3">
        <v>16</v>
      </c>
      <c r="E23" s="3">
        <v>305</v>
      </c>
      <c r="F23" s="3" t="s">
        <v>30</v>
      </c>
      <c r="G23" s="3" t="s">
        <v>59</v>
      </c>
      <c r="H23" s="3">
        <v>248</v>
      </c>
      <c r="I23" s="3">
        <f t="shared" si="0"/>
        <v>2.48</v>
      </c>
    </row>
    <row r="24" spans="4:9" x14ac:dyDescent="0.25">
      <c r="D24" s="3">
        <v>17</v>
      </c>
      <c r="E24" s="3">
        <v>1632</v>
      </c>
      <c r="F24" s="3" t="s">
        <v>30</v>
      </c>
      <c r="G24" s="3" t="s">
        <v>60</v>
      </c>
      <c r="H24" s="3">
        <v>232</v>
      </c>
      <c r="I24" s="3">
        <f t="shared" si="0"/>
        <v>2.3199999999999998</v>
      </c>
    </row>
    <row r="25" spans="4:9" x14ac:dyDescent="0.25">
      <c r="D25" s="3">
        <v>18</v>
      </c>
      <c r="E25" s="3">
        <v>2843</v>
      </c>
      <c r="F25" s="3" t="s">
        <v>30</v>
      </c>
      <c r="G25" s="3">
        <v>3165</v>
      </c>
      <c r="H25" s="3">
        <v>24.5</v>
      </c>
      <c r="I25" s="3">
        <f t="shared" si="0"/>
        <v>0.245</v>
      </c>
    </row>
    <row r="26" spans="4:9" x14ac:dyDescent="0.25">
      <c r="D26" s="3">
        <v>19</v>
      </c>
      <c r="E26" s="3">
        <v>82</v>
      </c>
      <c r="F26" s="3" t="s">
        <v>30</v>
      </c>
      <c r="G26" s="3">
        <v>3168</v>
      </c>
      <c r="H26" s="3">
        <v>153</v>
      </c>
      <c r="I26" s="3">
        <f t="shared" si="0"/>
        <v>1.53</v>
      </c>
    </row>
    <row r="27" spans="4:9" x14ac:dyDescent="0.25">
      <c r="D27" s="3">
        <v>20</v>
      </c>
      <c r="E27" s="3">
        <v>376</v>
      </c>
      <c r="F27" s="3" t="s">
        <v>30</v>
      </c>
      <c r="G27" s="3">
        <v>3170</v>
      </c>
      <c r="H27" s="3">
        <v>49</v>
      </c>
      <c r="I27" s="3">
        <f t="shared" si="0"/>
        <v>0.49</v>
      </c>
    </row>
    <row r="28" spans="4:9" x14ac:dyDescent="0.25">
      <c r="D28" s="3">
        <v>21</v>
      </c>
      <c r="E28" s="3">
        <v>1433</v>
      </c>
      <c r="F28" s="3" t="s">
        <v>30</v>
      </c>
      <c r="G28" s="3" t="s">
        <v>61</v>
      </c>
      <c r="H28" s="3">
        <v>47</v>
      </c>
      <c r="I28" s="3">
        <f t="shared" si="0"/>
        <v>0.47000000000000003</v>
      </c>
    </row>
    <row r="29" spans="4:9" x14ac:dyDescent="0.25">
      <c r="D29" s="3">
        <v>22</v>
      </c>
      <c r="E29" s="3">
        <v>374</v>
      </c>
      <c r="F29" s="3" t="s">
        <v>30</v>
      </c>
      <c r="G29" s="3" t="s">
        <v>62</v>
      </c>
      <c r="H29" s="3">
        <v>152</v>
      </c>
      <c r="I29" s="3">
        <f t="shared" si="0"/>
        <v>1.52</v>
      </c>
    </row>
    <row r="30" spans="4:9" x14ac:dyDescent="0.25">
      <c r="D30" s="3">
        <v>23</v>
      </c>
      <c r="E30" s="3">
        <v>3482</v>
      </c>
      <c r="F30" s="3" t="s">
        <v>30</v>
      </c>
      <c r="G30" s="3">
        <v>3176</v>
      </c>
      <c r="H30" s="3">
        <v>90</v>
      </c>
      <c r="I30" s="3">
        <f t="shared" si="0"/>
        <v>0.9</v>
      </c>
    </row>
    <row r="31" spans="4:9" x14ac:dyDescent="0.25">
      <c r="D31" s="3">
        <v>24</v>
      </c>
      <c r="E31" s="3">
        <v>2844</v>
      </c>
      <c r="F31" s="3" t="s">
        <v>30</v>
      </c>
      <c r="G31" s="3">
        <v>3177</v>
      </c>
      <c r="H31" s="3">
        <v>33</v>
      </c>
      <c r="I31" s="3">
        <f t="shared" si="0"/>
        <v>0.33</v>
      </c>
    </row>
    <row r="32" spans="4:9" x14ac:dyDescent="0.25">
      <c r="D32" s="3">
        <v>25</v>
      </c>
      <c r="E32" s="3">
        <v>2842</v>
      </c>
      <c r="F32" s="3" t="s">
        <v>30</v>
      </c>
      <c r="G32" s="3">
        <v>3179</v>
      </c>
      <c r="H32" s="3">
        <v>14.5</v>
      </c>
      <c r="I32" s="3">
        <f t="shared" si="0"/>
        <v>0.14499999999999999</v>
      </c>
    </row>
    <row r="33" spans="4:9" x14ac:dyDescent="0.25">
      <c r="D33" s="3">
        <v>26</v>
      </c>
      <c r="E33" s="3">
        <v>301</v>
      </c>
      <c r="F33" s="3" t="s">
        <v>30</v>
      </c>
      <c r="G33" s="3">
        <v>3180</v>
      </c>
      <c r="H33" s="3">
        <v>21</v>
      </c>
      <c r="I33" s="3">
        <f t="shared" si="0"/>
        <v>0.21</v>
      </c>
    </row>
    <row r="34" spans="4:9" x14ac:dyDescent="0.25">
      <c r="D34" s="3">
        <v>27</v>
      </c>
      <c r="E34" s="3">
        <v>290</v>
      </c>
      <c r="F34" s="3" t="s">
        <v>30</v>
      </c>
      <c r="G34" s="3">
        <v>3208</v>
      </c>
      <c r="H34" s="3">
        <v>152</v>
      </c>
      <c r="I34" s="3">
        <f t="shared" si="0"/>
        <v>1.52</v>
      </c>
    </row>
    <row r="35" spans="4:9" x14ac:dyDescent="0.25">
      <c r="D35" s="3">
        <v>28</v>
      </c>
      <c r="E35" s="3">
        <v>292</v>
      </c>
      <c r="F35" s="3" t="s">
        <v>30</v>
      </c>
      <c r="G35" s="3">
        <v>3209</v>
      </c>
      <c r="H35" s="3">
        <v>77</v>
      </c>
      <c r="I35" s="3">
        <f t="shared" si="0"/>
        <v>0.77</v>
      </c>
    </row>
    <row r="36" spans="4:9" x14ac:dyDescent="0.25">
      <c r="D36" s="3">
        <v>29</v>
      </c>
      <c r="E36" s="3">
        <v>1032</v>
      </c>
      <c r="F36" s="3" t="s">
        <v>30</v>
      </c>
      <c r="G36" s="3">
        <v>3134</v>
      </c>
      <c r="H36" s="3">
        <v>45.5</v>
      </c>
      <c r="I36" s="3">
        <f t="shared" si="0"/>
        <v>0.45500000000000002</v>
      </c>
    </row>
    <row r="37" spans="4:9" x14ac:dyDescent="0.25">
      <c r="D37" s="3">
        <v>30</v>
      </c>
      <c r="E37" s="3">
        <v>672</v>
      </c>
      <c r="F37" s="3" t="s">
        <v>30</v>
      </c>
      <c r="G37" s="3">
        <v>3134</v>
      </c>
      <c r="H37" s="3">
        <v>60</v>
      </c>
      <c r="I37" s="3">
        <f t="shared" si="0"/>
        <v>0.6</v>
      </c>
    </row>
    <row r="38" spans="4:9" x14ac:dyDescent="0.25">
      <c r="D38" s="3">
        <v>31</v>
      </c>
      <c r="E38" s="3">
        <v>1355</v>
      </c>
      <c r="F38" s="3" t="s">
        <v>30</v>
      </c>
      <c r="G38" s="3">
        <v>3141</v>
      </c>
      <c r="H38" s="3">
        <v>125</v>
      </c>
      <c r="I38" s="3">
        <f t="shared" si="0"/>
        <v>1.25</v>
      </c>
    </row>
    <row r="39" spans="4:9" x14ac:dyDescent="0.25">
      <c r="D39" s="3">
        <v>32</v>
      </c>
      <c r="E39" s="3">
        <v>1353</v>
      </c>
      <c r="F39" s="3" t="s">
        <v>30</v>
      </c>
      <c r="G39" s="3">
        <v>3141</v>
      </c>
      <c r="H39" s="3">
        <v>125</v>
      </c>
      <c r="I39" s="3">
        <f t="shared" si="0"/>
        <v>1.25</v>
      </c>
    </row>
    <row r="40" spans="4:9" x14ac:dyDescent="0.25">
      <c r="D40" s="3">
        <v>33</v>
      </c>
      <c r="E40" s="3">
        <v>3703</v>
      </c>
      <c r="F40" s="3" t="s">
        <v>30</v>
      </c>
      <c r="G40" s="3">
        <v>3142</v>
      </c>
      <c r="H40" s="3">
        <v>71</v>
      </c>
      <c r="I40" s="3">
        <f t="shared" si="0"/>
        <v>0.71</v>
      </c>
    </row>
    <row r="41" spans="4:9" x14ac:dyDescent="0.25">
      <c r="D41" s="3">
        <v>34</v>
      </c>
      <c r="E41" s="3">
        <v>1352</v>
      </c>
      <c r="F41" s="3" t="s">
        <v>30</v>
      </c>
      <c r="G41" s="3" t="s">
        <v>63</v>
      </c>
      <c r="H41" s="3">
        <v>73</v>
      </c>
      <c r="I41" s="3">
        <f t="shared" si="0"/>
        <v>0.73</v>
      </c>
    </row>
    <row r="42" spans="4:9" x14ac:dyDescent="0.25">
      <c r="D42" s="3">
        <v>35</v>
      </c>
      <c r="E42" s="3">
        <v>1356</v>
      </c>
      <c r="F42" s="3" t="s">
        <v>30</v>
      </c>
      <c r="G42" s="3">
        <v>3145</v>
      </c>
      <c r="H42" s="3">
        <v>63</v>
      </c>
      <c r="I42" s="3">
        <f t="shared" si="0"/>
        <v>0.63</v>
      </c>
    </row>
    <row r="43" spans="4:9" x14ac:dyDescent="0.25">
      <c r="D43" s="3">
        <v>36</v>
      </c>
      <c r="E43" s="3">
        <v>1358</v>
      </c>
      <c r="F43" s="3" t="s">
        <v>30</v>
      </c>
      <c r="G43" s="3">
        <v>3145</v>
      </c>
      <c r="H43" s="3">
        <v>63</v>
      </c>
      <c r="I43" s="3">
        <f t="shared" si="0"/>
        <v>0.63</v>
      </c>
    </row>
    <row r="44" spans="4:9" x14ac:dyDescent="0.25">
      <c r="D44" s="3">
        <v>37</v>
      </c>
      <c r="E44" s="3">
        <v>1359</v>
      </c>
      <c r="F44" s="3" t="s">
        <v>30</v>
      </c>
      <c r="G44" s="3">
        <v>3149</v>
      </c>
      <c r="H44" s="3">
        <v>61</v>
      </c>
      <c r="I44" s="3">
        <f t="shared" si="0"/>
        <v>0.61</v>
      </c>
    </row>
    <row r="45" spans="4:9" x14ac:dyDescent="0.25">
      <c r="D45" s="3">
        <v>38</v>
      </c>
      <c r="E45" s="3">
        <v>1033</v>
      </c>
      <c r="F45" s="3" t="s">
        <v>30</v>
      </c>
      <c r="G45" s="3">
        <v>3153</v>
      </c>
      <c r="H45" s="3">
        <v>13</v>
      </c>
      <c r="I45" s="3">
        <f t="shared" si="0"/>
        <v>0.13</v>
      </c>
    </row>
    <row r="46" spans="4:9" x14ac:dyDescent="0.25">
      <c r="D46" s="3">
        <v>39</v>
      </c>
      <c r="E46" s="3">
        <v>6027</v>
      </c>
      <c r="F46" s="3" t="s">
        <v>30</v>
      </c>
      <c r="G46" s="3">
        <v>3156</v>
      </c>
      <c r="H46" s="3">
        <v>41</v>
      </c>
      <c r="I46" s="3">
        <f t="shared" si="0"/>
        <v>0.41000000000000003</v>
      </c>
    </row>
    <row r="47" spans="4:9" x14ac:dyDescent="0.25">
      <c r="D47" s="3">
        <v>40</v>
      </c>
      <c r="E47" s="3">
        <v>1779</v>
      </c>
      <c r="F47" s="3" t="s">
        <v>30</v>
      </c>
      <c r="G47" s="3">
        <v>3158</v>
      </c>
      <c r="H47" s="3">
        <v>67</v>
      </c>
      <c r="I47" s="3">
        <f t="shared" si="0"/>
        <v>0.67</v>
      </c>
    </row>
    <row r="48" spans="4:9" x14ac:dyDescent="0.25">
      <c r="D48" s="3">
        <v>41</v>
      </c>
      <c r="E48" s="3">
        <v>2674</v>
      </c>
      <c r="F48" s="3" t="s">
        <v>30</v>
      </c>
      <c r="G48" s="3" t="s">
        <v>64</v>
      </c>
      <c r="H48" s="3">
        <v>221</v>
      </c>
      <c r="I48" s="3">
        <f t="shared" si="0"/>
        <v>2.21</v>
      </c>
    </row>
    <row r="49" spans="4:9" x14ac:dyDescent="0.25">
      <c r="D49" s="3">
        <v>42</v>
      </c>
      <c r="E49" s="3">
        <v>1592</v>
      </c>
      <c r="F49" s="3" t="s">
        <v>30</v>
      </c>
      <c r="G49" s="3">
        <v>3167</v>
      </c>
      <c r="H49" s="3">
        <v>89</v>
      </c>
      <c r="I49" s="3">
        <f t="shared" si="0"/>
        <v>0.89</v>
      </c>
    </row>
    <row r="50" spans="4:9" x14ac:dyDescent="0.25">
      <c r="D50" s="3">
        <v>43</v>
      </c>
      <c r="E50" s="3">
        <v>3817</v>
      </c>
      <c r="F50" s="3" t="s">
        <v>30</v>
      </c>
      <c r="G50" s="3">
        <v>3177</v>
      </c>
      <c r="H50" s="3">
        <v>33</v>
      </c>
      <c r="I50" s="3">
        <f t="shared" si="0"/>
        <v>0.33</v>
      </c>
    </row>
    <row r="51" spans="4:9" x14ac:dyDescent="0.25">
      <c r="D51" s="3">
        <v>44</v>
      </c>
      <c r="E51" s="3">
        <v>3818</v>
      </c>
      <c r="F51" s="3" t="s">
        <v>30</v>
      </c>
      <c r="G51" s="3" t="s">
        <v>65</v>
      </c>
      <c r="H51" s="3">
        <v>39</v>
      </c>
      <c r="I51" s="3">
        <f t="shared" si="0"/>
        <v>0.39</v>
      </c>
    </row>
    <row r="52" spans="4:9" x14ac:dyDescent="0.25">
      <c r="D52" s="3">
        <v>45</v>
      </c>
      <c r="E52" s="3">
        <v>916</v>
      </c>
      <c r="F52" s="3" t="s">
        <v>30</v>
      </c>
      <c r="G52" s="3" t="s">
        <v>66</v>
      </c>
      <c r="H52" s="3">
        <v>74.5</v>
      </c>
      <c r="I52" s="3">
        <f t="shared" si="0"/>
        <v>0.745</v>
      </c>
    </row>
    <row r="53" spans="4:9" x14ac:dyDescent="0.25">
      <c r="D53" s="3">
        <v>46</v>
      </c>
      <c r="E53" s="3">
        <v>1151</v>
      </c>
      <c r="F53" s="3" t="s">
        <v>30</v>
      </c>
      <c r="G53" s="3">
        <v>3195</v>
      </c>
      <c r="H53" s="3">
        <v>10</v>
      </c>
      <c r="I53" s="3">
        <f t="shared" si="0"/>
        <v>0.1</v>
      </c>
    </row>
    <row r="54" spans="4:9" x14ac:dyDescent="0.25">
      <c r="D54" s="3">
        <v>47</v>
      </c>
      <c r="E54" s="3">
        <v>6582</v>
      </c>
      <c r="F54" s="3" t="s">
        <v>30</v>
      </c>
      <c r="G54" s="3">
        <v>3153</v>
      </c>
      <c r="H54" s="3">
        <v>15</v>
      </c>
      <c r="I54" s="3">
        <f t="shared" si="0"/>
        <v>0.15</v>
      </c>
    </row>
    <row r="55" spans="4:9" x14ac:dyDescent="0.25">
      <c r="D55" s="40" t="s">
        <v>67</v>
      </c>
      <c r="E55" s="40"/>
      <c r="F55" s="40"/>
      <c r="G55" s="40"/>
      <c r="H55" s="40"/>
      <c r="I55" s="4">
        <f>SUM(I7:I54)</f>
        <v>36.364999999999988</v>
      </c>
    </row>
  </sheetData>
  <autoFilter ref="D6:I55" xr:uid="{00000000-0009-0000-0000-000007000000}"/>
  <mergeCells count="2">
    <mergeCell ref="D4:I5"/>
    <mergeCell ref="D55:H5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Advocate_document</vt:lpstr>
      <vt:lpstr>Search_Report</vt:lpstr>
      <vt:lpstr>MOE</vt:lpstr>
      <vt:lpstr>Dag_Number</vt:lpstr>
      <vt:lpstr>Land_working</vt:lpstr>
      <vt:lpstr>Outside_plant_deed</vt:lpstr>
      <vt:lpstr>AREA AS PER DAG NOS</vt:lpstr>
      <vt:lpstr>Inside_plant_deed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Arup Banerjee</dc:creator>
  <cp:lastModifiedBy>Arup Banerjee</cp:lastModifiedBy>
  <cp:lastPrinted>2022-09-02T06:54:42Z</cp:lastPrinted>
  <dcterms:created xsi:type="dcterms:W3CDTF">2022-08-30T05:15:39Z</dcterms:created>
  <dcterms:modified xsi:type="dcterms:W3CDTF">2022-09-23T06:59:06Z</dcterms:modified>
</cp:coreProperties>
</file>