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les For Review\Rajani Gupta Ma'am\JULY Month\VIS(2022-23)-PL209-157-305(Agro Herbal Extraction Pvt. Ltd.)\VIS(2022-23)-PL209-157-305\other_document\"/>
    </mc:Choice>
  </mc:AlternateContent>
  <xr:revisionPtr revIDLastSave="0" documentId="13_ncr:1_{5D2BD6AC-7693-4811-A7A6-DD5159D18CA4}" xr6:coauthVersionLast="47" xr6:coauthVersionMax="47" xr10:uidLastSave="{00000000-0000-0000-0000-000000000000}"/>
  <bookViews>
    <workbookView xWindow="-120" yWindow="-120" windowWidth="242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Sheet1!$A$2:$AF$5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1" l="1"/>
  <c r="U13" i="1"/>
  <c r="T14" i="1"/>
  <c r="T13" i="1"/>
  <c r="M17" i="1"/>
  <c r="Q12" i="1"/>
  <c r="Q11" i="1"/>
  <c r="P9" i="1"/>
  <c r="P7" i="1"/>
  <c r="L14" i="1"/>
  <c r="K12" i="1"/>
  <c r="J12" i="1"/>
  <c r="I12" i="1"/>
  <c r="H6" i="1"/>
  <c r="M9" i="1"/>
  <c r="M10" i="1" s="1"/>
  <c r="J7" i="1"/>
  <c r="J8" i="1" s="1"/>
  <c r="L7" i="1"/>
  <c r="K9" i="1"/>
  <c r="K10" i="1" s="1"/>
  <c r="G7" i="1"/>
  <c r="H7" i="1" s="1"/>
  <c r="F7" i="1"/>
  <c r="L4" i="2"/>
  <c r="L3" i="2"/>
  <c r="M4" i="2"/>
  <c r="H4" i="2"/>
  <c r="H5" i="2"/>
  <c r="H6" i="2"/>
  <c r="H3" i="2"/>
  <c r="H7" i="2" s="1"/>
  <c r="I7" i="2"/>
  <c r="E6" i="2"/>
  <c r="D6" i="2"/>
  <c r="E5" i="2"/>
  <c r="E4" i="2"/>
  <c r="E3" i="2"/>
  <c r="E4" i="1"/>
  <c r="N4" i="1" s="1"/>
  <c r="E3" i="1"/>
  <c r="N3" i="1" s="1"/>
  <c r="D5" i="1"/>
  <c r="L4" i="1"/>
  <c r="L3" i="1"/>
  <c r="I4" i="1"/>
  <c r="I3" i="1"/>
  <c r="O4" i="1" l="1"/>
  <c r="L9" i="1"/>
  <c r="L10" i="1"/>
  <c r="N5" i="1"/>
  <c r="O3" i="1"/>
  <c r="O5" i="1" s="1"/>
  <c r="E5" i="1"/>
  <c r="P4" i="1"/>
  <c r="P3" i="1" l="1"/>
  <c r="P5" i="1" s="1"/>
</calcChain>
</file>

<file path=xl/sharedStrings.xml><?xml version="1.0" encoding="utf-8"?>
<sst xmlns="http://schemas.openxmlformats.org/spreadsheetml/2006/main" count="41" uniqueCount="26">
  <si>
    <t>Name of the Building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</si>
  <si>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</si>
  <si>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</si>
  <si>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</si>
  <si>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</si>
  <si>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</si>
  <si>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</si>
  <si>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</si>
  <si>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</si>
  <si>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</si>
  <si>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</si>
  <si>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</si>
  <si>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</si>
  <si>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</si>
  <si>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</si>
  <si>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</si>
  <si>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Replacement Market Value
(INR)</t>
  </si>
  <si>
    <t>Total</t>
  </si>
  <si>
    <t>Ground Floor</t>
  </si>
  <si>
    <t>Grrage Area</t>
  </si>
  <si>
    <t>First Floor</t>
  </si>
  <si>
    <t xml:space="preserve">RCC roofed structure </t>
  </si>
  <si>
    <t>As per Approved Map</t>
  </si>
  <si>
    <t>As per Physical Measurement</t>
  </si>
  <si>
    <t>Second Floor (RCC)</t>
  </si>
  <si>
    <t>Second Floor (Shed)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</si>
</sst>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 applyAlignment="1">
      <alignment vertical="center"/>
    </xf>
    <xf numFmtId="3" fontId="5" fillId="0" borderId="0" xfId="0" applyNumberFormat="1" applyFont="1"/>
    <xf numFmtId="10" fontId="0" fillId="0" borderId="0" xfId="1" applyNumberFormat="1" applyFont="1" applyAlignment="1">
      <alignment vertical="center"/>
    </xf>
    <xf numFmtId="2" fontId="0" fillId="0" borderId="0" xfId="0" applyNumberFormat="1" applyAlignment="1">
      <alignment vertical="center"/>
    </xf>
    <xf numFmtId="43" fontId="0" fillId="0" borderId="0" xfId="1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A1:AC17"/>
  <sheetViews>
    <sheetView tabSelected="1" workbookViewId="0">
      <pane ySplit="2" topLeftCell="A3" activePane="bottomLeft" state="frozen"/>
      <selection activeCell="B1" sqref="B1"/>
      <selection pane="bottomLeft" activeCell="S6" sqref="S6"/>
    </sheetView>
  </sheetViews>
  <sheetFormatPr defaultRowHeight="15" x14ac:dyDescent="0.25"/>
  <cols>
    <col min="1" max="1" width="9.140625" style="1"/>
    <col min="2" max="2" width="19.140625" style="5" customWidth="1"/>
    <col min="3" max="3" width="27.28515625" style="2" customWidth="1"/>
    <col min="4" max="4" width="13" style="7" customWidth="1"/>
    <col min="5" max="5" width="12.7109375" style="7" customWidth="1"/>
    <col min="6" max="6" width="10.7109375" style="4" hidden="1" customWidth="1"/>
    <col min="7" max="7" width="12.140625" style="1" customWidth="1"/>
    <col min="8" max="8" width="10.5703125" style="4" hidden="1" customWidth="1"/>
    <col min="9" max="9" width="10.28515625" style="4" hidden="1" customWidth="1"/>
    <col min="10" max="10" width="11.28515625" style="1" customWidth="1"/>
    <col min="11" max="11" width="11" style="4" hidden="1" customWidth="1"/>
    <col min="12" max="12" width="12.7109375" style="4" hidden="1" customWidth="1"/>
    <col min="13" max="13" width="12" style="8" customWidth="1"/>
    <col min="14" max="14" width="14" style="4" customWidth="1"/>
    <col min="15" max="15" width="12.5703125" style="8" hidden="1" customWidth="1"/>
    <col min="16" max="16" width="13.42578125" style="8" bestFit="1" customWidth="1"/>
    <col min="17" max="17" width="12.5703125" style="4" bestFit="1" customWidth="1"/>
    <col min="18" max="19" width="14.28515625" style="4" bestFit="1" customWidth="1"/>
    <col min="20" max="20" width="9.140625" style="4"/>
    <col min="21" max="21" width="10" style="4" bestFit="1" customWidth="1"/>
    <col min="22" max="16384" width="9.140625" style="4"/>
  </cols>
  <sheetData>
    <row r="1" spans="1:29" ht="18.75" customHeight="1" x14ac:dyDescent="0.25">
      <c r="D1" s="8"/>
      <c r="E1" s="8"/>
      <c r="N1" s="8"/>
    </row>
    <row r="2" spans="1:29" s="1" customFormat="1" ht="60" x14ac:dyDescent="0.25">
      <c r="A2" s="3" t="s">
        <v>4</v>
      </c>
      <c r="B2" s="3" t="s">
        <v>0</v>
      </c>
      <c r="C2" s="3" t="s">
        <v>1</v>
      </c>
      <c r="D2" s="6" t="s">
        <v>2</v>
      </c>
      <c r="E2" s="6" t="s">
        <v>5</v>
      </c>
      <c r="F2" s="3" t="s">
        <v>7</v>
      </c>
      <c r="G2" s="3" t="s">
        <v>3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3" t="s">
        <v>14</v>
      </c>
      <c r="O2" s="6" t="s">
        <v>15</v>
      </c>
      <c r="P2" s="6" t="s">
        <v>16</v>
      </c>
    </row>
    <row r="3" spans="1:29" x14ac:dyDescent="0.25">
      <c r="A3" s="9">
        <v>1</v>
      </c>
      <c r="B3" s="10" t="s">
        <v>18</v>
      </c>
      <c r="C3" s="11" t="s">
        <v>21</v>
      </c>
      <c r="D3" s="18">
        <v>112.07</v>
      </c>
      <c r="E3" s="12">
        <f>D3*10.764</f>
        <v>1206.3214799999998</v>
      </c>
      <c r="F3" s="9">
        <v>9</v>
      </c>
      <c r="G3" s="9">
        <v>1990</v>
      </c>
      <c r="H3" s="9">
        <v>2022</v>
      </c>
      <c r="I3" s="9">
        <f t="shared" ref="I3:I4" si="0">H3-G3</f>
        <v>32</v>
      </c>
      <c r="J3" s="9">
        <v>60</v>
      </c>
      <c r="K3" s="13">
        <v>0.05</v>
      </c>
      <c r="L3" s="14">
        <f t="shared" ref="L3:L4" si="1">(1-K3)/J3</f>
        <v>1.5833333333333331E-2</v>
      </c>
      <c r="M3" s="12">
        <v>1400</v>
      </c>
      <c r="N3" s="15">
        <f>M3*E3</f>
        <v>1688850.0719999997</v>
      </c>
      <c r="O3" s="15">
        <f>N3*L3*I3</f>
        <v>855684.03647999978</v>
      </c>
      <c r="P3" s="15">
        <f t="shared" ref="P3:P4" si="2">N3-O3</f>
        <v>833166.03551999992</v>
      </c>
      <c r="AC3" s="4" t="s">
        <v>6</v>
      </c>
    </row>
    <row r="4" spans="1:29" x14ac:dyDescent="0.25">
      <c r="A4" s="9">
        <v>2</v>
      </c>
      <c r="B4" s="10" t="s">
        <v>20</v>
      </c>
      <c r="C4" s="11" t="s">
        <v>21</v>
      </c>
      <c r="D4" s="18">
        <v>111.4</v>
      </c>
      <c r="E4" s="12">
        <f t="shared" ref="E4" si="3">D4*10.764</f>
        <v>1199.1096</v>
      </c>
      <c r="F4" s="9">
        <v>9</v>
      </c>
      <c r="G4" s="9">
        <v>2014</v>
      </c>
      <c r="H4" s="9">
        <v>2022</v>
      </c>
      <c r="I4" s="9">
        <f t="shared" si="0"/>
        <v>8</v>
      </c>
      <c r="J4" s="9">
        <v>60</v>
      </c>
      <c r="K4" s="13">
        <v>0.05</v>
      </c>
      <c r="L4" s="14">
        <f t="shared" si="1"/>
        <v>1.5833333333333331E-2</v>
      </c>
      <c r="M4" s="12">
        <v>1400</v>
      </c>
      <c r="N4" s="15">
        <f>M4*E4</f>
        <v>1678753.44</v>
      </c>
      <c r="O4" s="15">
        <f>N4*L4*I4</f>
        <v>212642.10239999997</v>
      </c>
      <c r="P4" s="15">
        <f t="shared" si="2"/>
        <v>1466111.3376</v>
      </c>
    </row>
    <row r="5" spans="1:29" x14ac:dyDescent="0.25">
      <c r="A5" s="36" t="s">
        <v>17</v>
      </c>
      <c r="B5" s="37"/>
      <c r="C5" s="38"/>
      <c r="D5" s="19">
        <f>SUM(D3:D4)</f>
        <v>223.47</v>
      </c>
      <c r="E5" s="20">
        <f>SUM(E3:E4)</f>
        <v>2405.4310799999998</v>
      </c>
      <c r="F5" s="36"/>
      <c r="G5" s="37"/>
      <c r="H5" s="37"/>
      <c r="I5" s="37"/>
      <c r="J5" s="37"/>
      <c r="K5" s="37"/>
      <c r="L5" s="37"/>
      <c r="M5" s="38"/>
      <c r="N5" s="16">
        <f>SUM(N3:N4)</f>
        <v>3367603.5119999996</v>
      </c>
      <c r="O5" s="16">
        <f>SUM(O3:O4)</f>
        <v>1068326.1388799998</v>
      </c>
      <c r="P5" s="16">
        <f>SUM(P3:P4)</f>
        <v>2299277.3731199997</v>
      </c>
    </row>
    <row r="6" spans="1:29" x14ac:dyDescent="0.25">
      <c r="F6" s="4">
        <v>112.07</v>
      </c>
      <c r="G6" s="1">
        <v>111.4</v>
      </c>
      <c r="H6" s="4">
        <f>SUM(F6:G6)</f>
        <v>223.47</v>
      </c>
      <c r="P6" s="8">
        <v>8325000</v>
      </c>
    </row>
    <row r="7" spans="1:29" x14ac:dyDescent="0.25">
      <c r="F7" s="34">
        <f>F6*10.764</f>
        <v>1206.3214799999998</v>
      </c>
      <c r="G7" s="34">
        <f>G6*10.764</f>
        <v>1199.1096</v>
      </c>
      <c r="H7" s="34">
        <f>SUM(F7:G7)</f>
        <v>2405.4310799999998</v>
      </c>
      <c r="J7" s="1">
        <f>225*1.7</f>
        <v>382.5</v>
      </c>
      <c r="K7" s="4">
        <v>1834</v>
      </c>
      <c r="L7" s="4">
        <f>225/1.196</f>
        <v>188.12709030100336</v>
      </c>
      <c r="P7" s="8">
        <f>SUM(P5:P6)</f>
        <v>10624277.373119999</v>
      </c>
      <c r="Q7" s="8"/>
      <c r="R7" s="31"/>
      <c r="S7" s="31"/>
    </row>
    <row r="8" spans="1:29" x14ac:dyDescent="0.25">
      <c r="J8" s="1">
        <f>J7*9</f>
        <v>3442.5</v>
      </c>
      <c r="K8" s="4">
        <v>1494</v>
      </c>
      <c r="M8" s="8">
        <v>1834</v>
      </c>
      <c r="N8" s="32"/>
      <c r="O8" s="33"/>
      <c r="P8" s="32">
        <v>2446080</v>
      </c>
    </row>
    <row r="9" spans="1:29" x14ac:dyDescent="0.25">
      <c r="K9" s="4">
        <f>SUM(K7:K8)</f>
        <v>3328</v>
      </c>
      <c r="L9" s="4">
        <f>2025/K9</f>
        <v>0.60847355769230771</v>
      </c>
      <c r="M9" s="8">
        <f>45*45</f>
        <v>2025</v>
      </c>
      <c r="P9" s="35">
        <f>P8/P6</f>
        <v>0.29382342342342344</v>
      </c>
    </row>
    <row r="10" spans="1:29" x14ac:dyDescent="0.25">
      <c r="K10" s="4">
        <f>K9/10.764</f>
        <v>309.17874396135267</v>
      </c>
      <c r="L10" s="4">
        <f>K9/2025</f>
        <v>1.6434567901234567</v>
      </c>
      <c r="M10" s="35">
        <f>M8/M9</f>
        <v>0.90567901234567905</v>
      </c>
      <c r="Q10" s="8">
        <v>10600000</v>
      </c>
    </row>
    <row r="11" spans="1:29" x14ac:dyDescent="0.25">
      <c r="Q11" s="8">
        <f>Q10*0.85</f>
        <v>9010000</v>
      </c>
    </row>
    <row r="12" spans="1:29" x14ac:dyDescent="0.25">
      <c r="I12" s="4">
        <f>250*1.196</f>
        <v>299</v>
      </c>
      <c r="J12" s="1">
        <f>188.16*1.196</f>
        <v>225.03935999999999</v>
      </c>
      <c r="K12" s="8">
        <f>188.16*13000</f>
        <v>2446080</v>
      </c>
      <c r="L12" s="4">
        <v>225</v>
      </c>
      <c r="Q12" s="8">
        <f>Q10*0.75</f>
        <v>7950000</v>
      </c>
    </row>
    <row r="13" spans="1:29" x14ac:dyDescent="0.25">
      <c r="L13" s="4">
        <v>37000</v>
      </c>
      <c r="R13" s="4">
        <v>4230</v>
      </c>
      <c r="S13" s="4">
        <v>15000000</v>
      </c>
      <c r="T13" s="4">
        <f>S13/R13</f>
        <v>3546.0992907801419</v>
      </c>
      <c r="U13" s="8">
        <f>T13*9</f>
        <v>31914.893617021276</v>
      </c>
    </row>
    <row r="14" spans="1:29" x14ac:dyDescent="0.25">
      <c r="L14" s="8">
        <f>L13*L12</f>
        <v>8325000</v>
      </c>
      <c r="R14" s="4">
        <v>7245</v>
      </c>
      <c r="S14" s="4">
        <v>35000000</v>
      </c>
      <c r="T14" s="4">
        <f>S14/R14</f>
        <v>4830.9178743961356</v>
      </c>
      <c r="U14" s="8">
        <f>T14*9</f>
        <v>43478.260869565223</v>
      </c>
    </row>
    <row r="15" spans="1:29" x14ac:dyDescent="0.25">
      <c r="M15" s="8">
        <v>31400000</v>
      </c>
    </row>
    <row r="16" spans="1:29" x14ac:dyDescent="0.25">
      <c r="M16" s="8">
        <v>648</v>
      </c>
    </row>
    <row r="17" spans="13:13" x14ac:dyDescent="0.25">
      <c r="M17" s="8">
        <f>M15/M16</f>
        <v>48456.790123456791</v>
      </c>
    </row>
  </sheetData>
  <mergeCells count="2">
    <mergeCell ref="A5:C5"/>
    <mergeCell ref="F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B1:M7"/>
  <sheetViews>
    <sheetView workbookViewId="0">
      <selection activeCell="P16" sqref="P16"/>
    </sheetView>
  </sheetViews>
  <sheetFormatPr defaultRowHeight="15" x14ac:dyDescent="0.25"/>
  <cols>
    <col min="2" max="2" width="7.42578125" customWidth="1"/>
    <col min="3" max="3" width="14.140625" customWidth="1"/>
    <col min="4" max="4" width="9.42578125" customWidth="1"/>
    <col min="7" max="7" width="19" bestFit="1" customWidth="1"/>
    <col min="12" max="12" width="14.28515625" bestFit="1" customWidth="1"/>
    <col min="13" max="13" width="12.5703125" bestFit="1" customWidth="1"/>
  </cols>
  <sheetData>
    <row r="1" spans="2:13" x14ac:dyDescent="0.25">
      <c r="B1" s="39" t="s">
        <v>22</v>
      </c>
      <c r="C1" s="39"/>
      <c r="D1" s="39"/>
      <c r="E1" s="39"/>
      <c r="F1" s="39" t="s">
        <v>23</v>
      </c>
      <c r="G1" s="39"/>
      <c r="H1" s="39"/>
      <c r="I1" s="39"/>
    </row>
    <row r="2" spans="2:13" ht="45" x14ac:dyDescent="0.25">
      <c r="B2" s="3" t="s">
        <v>4</v>
      </c>
      <c r="C2" s="3" t="s">
        <v>0</v>
      </c>
      <c r="D2" s="6" t="s">
        <v>2</v>
      </c>
      <c r="E2" s="6" t="s">
        <v>5</v>
      </c>
      <c r="F2" s="3" t="s">
        <v>4</v>
      </c>
      <c r="G2" s="3" t="s">
        <v>0</v>
      </c>
      <c r="H2" s="6" t="s">
        <v>2</v>
      </c>
      <c r="I2" s="6" t="s">
        <v>5</v>
      </c>
    </row>
    <row r="3" spans="2:13" x14ac:dyDescent="0.25">
      <c r="B3" s="17">
        <v>1</v>
      </c>
      <c r="C3" s="10" t="s">
        <v>18</v>
      </c>
      <c r="D3" s="18">
        <v>116.27</v>
      </c>
      <c r="E3" s="12">
        <f>D3*10.764</f>
        <v>1251.5302799999999</v>
      </c>
      <c r="F3" s="21">
        <v>1</v>
      </c>
      <c r="G3" s="10" t="s">
        <v>18</v>
      </c>
      <c r="H3" s="24">
        <f>I3/10.764</f>
        <v>235.50724637681162</v>
      </c>
      <c r="I3" s="25">
        <v>2535</v>
      </c>
      <c r="J3" s="27"/>
      <c r="L3">
        <f>260.12*1.196</f>
        <v>311.10352</v>
      </c>
      <c r="M3">
        <v>260.12</v>
      </c>
    </row>
    <row r="4" spans="2:13" x14ac:dyDescent="0.25">
      <c r="B4" s="17">
        <v>2</v>
      </c>
      <c r="C4" s="10" t="s">
        <v>19</v>
      </c>
      <c r="D4" s="18">
        <v>19.59</v>
      </c>
      <c r="E4" s="12">
        <f t="shared" ref="E4:E5" si="0">D4*10.764</f>
        <v>210.86676</v>
      </c>
      <c r="F4" s="21">
        <v>2</v>
      </c>
      <c r="G4" s="10" t="s">
        <v>20</v>
      </c>
      <c r="H4" s="24">
        <f t="shared" ref="H4:H6" si="1">I4/10.764</f>
        <v>199.27536231884059</v>
      </c>
      <c r="I4" s="25">
        <v>2145</v>
      </c>
      <c r="J4" s="29"/>
      <c r="K4" s="28"/>
      <c r="L4" s="28">
        <f>311*42000</f>
        <v>13062000</v>
      </c>
      <c r="M4" s="30">
        <f>M3*10000</f>
        <v>2601200</v>
      </c>
    </row>
    <row r="5" spans="2:13" x14ac:dyDescent="0.25">
      <c r="B5" s="17">
        <v>3</v>
      </c>
      <c r="C5" s="10" t="s">
        <v>20</v>
      </c>
      <c r="D5" s="18">
        <v>73.92</v>
      </c>
      <c r="E5" s="12">
        <f t="shared" si="0"/>
        <v>795.67487999999992</v>
      </c>
      <c r="F5" s="21">
        <v>3</v>
      </c>
      <c r="G5" s="22" t="s">
        <v>24</v>
      </c>
      <c r="H5" s="24">
        <f t="shared" si="1"/>
        <v>50.724637681159422</v>
      </c>
      <c r="I5" s="25">
        <v>546</v>
      </c>
    </row>
    <row r="6" spans="2:13" x14ac:dyDescent="0.25">
      <c r="B6" s="41" t="s">
        <v>17</v>
      </c>
      <c r="C6" s="41"/>
      <c r="D6" s="42">
        <f>SUM(D3:D5)</f>
        <v>209.77999999999997</v>
      </c>
      <c r="E6" s="40">
        <f>SUM(E3:E5)</f>
        <v>2258.0719199999999</v>
      </c>
      <c r="F6" s="21">
        <v>4</v>
      </c>
      <c r="G6" s="22" t="s">
        <v>25</v>
      </c>
      <c r="H6" s="24">
        <f t="shared" si="1"/>
        <v>199.27536231884059</v>
      </c>
      <c r="I6" s="25">
        <v>2145</v>
      </c>
    </row>
    <row r="7" spans="2:13" x14ac:dyDescent="0.25">
      <c r="B7" s="41"/>
      <c r="C7" s="41"/>
      <c r="D7" s="41"/>
      <c r="E7" s="41"/>
      <c r="F7" s="43" t="s">
        <v>17</v>
      </c>
      <c r="G7" s="43"/>
      <c r="H7" s="23">
        <f>SUM(H3:H6)</f>
        <v>684.78260869565224</v>
      </c>
      <c r="I7" s="26">
        <f>SUM(I3:I6)</f>
        <v>7371</v>
      </c>
    </row>
  </sheetData>
  <mergeCells count="6">
    <mergeCell ref="B1:E1"/>
    <mergeCell ref="F1:I1"/>
    <mergeCell ref="E6:E7"/>
    <mergeCell ref="D6:D7"/>
    <mergeCell ref="B6:C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2022-07-26T07:57:54Z</dcterms:modified>
</cp:coreProperties>
</file>