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Harshit Mayank\VIS(2022-23)-PL212-160-309\Report_Format\"/>
    </mc:Choice>
  </mc:AlternateContent>
  <xr:revisionPtr revIDLastSave="0" documentId="13_ncr:1_{51FFF297-F0D9-474E-AC4D-55B1A7EEC123}" xr6:coauthVersionLast="47" xr6:coauthVersionMax="47" xr10:uidLastSave="{00000000-0000-0000-0000-000000000000}"/>
  <bookViews>
    <workbookView showVerticalScroll="0" xWindow="-120" yWindow="-120" windowWidth="24240" windowHeight="13140" xr2:uid="{00000000-000D-0000-FFFF-FFFF00000000}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buildiong!$B$1:$R$10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T26" i="1"/>
  <c r="V26" i="1" s="1"/>
  <c r="L13" i="1"/>
  <c r="I13" i="1"/>
  <c r="N13" i="1"/>
  <c r="D21" i="1"/>
  <c r="E4" i="1" s="1"/>
  <c r="O13" i="1" l="1"/>
  <c r="P13" i="1" s="1"/>
  <c r="R13" i="1" s="1"/>
  <c r="E5" i="1"/>
  <c r="S22" i="1"/>
  <c r="S18" i="1"/>
  <c r="D26" i="1"/>
  <c r="O24" i="1" l="1"/>
  <c r="J24" i="1"/>
  <c r="J23" i="1"/>
  <c r="N4" i="1" l="1"/>
  <c r="N5" i="1" s="1"/>
  <c r="L4" i="1"/>
  <c r="I4" i="1" l="1"/>
  <c r="O4" i="1" l="1"/>
  <c r="P4" i="1" s="1"/>
  <c r="P5" i="1" s="1"/>
  <c r="R4" i="1" l="1"/>
  <c r="R5" i="1" s="1"/>
  <c r="S4" i="1" l="1"/>
  <c r="D27" i="1"/>
  <c r="J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R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<sst xmlns="http://schemas.openxmlformats.org/spreadsheetml/2006/main" count="40" uniqueCount="37">
  <si>
    <t>SR. No.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</si>
  <si>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</si>
  <si>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</si>
  <si>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</si>
  <si>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</si>
  <si>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</si>
  <si>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</si>
  <si>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</si>
  <si>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</si>
  <si>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</si>
  <si>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</si>
  <si>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</si>
  <si>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</si>
  <si>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</si>
  <si>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</si>
  <si>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</si>
  <si>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</si>
  <si>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</si>
  <si>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</si>
  <si>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</si>
  <si>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</si>
  <si>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</si>
  <si>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</si>
  <si>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</si>
  <si>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</si>
  <si>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</si>
  <si>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</si>
  <si>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</si>
  <si>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</si>
  <si>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4. The valuation is done by considering the depreciated replacement cost approach.</t>
  </si>
  <si>
    <r>
      <t xml:space="preserve">3. </t>
    </r>
    <r>
      <rPr>
        <b/>
        <i/>
        <sz val="11"/>
        <color theme="1"/>
        <rFont val="Calibri"/>
        <family val="2"/>
        <scheme val="minor"/>
      </rPr>
      <t>Age of the building has been taken as per information gathered at site, since no representative was present either from banks end or from clients end</t>
    </r>
  </si>
  <si>
    <t>BUILDING VALUATION OF M/S. AGROSURG IRRATIORS (INDIA) PVT. LTD.</t>
  </si>
  <si>
    <r>
      <t xml:space="preserve">2. All the structure that has been taken in the area statemnet belonging to </t>
    </r>
    <r>
      <rPr>
        <b/>
        <i/>
        <sz val="11"/>
        <color theme="1"/>
        <rFont val="Calibri"/>
        <family val="2"/>
        <scheme val="minor"/>
      </rPr>
      <t>M/s. AGROSURG IRRATIORS (INDIA) PVT. LTD.</t>
    </r>
  </si>
  <si>
    <t>RCC</t>
  </si>
  <si>
    <t>const.</t>
  </si>
  <si>
    <t>compound wall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</si>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</sst>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43" fontId="0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7"/>
  <sheetViews>
    <sheetView tabSelected="1" topLeftCell="A7" zoomScaleNormal="100" zoomScaleSheetLayoutView="85" workbookViewId="0">
      <selection activeCell="V30" sqref="V30"/>
    </sheetView>
  </sheetViews>
  <sheetFormatPr defaultRowHeight="15" x14ac:dyDescent="0.25"/>
  <cols>
    <col min="1" max="1" width="7.85546875" customWidth="1"/>
    <col min="2" max="2" width="4.140625" customWidth="1"/>
    <col min="3" max="3" width="9.28515625" style="11" customWidth="1"/>
    <col min="4" max="4" width="16.42578125" style="11" customWidth="1"/>
    <col min="5" max="5" width="10.7109375" customWidth="1"/>
    <col min="6" max="6" width="7" bestFit="1" customWidth="1"/>
    <col min="7" max="7" width="12" customWidth="1"/>
    <col min="8" max="8" width="9.42578125" customWidth="1"/>
    <col min="9" max="9" width="10.7109375" customWidth="1"/>
    <col min="10" max="10" width="17.28515625" customWidth="1"/>
    <col min="11" max="11" width="7.7109375" hidden="1" customWidth="1"/>
    <col min="12" max="12" width="14.42578125" hidden="1" customWidth="1"/>
    <col min="13" max="13" width="10.85546875" bestFit="1" customWidth="1"/>
    <col min="14" max="14" width="14.42578125" customWidth="1"/>
    <col min="15" max="15" width="14.42578125" hidden="1" customWidth="1"/>
    <col min="16" max="16" width="13.42578125" hidden="1" customWidth="1"/>
    <col min="17" max="17" width="10.85546875" hidden="1" customWidth="1"/>
    <col min="18" max="18" width="13.28515625" bestFit="1" customWidth="1"/>
    <col min="19" max="19" width="15.28515625" customWidth="1"/>
    <col min="20" max="20" width="10.28515625" customWidth="1"/>
    <col min="21" max="21" width="10.85546875" customWidth="1"/>
    <col min="22" max="22" width="14.5703125" customWidth="1"/>
  </cols>
  <sheetData>
    <row r="2" spans="2:21" ht="15.75" customHeight="1" x14ac:dyDescent="0.25">
      <c r="B2" s="28" t="s">
        <v>31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</row>
    <row r="3" spans="2:21" s="9" customFormat="1" ht="60" x14ac:dyDescent="0.25">
      <c r="B3" s="8" t="s">
        <v>0</v>
      </c>
      <c r="C3" s="8" t="s">
        <v>10</v>
      </c>
      <c r="D3" s="8" t="s">
        <v>3</v>
      </c>
      <c r="E3" s="8" t="s">
        <v>18</v>
      </c>
      <c r="F3" s="8" t="s">
        <v>14</v>
      </c>
      <c r="G3" s="8" t="s">
        <v>1</v>
      </c>
      <c r="H3" s="8" t="s">
        <v>2</v>
      </c>
      <c r="I3" s="8" t="s">
        <v>15</v>
      </c>
      <c r="J3" s="8" t="s">
        <v>16</v>
      </c>
      <c r="K3" s="8" t="s">
        <v>4</v>
      </c>
      <c r="L3" s="8" t="s">
        <v>6</v>
      </c>
      <c r="M3" s="8" t="s">
        <v>17</v>
      </c>
      <c r="N3" s="8" t="s">
        <v>11</v>
      </c>
      <c r="O3" s="8" t="s">
        <v>7</v>
      </c>
      <c r="P3" s="8" t="s">
        <v>8</v>
      </c>
      <c r="Q3" s="8" t="s">
        <v>13</v>
      </c>
      <c r="R3" s="8" t="s">
        <v>9</v>
      </c>
    </row>
    <row r="4" spans="2:21" ht="46.5" customHeight="1" x14ac:dyDescent="0.25">
      <c r="B4" s="19">
        <v>1</v>
      </c>
      <c r="C4" s="20" t="s">
        <v>24</v>
      </c>
      <c r="D4" s="20" t="s">
        <v>33</v>
      </c>
      <c r="E4" s="26">
        <f>D21</f>
        <v>14866.32186</v>
      </c>
      <c r="F4" s="21">
        <v>15</v>
      </c>
      <c r="G4" s="19">
        <v>2007</v>
      </c>
      <c r="H4" s="19">
        <v>2022</v>
      </c>
      <c r="I4" s="19">
        <f>H4-G4</f>
        <v>15</v>
      </c>
      <c r="J4" s="19">
        <v>60</v>
      </c>
      <c r="K4" s="22">
        <v>0.1</v>
      </c>
      <c r="L4" s="23">
        <f>(1-K4)/J4</f>
        <v>1.5000000000000001E-2</v>
      </c>
      <c r="M4" s="24">
        <v>1600</v>
      </c>
      <c r="N4" s="24">
        <f>M4*E4</f>
        <v>23786114.976</v>
      </c>
      <c r="O4" s="24">
        <f t="shared" ref="O4" si="0">N4*L4*I4</f>
        <v>5351875.8696000008</v>
      </c>
      <c r="P4" s="24">
        <f t="shared" ref="P4" si="1">MAX(N4-O4,0)</f>
        <v>18434239.106399998</v>
      </c>
      <c r="Q4" s="25">
        <v>0</v>
      </c>
      <c r="R4" s="24">
        <f t="shared" ref="R4" si="2">IF(P4&gt;K4*N4,P4*(1-Q4),N4*K4)</f>
        <v>18434239.106399998</v>
      </c>
      <c r="S4" s="7">
        <f>R4/M4</f>
        <v>11521.399441499998</v>
      </c>
      <c r="T4" s="1"/>
      <c r="U4" s="1"/>
    </row>
    <row r="5" spans="2:21" x14ac:dyDescent="0.25">
      <c r="B5" s="31" t="s">
        <v>5</v>
      </c>
      <c r="C5" s="31"/>
      <c r="D5" s="31"/>
      <c r="E5" s="10">
        <f>SUM(E4:E4)</f>
        <v>14866.32186</v>
      </c>
      <c r="F5" s="6"/>
      <c r="G5" s="31"/>
      <c r="H5" s="31"/>
      <c r="I5" s="31"/>
      <c r="J5" s="31"/>
      <c r="K5" s="31"/>
      <c r="L5" s="31"/>
      <c r="M5" s="31"/>
      <c r="N5" s="4">
        <f>SUM(N4:N4)</f>
        <v>23786114.976</v>
      </c>
      <c r="O5" s="4"/>
      <c r="P5" s="4">
        <f>SUM(P4:P4)</f>
        <v>18434239.106399998</v>
      </c>
      <c r="Q5" s="4"/>
      <c r="R5" s="4">
        <f>SUM(R4)</f>
        <v>18434239.106399998</v>
      </c>
      <c r="S5" s="7"/>
    </row>
    <row r="6" spans="2:21" x14ac:dyDescent="0.25">
      <c r="B6" s="33" t="s">
        <v>19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7"/>
    </row>
    <row r="7" spans="2:21" x14ac:dyDescent="0.25">
      <c r="B7" s="27" t="s">
        <v>12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7"/>
    </row>
    <row r="8" spans="2:21" x14ac:dyDescent="0.25">
      <c r="B8" s="32" t="s">
        <v>32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7"/>
    </row>
    <row r="9" spans="2:21" hidden="1" x14ac:dyDescent="0.25">
      <c r="B9" s="34" t="s">
        <v>30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  <c r="S9" s="7"/>
    </row>
    <row r="10" spans="2:21" x14ac:dyDescent="0.25"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7"/>
    </row>
    <row r="11" spans="2:21" x14ac:dyDescent="0.25">
      <c r="S11" s="7"/>
    </row>
    <row r="12" spans="2:21" x14ac:dyDescent="0.25">
      <c r="S12" s="7"/>
    </row>
    <row r="13" spans="2:21" x14ac:dyDescent="0.25">
      <c r="E13" s="26">
        <v>1230</v>
      </c>
      <c r="F13" s="21">
        <v>5</v>
      </c>
      <c r="G13" s="19">
        <v>2007</v>
      </c>
      <c r="H13" s="19">
        <v>2022</v>
      </c>
      <c r="I13" s="19">
        <f>H13-G13</f>
        <v>15</v>
      </c>
      <c r="J13" s="19">
        <v>60</v>
      </c>
      <c r="K13" s="22">
        <v>0.1</v>
      </c>
      <c r="L13" s="23">
        <f>(1-K13)/J13</f>
        <v>1.5000000000000001E-2</v>
      </c>
      <c r="M13" s="24">
        <v>1600</v>
      </c>
      <c r="N13" s="24">
        <f>M13*E13</f>
        <v>1968000</v>
      </c>
      <c r="O13" s="24">
        <f t="shared" ref="O13" si="3">N13*L13*I13</f>
        <v>442800.00000000006</v>
      </c>
      <c r="P13" s="24">
        <f t="shared" ref="P13" si="4">MAX(N13-O13,0)</f>
        <v>1525200</v>
      </c>
      <c r="Q13" s="25">
        <v>0</v>
      </c>
      <c r="R13" s="24">
        <f t="shared" ref="R13" si="5">IF(P13&gt;K13*N13,P13*(1-Q13),N13*K13)</f>
        <v>1525200</v>
      </c>
      <c r="S13" s="7"/>
    </row>
    <row r="14" spans="2:21" x14ac:dyDescent="0.25">
      <c r="S14" s="7"/>
    </row>
    <row r="15" spans="2:21" x14ac:dyDescent="0.25">
      <c r="S15" s="7"/>
    </row>
    <row r="16" spans="2:21" x14ac:dyDescent="0.25">
      <c r="S16" s="7"/>
    </row>
    <row r="17" spans="4:22" x14ac:dyDescent="0.25">
      <c r="S17" s="7"/>
    </row>
    <row r="18" spans="4:22" x14ac:dyDescent="0.25">
      <c r="S18" s="7">
        <f>2152750+267160</f>
        <v>2419910</v>
      </c>
    </row>
    <row r="19" spans="4:22" x14ac:dyDescent="0.25">
      <c r="S19" s="7"/>
    </row>
    <row r="20" spans="4:22" x14ac:dyDescent="0.25">
      <c r="D20" s="11">
        <v>1381.115</v>
      </c>
      <c r="S20" s="7"/>
    </row>
    <row r="21" spans="4:22" x14ac:dyDescent="0.25">
      <c r="D21" s="11">
        <f>D20*10.764</f>
        <v>14866.32186</v>
      </c>
      <c r="N21" s="16" t="s">
        <v>26</v>
      </c>
      <c r="O21" s="7">
        <v>25000</v>
      </c>
      <c r="S21" s="7"/>
    </row>
    <row r="22" spans="4:22" x14ac:dyDescent="0.25">
      <c r="I22" s="16" t="s">
        <v>25</v>
      </c>
      <c r="J22" s="3">
        <f>R4+[1]Sheet1!$D$12</f>
        <v>18434239.106399998</v>
      </c>
      <c r="K22" t="s">
        <v>22</v>
      </c>
      <c r="L22" s="7">
        <v>2470000</v>
      </c>
      <c r="N22" s="16" t="s">
        <v>23</v>
      </c>
      <c r="O22" s="7">
        <v>2152750</v>
      </c>
      <c r="S22" s="7">
        <f>0.75*2400000</f>
        <v>1800000</v>
      </c>
    </row>
    <row r="23" spans="4:22" x14ac:dyDescent="0.25">
      <c r="I23" s="16" t="s">
        <v>20</v>
      </c>
      <c r="J23" s="3">
        <f>0.85*L22</f>
        <v>2099500</v>
      </c>
      <c r="N23" s="16" t="s">
        <v>24</v>
      </c>
      <c r="O23" s="7">
        <v>320592</v>
      </c>
      <c r="S23" s="7"/>
    </row>
    <row r="24" spans="4:22" x14ac:dyDescent="0.25">
      <c r="I24" s="16" t="s">
        <v>21</v>
      </c>
      <c r="J24" s="3">
        <f>0.75*L22</f>
        <v>1852500</v>
      </c>
      <c r="N24" s="16" t="s">
        <v>25</v>
      </c>
      <c r="O24" s="3">
        <f>SUM(O22:O23)</f>
        <v>2473342</v>
      </c>
      <c r="S24" s="7"/>
    </row>
    <row r="25" spans="4:22" x14ac:dyDescent="0.25">
      <c r="S25" s="7"/>
    </row>
    <row r="26" spans="4:22" x14ac:dyDescent="0.25">
      <c r="D26" s="11">
        <f>86.11*25000</f>
        <v>2152750</v>
      </c>
      <c r="S26" s="7" t="s">
        <v>23</v>
      </c>
      <c r="T26">
        <f>7395.482*10.764</f>
        <v>79604.96824799999</v>
      </c>
      <c r="U26">
        <v>1300</v>
      </c>
      <c r="V26" s="40">
        <f>T26*U26</f>
        <v>103486458.72239998</v>
      </c>
    </row>
    <row r="27" spans="4:22" x14ac:dyDescent="0.25">
      <c r="D27" s="17">
        <f>D26+R4</f>
        <v>20586989.106399998</v>
      </c>
      <c r="S27" t="s">
        <v>34</v>
      </c>
      <c r="V27">
        <v>18434239</v>
      </c>
    </row>
    <row r="28" spans="4:22" x14ac:dyDescent="0.25">
      <c r="D28" s="18" t="s">
        <v>27</v>
      </c>
      <c r="S28" s="5" t="s">
        <v>35</v>
      </c>
      <c r="T28" s="3"/>
      <c r="U28" s="3"/>
      <c r="V28">
        <v>1500000</v>
      </c>
    </row>
    <row r="29" spans="4:22" x14ac:dyDescent="0.25">
      <c r="G29" t="s">
        <v>28</v>
      </c>
      <c r="I29" s="15"/>
      <c r="N29" s="14"/>
    </row>
    <row r="30" spans="4:22" x14ac:dyDescent="0.25">
      <c r="S30" t="s">
        <v>36</v>
      </c>
      <c r="V30" s="40">
        <f>SUM(V26:V29)</f>
        <v>123420697.72239998</v>
      </c>
    </row>
    <row r="37" ht="15" customHeight="1" x14ac:dyDescent="0.25"/>
  </sheetData>
  <mergeCells count="8">
    <mergeCell ref="B10:R10"/>
    <mergeCell ref="B2:R2"/>
    <mergeCell ref="B5:D5"/>
    <mergeCell ref="G5:M5"/>
    <mergeCell ref="B7:R7"/>
    <mergeCell ref="B8:R8"/>
    <mergeCell ref="B6:R6"/>
    <mergeCell ref="B9:R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2"/>
      <c r="C5" s="12"/>
      <c r="D5" s="12"/>
      <c r="E5" s="13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7"/>
      <c r="C9" s="38"/>
      <c r="D9" s="39"/>
      <c r="E9" s="6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Rajani Gupta</cp:lastModifiedBy>
  <cp:lastPrinted>2022-01-07T08:12:53Z</cp:lastPrinted>
  <dcterms:created xsi:type="dcterms:W3CDTF">2021-09-16T11:33:35Z</dcterms:created>
  <dcterms:modified xsi:type="dcterms:W3CDTF">2022-09-13T10:25:01Z</dcterms:modified>
</cp:coreProperties>
</file>