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wdp" ContentType="image/vnd.ms-photo"/>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Z:\In Progress Files\Babul\SPS Steel\VIS(2022-23)-PL213-161-310, Ms. SPS Steels\Final working\"/>
    </mc:Choice>
  </mc:AlternateContent>
  <bookViews>
    <workbookView xWindow="0" yWindow="0" windowWidth="21600" windowHeight="9735" activeTab="5"/>
  </bookViews>
  <sheets>
    <sheet name="Unit-IA" sheetId="1" r:id="rId1"/>
    <sheet name="FAR" sheetId="6" r:id="rId2"/>
    <sheet name="Guideline" sheetId="7" r:id="rId3"/>
    <sheet name="Unit_IB" sheetId="2" r:id="rId4"/>
    <sheet name="Summary" sheetId="3" r:id="rId5"/>
    <sheet name="Sheet1" sheetId="8" r:id="rId6"/>
    <sheet name="I-4600" sheetId="4" r:id="rId7"/>
    <sheet name="I-5555" sheetId="5" r:id="rId8"/>
  </sheets>
  <definedNames>
    <definedName name="_xlnm._FilterDatabase" localSheetId="6" hidden="1">'I-4600'!$I$6:$L$109</definedName>
    <definedName name="_xlnm._FilterDatabase" localSheetId="0" hidden="1">'Unit-IA'!$B$4:$T$76</definedName>
  </definedNames>
  <calcPr calcId="15251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I12" i="8" l="1"/>
  <c r="I7" i="8"/>
  <c r="I10" i="8" l="1"/>
  <c r="F10" i="8"/>
  <c r="F5" i="8"/>
  <c r="E38" i="1" l="1"/>
  <c r="G38" i="1"/>
  <c r="K38" i="1"/>
  <c r="N38" i="1"/>
  <c r="P38" i="1"/>
  <c r="Q38" i="1"/>
  <c r="R38" i="1" s="1"/>
  <c r="T38" i="1" s="1"/>
  <c r="E39" i="1"/>
  <c r="G39" i="1"/>
  <c r="K39" i="1"/>
  <c r="N39" i="1"/>
  <c r="P39" i="1"/>
  <c r="Q39" i="1"/>
  <c r="R39" i="1" s="1"/>
  <c r="T39" i="1" s="1"/>
  <c r="E40" i="1"/>
  <c r="G40" i="1"/>
  <c r="K40" i="1"/>
  <c r="N40" i="1"/>
  <c r="P40" i="1"/>
  <c r="Q40" i="1"/>
  <c r="R40" i="1" s="1"/>
  <c r="T40" i="1" s="1"/>
  <c r="E41" i="1"/>
  <c r="G41" i="1"/>
  <c r="K41" i="1"/>
  <c r="N41" i="1"/>
  <c r="P41" i="1"/>
  <c r="Q41" i="1"/>
  <c r="R41" i="1" s="1"/>
  <c r="T41" i="1" s="1"/>
  <c r="E42" i="1"/>
  <c r="G42" i="1"/>
  <c r="K42" i="1"/>
  <c r="N42" i="1"/>
  <c r="P42" i="1"/>
  <c r="Q42" i="1"/>
  <c r="R42" i="1" s="1"/>
  <c r="T42" i="1" s="1"/>
  <c r="E43" i="1"/>
  <c r="G43" i="1"/>
  <c r="K43" i="1"/>
  <c r="N43" i="1"/>
  <c r="P43" i="1"/>
  <c r="Q43" i="1"/>
  <c r="R43" i="1" s="1"/>
  <c r="T43" i="1" s="1"/>
  <c r="E44" i="1"/>
  <c r="G44" i="1"/>
  <c r="K44" i="1"/>
  <c r="N44" i="1"/>
  <c r="P44" i="1"/>
  <c r="Q44" i="1"/>
  <c r="R44" i="1" s="1"/>
  <c r="T44" i="1" s="1"/>
  <c r="E45" i="1"/>
  <c r="G45" i="1"/>
  <c r="K45" i="1"/>
  <c r="N45" i="1"/>
  <c r="P45" i="1"/>
  <c r="Q45" i="1"/>
  <c r="R45" i="1" s="1"/>
  <c r="T45" i="1" s="1"/>
  <c r="E46" i="1"/>
  <c r="G46" i="1"/>
  <c r="K46" i="1"/>
  <c r="N46" i="1"/>
  <c r="P46" i="1"/>
  <c r="Q46" i="1"/>
  <c r="R46" i="1" s="1"/>
  <c r="T46" i="1" s="1"/>
  <c r="E47" i="1"/>
  <c r="G47" i="1"/>
  <c r="K47" i="1"/>
  <c r="N47" i="1"/>
  <c r="P47" i="1"/>
  <c r="Q47" i="1"/>
  <c r="R47" i="1" s="1"/>
  <c r="T47" i="1" s="1"/>
  <c r="E48" i="1"/>
  <c r="G48" i="1"/>
  <c r="K48" i="1"/>
  <c r="N48" i="1"/>
  <c r="P48" i="1"/>
  <c r="Q48" i="1"/>
  <c r="R48" i="1" s="1"/>
  <c r="T48" i="1" s="1"/>
  <c r="E49" i="1"/>
  <c r="G49" i="1"/>
  <c r="K49" i="1"/>
  <c r="N49" i="1"/>
  <c r="P49" i="1"/>
  <c r="Q49" i="1"/>
  <c r="R49" i="1" s="1"/>
  <c r="T49" i="1" s="1"/>
  <c r="E50" i="1"/>
  <c r="G50" i="1"/>
  <c r="K50" i="1"/>
  <c r="N50" i="1"/>
  <c r="P50" i="1"/>
  <c r="Q50" i="1"/>
  <c r="R50" i="1" s="1"/>
  <c r="T50" i="1" s="1"/>
  <c r="E51" i="1"/>
  <c r="G51" i="1"/>
  <c r="K51" i="1"/>
  <c r="N51" i="1"/>
  <c r="P51" i="1"/>
  <c r="Q51" i="1"/>
  <c r="R51" i="1" s="1"/>
  <c r="T51" i="1" s="1"/>
  <c r="E52" i="1"/>
  <c r="G52" i="1"/>
  <c r="K52" i="1"/>
  <c r="N52" i="1"/>
  <c r="P52" i="1"/>
  <c r="Q52" i="1"/>
  <c r="R52" i="1" s="1"/>
  <c r="T52" i="1" s="1"/>
  <c r="E53" i="1"/>
  <c r="G53" i="1"/>
  <c r="K53" i="1"/>
  <c r="N53" i="1"/>
  <c r="P53" i="1"/>
  <c r="Q53" i="1"/>
  <c r="R53" i="1" s="1"/>
  <c r="T53" i="1" s="1"/>
  <c r="E54" i="1"/>
  <c r="G54" i="1"/>
  <c r="K54" i="1"/>
  <c r="N54" i="1"/>
  <c r="P54" i="1"/>
  <c r="Q54" i="1"/>
  <c r="R54" i="1" s="1"/>
  <c r="T54" i="1" s="1"/>
  <c r="E55" i="1"/>
  <c r="G55" i="1"/>
  <c r="K55" i="1"/>
  <c r="N55" i="1"/>
  <c r="P55" i="1"/>
  <c r="Q55" i="1"/>
  <c r="R55" i="1" s="1"/>
  <c r="T55" i="1" s="1"/>
  <c r="E56" i="1"/>
  <c r="G56" i="1"/>
  <c r="K56" i="1"/>
  <c r="N56" i="1"/>
  <c r="P56" i="1"/>
  <c r="Q56" i="1"/>
  <c r="R56" i="1" s="1"/>
  <c r="T56" i="1" s="1"/>
  <c r="E57" i="1"/>
  <c r="G57" i="1"/>
  <c r="K57" i="1"/>
  <c r="N57" i="1"/>
  <c r="P57" i="1"/>
  <c r="Q57" i="1"/>
  <c r="R57" i="1" s="1"/>
  <c r="T57" i="1" s="1"/>
  <c r="E58" i="1"/>
  <c r="G58" i="1"/>
  <c r="K58" i="1"/>
  <c r="N58" i="1"/>
  <c r="P58" i="1"/>
  <c r="Q58" i="1"/>
  <c r="R58" i="1" s="1"/>
  <c r="T58" i="1" s="1"/>
  <c r="E59" i="1"/>
  <c r="G59" i="1"/>
  <c r="K59" i="1"/>
  <c r="N59" i="1"/>
  <c r="P59" i="1"/>
  <c r="Q59" i="1"/>
  <c r="R59" i="1" s="1"/>
  <c r="T59" i="1" s="1"/>
  <c r="E60" i="1"/>
  <c r="G60" i="1"/>
  <c r="K60" i="1"/>
  <c r="N60" i="1"/>
  <c r="P60" i="1"/>
  <c r="Q60" i="1"/>
  <c r="R60" i="1" s="1"/>
  <c r="T60" i="1" s="1"/>
  <c r="E61" i="1"/>
  <c r="G61" i="1"/>
  <c r="K61" i="1"/>
  <c r="N61" i="1"/>
  <c r="P61" i="1"/>
  <c r="Q61" i="1"/>
  <c r="R61" i="1" s="1"/>
  <c r="T61" i="1" s="1"/>
  <c r="E62" i="1"/>
  <c r="G62" i="1"/>
  <c r="K62" i="1"/>
  <c r="N62" i="1"/>
  <c r="P62" i="1"/>
  <c r="Q62" i="1"/>
  <c r="R62" i="1" s="1"/>
  <c r="T62" i="1" s="1"/>
  <c r="E63" i="1"/>
  <c r="G63" i="1"/>
  <c r="K63" i="1"/>
  <c r="N63" i="1"/>
  <c r="P63" i="1"/>
  <c r="Q63" i="1"/>
  <c r="R63" i="1" s="1"/>
  <c r="T63" i="1" s="1"/>
  <c r="E64" i="1"/>
  <c r="G64" i="1"/>
  <c r="K64" i="1"/>
  <c r="N64" i="1"/>
  <c r="P64" i="1"/>
  <c r="Q64" i="1"/>
  <c r="R64" i="1" s="1"/>
  <c r="T64" i="1" s="1"/>
  <c r="E65" i="1"/>
  <c r="G65" i="1"/>
  <c r="K65" i="1"/>
  <c r="N65" i="1"/>
  <c r="P65" i="1"/>
  <c r="Q65" i="1"/>
  <c r="R65" i="1" s="1"/>
  <c r="T65" i="1" s="1"/>
  <c r="E66" i="1"/>
  <c r="G66" i="1"/>
  <c r="K66" i="1"/>
  <c r="N66" i="1"/>
  <c r="P66" i="1"/>
  <c r="Q66" i="1"/>
  <c r="R66" i="1" s="1"/>
  <c r="T66" i="1" s="1"/>
  <c r="E67" i="1"/>
  <c r="G67" i="1"/>
  <c r="K67" i="1"/>
  <c r="N67" i="1"/>
  <c r="P67" i="1"/>
  <c r="Q67" i="1"/>
  <c r="R67" i="1" s="1"/>
  <c r="T67" i="1" s="1"/>
  <c r="E68" i="1"/>
  <c r="G68" i="1"/>
  <c r="K68" i="1"/>
  <c r="N68" i="1"/>
  <c r="P68" i="1"/>
  <c r="Q68" i="1"/>
  <c r="R68" i="1" s="1"/>
  <c r="T68" i="1" s="1"/>
  <c r="E69" i="1"/>
  <c r="G69" i="1"/>
  <c r="K69" i="1"/>
  <c r="N69" i="1"/>
  <c r="P69" i="1"/>
  <c r="Q69" i="1"/>
  <c r="R69" i="1" s="1"/>
  <c r="T69" i="1" s="1"/>
  <c r="E70" i="1"/>
  <c r="G70" i="1"/>
  <c r="K70" i="1"/>
  <c r="N70" i="1"/>
  <c r="P70" i="1"/>
  <c r="Q70" i="1"/>
  <c r="R70" i="1" s="1"/>
  <c r="T70" i="1" s="1"/>
  <c r="E71" i="1"/>
  <c r="G71" i="1"/>
  <c r="K71" i="1"/>
  <c r="N71" i="1"/>
  <c r="P71" i="1"/>
  <c r="Q71" i="1"/>
  <c r="R71" i="1" s="1"/>
  <c r="T71" i="1" s="1"/>
  <c r="E72" i="1"/>
  <c r="G72" i="1"/>
  <c r="K72" i="1"/>
  <c r="N72" i="1"/>
  <c r="P72" i="1"/>
  <c r="Q72" i="1"/>
  <c r="R72" i="1" s="1"/>
  <c r="T72" i="1" s="1"/>
  <c r="E73" i="1"/>
  <c r="G73" i="1"/>
  <c r="K73" i="1"/>
  <c r="N73" i="1"/>
  <c r="P73" i="1"/>
  <c r="Q73" i="1"/>
  <c r="R73" i="1" s="1"/>
  <c r="T73" i="1" s="1"/>
  <c r="E74" i="1"/>
  <c r="G74" i="1"/>
  <c r="K74" i="1"/>
  <c r="N74" i="1"/>
  <c r="P74" i="1"/>
  <c r="Q74" i="1"/>
  <c r="R74" i="1" s="1"/>
  <c r="T74" i="1" s="1"/>
  <c r="E75" i="1"/>
  <c r="G75" i="1"/>
  <c r="K75" i="1"/>
  <c r="N75" i="1"/>
  <c r="P75" i="1"/>
  <c r="Q75" i="1"/>
  <c r="R75" i="1" s="1"/>
  <c r="T75" i="1" s="1"/>
  <c r="E76" i="1"/>
  <c r="F76" i="1"/>
  <c r="P76" i="1"/>
  <c r="T76" i="1" l="1"/>
  <c r="U6" i="1"/>
  <c r="U7" i="1"/>
  <c r="U8" i="1"/>
  <c r="U9" i="1"/>
  <c r="U10" i="1"/>
  <c r="U11" i="1"/>
  <c r="U12" i="1"/>
  <c r="U13" i="1"/>
  <c r="U14" i="1"/>
  <c r="U15" i="1"/>
  <c r="U16" i="1"/>
  <c r="U17" i="1"/>
  <c r="U18" i="1"/>
  <c r="U19" i="1"/>
  <c r="U20" i="1"/>
  <c r="U21" i="1"/>
  <c r="U22" i="1"/>
  <c r="U23" i="1"/>
  <c r="U24" i="1"/>
  <c r="U25" i="1"/>
  <c r="U26" i="1"/>
  <c r="U27" i="1"/>
  <c r="U28" i="1"/>
  <c r="U29" i="1"/>
  <c r="U30" i="1"/>
  <c r="U31" i="1"/>
  <c r="U32" i="1"/>
  <c r="U33" i="1"/>
  <c r="U34" i="1"/>
  <c r="U35" i="1"/>
  <c r="U36" i="1"/>
  <c r="U37" i="1"/>
  <c r="U38" i="1"/>
  <c r="U39" i="1"/>
  <c r="U40" i="1"/>
  <c r="U41" i="1"/>
  <c r="U42" i="1"/>
  <c r="U43" i="1"/>
  <c r="U44" i="1"/>
  <c r="U45" i="1"/>
  <c r="U46" i="1"/>
  <c r="U47" i="1"/>
  <c r="U48" i="1"/>
  <c r="U49" i="1"/>
  <c r="U50" i="1"/>
  <c r="U51" i="1"/>
  <c r="U52" i="1"/>
  <c r="U53" i="1"/>
  <c r="U54" i="1"/>
  <c r="U55" i="1"/>
  <c r="U56" i="1"/>
  <c r="U57" i="1"/>
  <c r="U58" i="1"/>
  <c r="U59" i="1"/>
  <c r="U60" i="1"/>
  <c r="U61" i="1"/>
  <c r="U62" i="1"/>
  <c r="U63" i="1"/>
  <c r="U64" i="1"/>
  <c r="U65" i="1"/>
  <c r="U66" i="1"/>
  <c r="U67" i="1"/>
  <c r="U68" i="1"/>
  <c r="U69" i="1"/>
  <c r="U70" i="1"/>
  <c r="U71" i="1"/>
  <c r="U72" i="1"/>
  <c r="U73" i="1"/>
  <c r="U74" i="1"/>
  <c r="U75" i="1"/>
  <c r="U76" i="1"/>
  <c r="U5" i="1"/>
  <c r="P5" i="1"/>
  <c r="I11" i="8" l="1"/>
  <c r="F14" i="8"/>
  <c r="E6" i="8" l="1"/>
  <c r="F6" i="8" s="1"/>
  <c r="F9" i="8" s="1"/>
  <c r="I5" i="8" s="1"/>
  <c r="I6" i="8" l="1"/>
  <c r="E11" i="8"/>
  <c r="E14" i="8"/>
  <c r="Q22" i="7" l="1"/>
  <c r="O23" i="7"/>
  <c r="O21" i="7"/>
  <c r="G24" i="6"/>
  <c r="H14" i="6"/>
  <c r="H13" i="6"/>
  <c r="H12" i="6"/>
  <c r="H10" i="6"/>
  <c r="F8" i="3" l="1"/>
  <c r="G6" i="3"/>
  <c r="J13" i="3" s="1"/>
  <c r="F6" i="3"/>
  <c r="F9" i="3" l="1"/>
  <c r="Q18" i="2"/>
  <c r="Q8" i="2"/>
  <c r="Q9" i="2"/>
  <c r="Q10" i="2"/>
  <c r="Q11" i="2"/>
  <c r="Q12" i="2"/>
  <c r="Q13" i="2"/>
  <c r="Q14" i="2"/>
  <c r="Q15" i="2"/>
  <c r="Q16" i="2"/>
  <c r="Q17" i="2"/>
  <c r="Q7" i="2"/>
  <c r="Q5" i="2"/>
  <c r="Q6" i="2"/>
  <c r="O5" i="2"/>
  <c r="O6" i="2"/>
  <c r="O7" i="2"/>
  <c r="O8" i="2"/>
  <c r="O9" i="2"/>
  <c r="O10" i="2"/>
  <c r="O11" i="2"/>
  <c r="O12" i="2"/>
  <c r="O13" i="2"/>
  <c r="O14" i="2"/>
  <c r="O15" i="2"/>
  <c r="O16" i="2"/>
  <c r="O17" i="2"/>
  <c r="L8" i="2"/>
  <c r="R8" i="2" s="1"/>
  <c r="S8" i="2" s="1"/>
  <c r="U8" i="2" s="1"/>
  <c r="L9" i="2"/>
  <c r="R9" i="2" s="1"/>
  <c r="S9" i="2" s="1"/>
  <c r="U9" i="2" s="1"/>
  <c r="L10" i="2"/>
  <c r="R10" i="2" s="1"/>
  <c r="S10" i="2" s="1"/>
  <c r="U10" i="2" s="1"/>
  <c r="L11" i="2"/>
  <c r="R11" i="2" s="1"/>
  <c r="S11" i="2" s="1"/>
  <c r="U11" i="2" s="1"/>
  <c r="L12" i="2"/>
  <c r="R12" i="2" s="1"/>
  <c r="S12" i="2" s="1"/>
  <c r="U12" i="2" s="1"/>
  <c r="L13" i="2"/>
  <c r="R13" i="2" s="1"/>
  <c r="S13" i="2" s="1"/>
  <c r="U13" i="2" s="1"/>
  <c r="L14" i="2"/>
  <c r="R14" i="2" s="1"/>
  <c r="S14" i="2" s="1"/>
  <c r="U14" i="2" s="1"/>
  <c r="L15" i="2"/>
  <c r="R15" i="2" s="1"/>
  <c r="S15" i="2" s="1"/>
  <c r="U15" i="2" s="1"/>
  <c r="L16" i="2"/>
  <c r="R16" i="2" s="1"/>
  <c r="S16" i="2" s="1"/>
  <c r="U16" i="2" s="1"/>
  <c r="L17" i="2"/>
  <c r="R17" i="2" s="1"/>
  <c r="S17" i="2" s="1"/>
  <c r="U17" i="2" s="1"/>
  <c r="L5" i="2"/>
  <c r="R5" i="2" s="1"/>
  <c r="S5" i="2" s="1"/>
  <c r="U5" i="2" s="1"/>
  <c r="L6" i="2"/>
  <c r="R6" i="2" s="1"/>
  <c r="S6" i="2" s="1"/>
  <c r="U6" i="2" s="1"/>
  <c r="F18" i="2"/>
  <c r="G18" i="2"/>
  <c r="I8" i="2"/>
  <c r="I9" i="2"/>
  <c r="I10" i="2"/>
  <c r="I11" i="2"/>
  <c r="I12" i="2"/>
  <c r="I13" i="2"/>
  <c r="I14" i="2"/>
  <c r="I15" i="2"/>
  <c r="I16" i="2"/>
  <c r="I17" i="2"/>
  <c r="I7" i="2"/>
  <c r="I5" i="2"/>
  <c r="I6" i="2"/>
  <c r="I4" i="2"/>
  <c r="G5" i="2"/>
  <c r="G6" i="2"/>
  <c r="G8" i="2"/>
  <c r="G9" i="2"/>
  <c r="G10" i="2"/>
  <c r="G11" i="2"/>
  <c r="G12" i="2"/>
  <c r="G13" i="2"/>
  <c r="G14" i="2"/>
  <c r="G15" i="2"/>
  <c r="G16" i="2"/>
  <c r="G17" i="2"/>
  <c r="G7" i="2"/>
  <c r="G4" i="2"/>
  <c r="L7" i="2"/>
  <c r="R7" i="2" s="1"/>
  <c r="Q4" i="2"/>
  <c r="O4" i="2"/>
  <c r="L4" i="2"/>
  <c r="S7" i="2" l="1"/>
  <c r="U7" i="2" s="1"/>
  <c r="R4" i="2"/>
  <c r="S4" i="2" s="1"/>
  <c r="U4" i="2" s="1"/>
  <c r="U18" i="2" s="1"/>
  <c r="G8" i="3" s="1"/>
  <c r="G9" i="3" s="1"/>
  <c r="P8" i="1"/>
  <c r="P9" i="1"/>
  <c r="P10" i="1"/>
  <c r="P11" i="1"/>
  <c r="P12" i="1"/>
  <c r="P13" i="1"/>
  <c r="P14" i="1"/>
  <c r="P15" i="1"/>
  <c r="P16" i="1"/>
  <c r="P17" i="1"/>
  <c r="P18" i="1"/>
  <c r="P19" i="1"/>
  <c r="P20" i="1"/>
  <c r="P21" i="1"/>
  <c r="P22" i="1"/>
  <c r="P23" i="1"/>
  <c r="P24" i="1"/>
  <c r="P25" i="1"/>
  <c r="P26" i="1"/>
  <c r="P27" i="1"/>
  <c r="P28" i="1"/>
  <c r="P29" i="1"/>
  <c r="P30" i="1"/>
  <c r="P31" i="1"/>
  <c r="P32" i="1"/>
  <c r="P33" i="1"/>
  <c r="P34" i="1"/>
  <c r="P35" i="1"/>
  <c r="P36" i="1"/>
  <c r="P37" i="1"/>
  <c r="N8" i="1" l="1"/>
  <c r="N9" i="1"/>
  <c r="N10" i="1"/>
  <c r="N11" i="1"/>
  <c r="N12" i="1"/>
  <c r="N13" i="1"/>
  <c r="N14" i="1"/>
  <c r="N15" i="1"/>
  <c r="N16" i="1"/>
  <c r="N17" i="1"/>
  <c r="N18" i="1"/>
  <c r="N19" i="1"/>
  <c r="N20" i="1"/>
  <c r="N21" i="1"/>
  <c r="N22" i="1"/>
  <c r="N23" i="1"/>
  <c r="N24" i="1"/>
  <c r="N25" i="1"/>
  <c r="N26" i="1"/>
  <c r="N27" i="1"/>
  <c r="N28" i="1"/>
  <c r="N29" i="1"/>
  <c r="N30" i="1"/>
  <c r="N31" i="1"/>
  <c r="N32" i="1"/>
  <c r="N33" i="1"/>
  <c r="N34" i="1"/>
  <c r="N35" i="1"/>
  <c r="N36" i="1"/>
  <c r="N37" i="1"/>
  <c r="G6" i="1"/>
  <c r="G7" i="1"/>
  <c r="G8" i="1"/>
  <c r="G9" i="1"/>
  <c r="G10" i="1"/>
  <c r="G11" i="1"/>
  <c r="G12" i="1"/>
  <c r="G13" i="1"/>
  <c r="G14" i="1"/>
  <c r="G15" i="1"/>
  <c r="G16" i="1"/>
  <c r="G17" i="1"/>
  <c r="G18" i="1"/>
  <c r="G19" i="1"/>
  <c r="G20" i="1"/>
  <c r="G21" i="1"/>
  <c r="G22" i="1"/>
  <c r="G23" i="1"/>
  <c r="G24" i="1"/>
  <c r="G25" i="1"/>
  <c r="G26" i="1"/>
  <c r="G27" i="1"/>
  <c r="G28" i="1"/>
  <c r="G29" i="1"/>
  <c r="G30" i="1"/>
  <c r="G31" i="1"/>
  <c r="G32" i="1"/>
  <c r="G33" i="1"/>
  <c r="G34" i="1"/>
  <c r="G35" i="1"/>
  <c r="G36" i="1"/>
  <c r="G37" i="1"/>
  <c r="G5" i="1"/>
  <c r="E6" i="1"/>
  <c r="E7" i="1"/>
  <c r="E8" i="1"/>
  <c r="E9" i="1"/>
  <c r="E10" i="1"/>
  <c r="E11" i="1"/>
  <c r="E12" i="1"/>
  <c r="E13" i="1"/>
  <c r="E14" i="1"/>
  <c r="E15" i="1"/>
  <c r="E16" i="1"/>
  <c r="E17" i="1"/>
  <c r="E18" i="1"/>
  <c r="E19" i="1"/>
  <c r="E20" i="1"/>
  <c r="E21" i="1"/>
  <c r="E22" i="1"/>
  <c r="E23" i="1"/>
  <c r="E24" i="1"/>
  <c r="E25" i="1"/>
  <c r="E26" i="1"/>
  <c r="E27" i="1"/>
  <c r="E28" i="1"/>
  <c r="E29" i="1"/>
  <c r="E30" i="1"/>
  <c r="E31" i="1"/>
  <c r="E32" i="1"/>
  <c r="E33" i="1"/>
  <c r="E34" i="1"/>
  <c r="E35" i="1"/>
  <c r="E36" i="1"/>
  <c r="E37" i="1"/>
  <c r="E5" i="1"/>
  <c r="K6" i="1"/>
  <c r="K7" i="1"/>
  <c r="K8" i="1"/>
  <c r="K9" i="1"/>
  <c r="K10" i="1"/>
  <c r="K11" i="1"/>
  <c r="K12" i="1"/>
  <c r="K13" i="1"/>
  <c r="K14" i="1"/>
  <c r="K15" i="1"/>
  <c r="K16" i="1"/>
  <c r="K17" i="1"/>
  <c r="K18" i="1"/>
  <c r="K19" i="1"/>
  <c r="K20" i="1"/>
  <c r="K21" i="1"/>
  <c r="K22" i="1"/>
  <c r="K23" i="1"/>
  <c r="K24" i="1"/>
  <c r="K25" i="1"/>
  <c r="K26" i="1"/>
  <c r="K27" i="1"/>
  <c r="K28" i="1"/>
  <c r="K29" i="1"/>
  <c r="K30" i="1"/>
  <c r="K31" i="1"/>
  <c r="K32" i="1"/>
  <c r="K33" i="1"/>
  <c r="K34" i="1"/>
  <c r="K35" i="1"/>
  <c r="K36" i="1"/>
  <c r="K37" i="1"/>
  <c r="K5" i="1"/>
  <c r="N7" i="1"/>
  <c r="P7" i="1"/>
  <c r="N6" i="1"/>
  <c r="P6" i="1"/>
  <c r="N5" i="1"/>
  <c r="Q20" i="1" l="1"/>
  <c r="R20" i="1" s="1"/>
  <c r="T20" i="1" s="1"/>
  <c r="Q12" i="1"/>
  <c r="R12" i="1" s="1"/>
  <c r="T12" i="1" s="1"/>
  <c r="Q30" i="1"/>
  <c r="R30" i="1" s="1"/>
  <c r="T30" i="1" s="1"/>
  <c r="Q14" i="1"/>
  <c r="R14" i="1" s="1"/>
  <c r="T14" i="1" s="1"/>
  <c r="Q35" i="1"/>
  <c r="R35" i="1" s="1"/>
  <c r="T35" i="1" s="1"/>
  <c r="Q31" i="1"/>
  <c r="R31" i="1" s="1"/>
  <c r="T31" i="1" s="1"/>
  <c r="Q15" i="1"/>
  <c r="R15" i="1" s="1"/>
  <c r="T15" i="1" s="1"/>
  <c r="Q11" i="1"/>
  <c r="R11" i="1" s="1"/>
  <c r="T11" i="1" s="1"/>
  <c r="Q37" i="1"/>
  <c r="R37" i="1" s="1"/>
  <c r="T37" i="1" s="1"/>
  <c r="Q33" i="1"/>
  <c r="R33" i="1" s="1"/>
  <c r="T33" i="1" s="1"/>
  <c r="Q29" i="1"/>
  <c r="R29" i="1" s="1"/>
  <c r="T29" i="1" s="1"/>
  <c r="Q25" i="1"/>
  <c r="R25" i="1" s="1"/>
  <c r="T25" i="1" s="1"/>
  <c r="Q21" i="1"/>
  <c r="R21" i="1" s="1"/>
  <c r="T21" i="1" s="1"/>
  <c r="Q17" i="1"/>
  <c r="R17" i="1" s="1"/>
  <c r="T17" i="1" s="1"/>
  <c r="Q13" i="1"/>
  <c r="R13" i="1" s="1"/>
  <c r="T13" i="1" s="1"/>
  <c r="Q9" i="1"/>
  <c r="R9" i="1" s="1"/>
  <c r="T9" i="1" s="1"/>
  <c r="Q27" i="1"/>
  <c r="R27" i="1" s="1"/>
  <c r="T27" i="1" s="1"/>
  <c r="Q23" i="1"/>
  <c r="R23" i="1" s="1"/>
  <c r="T23" i="1" s="1"/>
  <c r="Q19" i="1"/>
  <c r="R19" i="1" s="1"/>
  <c r="T19" i="1" s="1"/>
  <c r="Q36" i="1"/>
  <c r="R36" i="1" s="1"/>
  <c r="T36" i="1" s="1"/>
  <c r="Q32" i="1"/>
  <c r="R32" i="1" s="1"/>
  <c r="T32" i="1" s="1"/>
  <c r="Q28" i="1"/>
  <c r="R28" i="1" s="1"/>
  <c r="T28" i="1" s="1"/>
  <c r="Q24" i="1"/>
  <c r="R24" i="1" s="1"/>
  <c r="T24" i="1" s="1"/>
  <c r="Q8" i="1"/>
  <c r="R8" i="1" s="1"/>
  <c r="T8" i="1" s="1"/>
  <c r="Q34" i="1"/>
  <c r="R34" i="1" s="1"/>
  <c r="T34" i="1" s="1"/>
  <c r="Q18" i="1"/>
  <c r="R18" i="1" s="1"/>
  <c r="T18" i="1" s="1"/>
  <c r="Q10" i="1"/>
  <c r="R10" i="1" s="1"/>
  <c r="T10" i="1" s="1"/>
  <c r="Q26" i="1"/>
  <c r="R26" i="1" s="1"/>
  <c r="T26" i="1" s="1"/>
  <c r="Q22" i="1"/>
  <c r="R22" i="1" s="1"/>
  <c r="T22" i="1" s="1"/>
  <c r="Q16" i="1"/>
  <c r="R16" i="1" s="1"/>
  <c r="T16" i="1" s="1"/>
  <c r="Q6" i="1"/>
  <c r="R6" i="1" s="1"/>
  <c r="T6" i="1" s="1"/>
  <c r="Q5" i="1"/>
  <c r="R5" i="1" s="1"/>
  <c r="T5" i="1" s="1"/>
  <c r="Q7" i="1"/>
  <c r="R7" i="1" s="1"/>
  <c r="T7" i="1" s="1"/>
</calcChain>
</file>

<file path=xl/sharedStrings.xml><?xml version="1.0" encoding="utf-8"?>
<sst xmlns="http://schemas.openxmlformats.org/spreadsheetml/2006/main" count="339" uniqueCount="217">
  <si>
    <t>Sr. No.</t>
  </si>
  <si>
    <t>Name of Building</t>
  </si>
  <si>
    <t>Type of Structure</t>
  </si>
  <si>
    <t>Area 
(in sq.mtr)</t>
  </si>
  <si>
    <t>Area 
(in sq ft)</t>
  </si>
  <si>
    <t>Height (in mtr.)</t>
  </si>
  <si>
    <t>Height (in ft.)</t>
  </si>
  <si>
    <t>Year of Construction</t>
  </si>
  <si>
    <t xml:space="preserve">Year of Valuation </t>
  </si>
  <si>
    <t>Total Life Consumed 
(In year)</t>
  </si>
  <si>
    <t>Total Economical Life
(In year)</t>
  </si>
  <si>
    <t>Salvage value</t>
  </si>
  <si>
    <t>Depreciation Rate</t>
  </si>
  <si>
    <t>Plinth Area  Rate 
(In per sq ft)</t>
  </si>
  <si>
    <t>Gross Replacement Value
(INR)</t>
  </si>
  <si>
    <t xml:space="preserve">Depreciation
(INR) </t>
  </si>
  <si>
    <t>Depreciated Value
(INR)</t>
  </si>
  <si>
    <t>Additional Aesthetics (Renovation)</t>
  </si>
  <si>
    <t>Depreciated Replacement Market Value
(INR)</t>
  </si>
  <si>
    <r>
      <rPr>
        <sz val="10"/>
        <rFont val="Trebuchet MS"/>
        <family val="2"/>
      </rPr>
      <t>ESP Control Room</t>
    </r>
  </si>
  <si>
    <r>
      <rPr>
        <sz val="10"/>
        <rFont val="Trebuchet MS"/>
        <family val="2"/>
      </rPr>
      <t>Generator room</t>
    </r>
  </si>
  <si>
    <r>
      <rPr>
        <sz val="10"/>
        <rFont val="Trebuchet MS"/>
        <family val="2"/>
      </rPr>
      <t xml:space="preserve">Electrical store,
</t>
    </r>
    <r>
      <rPr>
        <sz val="10"/>
        <rFont val="Trebuchet MS"/>
        <family val="2"/>
      </rPr>
      <t>panel room, coal</t>
    </r>
    <r>
      <rPr>
        <sz val="10"/>
        <rFont val="Times New Roman"/>
        <family val="1"/>
      </rPr>
      <t xml:space="preserve"> </t>
    </r>
    <r>
      <rPr>
        <sz val="10"/>
        <rFont val="Trebuchet MS"/>
        <family val="2"/>
      </rPr>
      <t>testing room,</t>
    </r>
    <r>
      <rPr>
        <sz val="10"/>
        <rFont val="Times New Roman"/>
        <family val="1"/>
      </rPr>
      <t xml:space="preserve"> </t>
    </r>
    <r>
      <rPr>
        <sz val="10"/>
        <rFont val="Trebuchet MS"/>
        <family val="2"/>
      </rPr>
      <t>laboratory</t>
    </r>
  </si>
  <si>
    <r>
      <rPr>
        <sz val="10"/>
        <rFont val="Trebuchet MS"/>
        <family val="2"/>
      </rPr>
      <t>Store</t>
    </r>
  </si>
  <si>
    <r>
      <rPr>
        <sz val="10"/>
        <rFont val="Trebuchet MS"/>
        <family val="2"/>
      </rPr>
      <t>H.T  Breaker  room,</t>
    </r>
    <r>
      <rPr>
        <sz val="10"/>
        <rFont val="Times New Roman"/>
        <family val="1"/>
      </rPr>
      <t xml:space="preserve"> </t>
    </r>
    <r>
      <rPr>
        <sz val="10"/>
        <rFont val="Trebuchet MS"/>
        <family val="2"/>
      </rPr>
      <t xml:space="preserve">lab &amp; raw material
</t>
    </r>
    <r>
      <rPr>
        <sz val="10"/>
        <rFont val="Trebuchet MS"/>
        <family val="2"/>
      </rPr>
      <t>store</t>
    </r>
  </si>
  <si>
    <r>
      <rPr>
        <sz val="10"/>
        <rFont val="Trebuchet MS"/>
        <family val="2"/>
      </rPr>
      <t>Raw material store</t>
    </r>
  </si>
  <si>
    <r>
      <rPr>
        <sz val="10"/>
        <rFont val="Trebuchet MS"/>
        <family val="2"/>
      </rPr>
      <t>Fire brick store &amp;</t>
    </r>
    <r>
      <rPr>
        <sz val="10"/>
        <rFont val="Times New Roman"/>
        <family val="1"/>
      </rPr>
      <t xml:space="preserve"> </t>
    </r>
    <r>
      <rPr>
        <sz val="10"/>
        <rFont val="Trebuchet MS"/>
        <family val="2"/>
      </rPr>
      <t>landish and tundish</t>
    </r>
    <r>
      <rPr>
        <sz val="10"/>
        <rFont val="Times New Roman"/>
        <family val="1"/>
      </rPr>
      <t xml:space="preserve"> </t>
    </r>
    <r>
      <rPr>
        <sz val="10"/>
        <rFont val="Trebuchet MS"/>
        <family val="2"/>
      </rPr>
      <t>store</t>
    </r>
  </si>
  <si>
    <r>
      <rPr>
        <sz val="10"/>
        <rFont val="Trebuchet MS"/>
        <family val="2"/>
      </rPr>
      <t xml:space="preserve">Occupational health
</t>
    </r>
    <r>
      <rPr>
        <sz val="10"/>
        <rFont val="Trebuchet MS"/>
        <family val="2"/>
      </rPr>
      <t>centre no. 2, store</t>
    </r>
    <r>
      <rPr>
        <sz val="10"/>
        <rFont val="Times New Roman"/>
        <family val="1"/>
      </rPr>
      <t xml:space="preserve"> </t>
    </r>
    <r>
      <rPr>
        <sz val="10"/>
        <rFont val="Trebuchet MS"/>
        <family val="2"/>
      </rPr>
      <t>office and O/H</t>
    </r>
    <r>
      <rPr>
        <sz val="10"/>
        <rFont val="Times New Roman"/>
        <family val="1"/>
      </rPr>
      <t xml:space="preserve"> </t>
    </r>
    <r>
      <rPr>
        <sz val="10"/>
        <rFont val="Trebuchet MS"/>
        <family val="2"/>
      </rPr>
      <t>water tank</t>
    </r>
  </si>
  <si>
    <r>
      <rPr>
        <sz val="10"/>
        <rFont val="Trebuchet MS"/>
        <family val="2"/>
      </rPr>
      <t xml:space="preserve">Personal office,
</t>
    </r>
    <r>
      <rPr>
        <sz val="10"/>
        <rFont val="Trebuchet MS"/>
        <family val="2"/>
      </rPr>
      <t>Elec./ Mech Office&amp;</t>
    </r>
    <r>
      <rPr>
        <sz val="10"/>
        <rFont val="Times New Roman"/>
        <family val="1"/>
      </rPr>
      <t xml:space="preserve"> </t>
    </r>
    <r>
      <rPr>
        <sz val="10"/>
        <rFont val="Trebuchet MS"/>
        <family val="2"/>
      </rPr>
      <t>Recreation room</t>
    </r>
  </si>
  <si>
    <r>
      <rPr>
        <sz val="10"/>
        <rFont val="Trebuchet MS"/>
        <family val="2"/>
      </rPr>
      <t>Scrap store</t>
    </r>
  </si>
  <si>
    <r>
      <rPr>
        <sz val="10"/>
        <rFont val="Trebuchet MS"/>
        <family val="2"/>
      </rPr>
      <t xml:space="preserve">Security room, time
</t>
    </r>
    <r>
      <rPr>
        <sz val="10"/>
        <rFont val="Trebuchet MS"/>
        <family val="2"/>
      </rPr>
      <t>office, canteen</t>
    </r>
  </si>
  <si>
    <r>
      <rPr>
        <sz val="10"/>
        <rFont val="Trebuchet MS"/>
        <family val="2"/>
      </rPr>
      <t>Security office</t>
    </r>
  </si>
  <si>
    <r>
      <rPr>
        <sz val="10"/>
        <rFont val="Trebuchet MS"/>
        <family val="2"/>
      </rPr>
      <t>Lunch room</t>
    </r>
  </si>
  <si>
    <r>
      <rPr>
        <sz val="10"/>
        <rFont val="Trebuchet MS"/>
        <family val="2"/>
      </rPr>
      <t>Toilet block, civil</t>
    </r>
    <r>
      <rPr>
        <sz val="10"/>
        <rFont val="Times New Roman"/>
        <family val="1"/>
      </rPr>
      <t xml:space="preserve"> </t>
    </r>
    <r>
      <rPr>
        <sz val="10"/>
        <rFont val="Trebuchet MS"/>
        <family val="2"/>
      </rPr>
      <t>store, occupational</t>
    </r>
    <r>
      <rPr>
        <sz val="10"/>
        <rFont val="Times New Roman"/>
        <family val="1"/>
      </rPr>
      <t xml:space="preserve"> </t>
    </r>
    <r>
      <rPr>
        <sz val="10"/>
        <rFont val="Trebuchet MS"/>
        <family val="2"/>
      </rPr>
      <t xml:space="preserve">health centre,
</t>
    </r>
    <r>
      <rPr>
        <sz val="10"/>
        <rFont val="Trebuchet MS"/>
        <family val="2"/>
      </rPr>
      <t>Visitors room</t>
    </r>
  </si>
  <si>
    <r>
      <rPr>
        <sz val="10"/>
        <rFont val="Trebuchet MS"/>
        <family val="2"/>
      </rPr>
      <t xml:space="preserve">President room,
</t>
    </r>
    <r>
      <rPr>
        <sz val="10"/>
        <rFont val="Trebuchet MS"/>
        <family val="2"/>
      </rPr>
      <t>G.M office, Panel</t>
    </r>
    <r>
      <rPr>
        <sz val="10"/>
        <rFont val="Times New Roman"/>
        <family val="1"/>
      </rPr>
      <t xml:space="preserve"> </t>
    </r>
    <r>
      <rPr>
        <sz val="10"/>
        <rFont val="Trebuchet MS"/>
        <family val="2"/>
      </rPr>
      <t>room</t>
    </r>
  </si>
  <si>
    <r>
      <rPr>
        <sz val="10"/>
        <rFont val="Trebuchet MS"/>
        <family val="2"/>
      </rPr>
      <t xml:space="preserve">Extension panel
</t>
    </r>
    <r>
      <rPr>
        <sz val="10"/>
        <rFont val="Trebuchet MS"/>
        <family val="2"/>
      </rPr>
      <t>room, store room</t>
    </r>
  </si>
  <si>
    <r>
      <rPr>
        <sz val="10"/>
        <rFont val="Trebuchet MS"/>
        <family val="2"/>
      </rPr>
      <t>Panel room -3 , QC</t>
    </r>
    <r>
      <rPr>
        <sz val="10"/>
        <rFont val="Times New Roman"/>
        <family val="1"/>
      </rPr>
      <t xml:space="preserve"> </t>
    </r>
    <r>
      <rPr>
        <sz val="10"/>
        <rFont val="Trebuchet MS"/>
        <family val="2"/>
      </rPr>
      <t xml:space="preserve">Lab, General store
</t>
    </r>
    <r>
      <rPr>
        <sz val="10"/>
        <rFont val="Trebuchet MS"/>
        <family val="2"/>
      </rPr>
      <t>&amp; spare store</t>
    </r>
  </si>
  <si>
    <r>
      <rPr>
        <sz val="10"/>
        <rFont val="Trebuchet MS"/>
        <family val="2"/>
      </rPr>
      <t>H.T. rooms,</t>
    </r>
    <r>
      <rPr>
        <sz val="10"/>
        <rFont val="Times New Roman"/>
        <family val="1"/>
      </rPr>
      <t xml:space="preserve"> </t>
    </r>
    <r>
      <rPr>
        <sz val="10"/>
        <rFont val="Trebuchet MS"/>
        <family val="2"/>
      </rPr>
      <t>Transformer etc.</t>
    </r>
  </si>
  <si>
    <r>
      <rPr>
        <sz val="10"/>
        <rFont val="Trebuchet MS"/>
        <family val="2"/>
      </rPr>
      <t>Labour toilet block</t>
    </r>
  </si>
  <si>
    <r>
      <rPr>
        <sz val="10"/>
        <rFont val="Trebuchet MS"/>
        <family val="2"/>
      </rPr>
      <t>Ambulance room</t>
    </r>
  </si>
  <si>
    <r>
      <rPr>
        <sz val="10"/>
        <rFont val="Trebuchet MS"/>
        <family val="2"/>
      </rPr>
      <t>D.V.C sub station</t>
    </r>
    <r>
      <rPr>
        <sz val="10"/>
        <rFont val="Times New Roman"/>
        <family val="1"/>
      </rPr>
      <t xml:space="preserve"> </t>
    </r>
    <r>
      <rPr>
        <sz val="10"/>
        <rFont val="Trebuchet MS"/>
        <family val="2"/>
      </rPr>
      <t>building</t>
    </r>
  </si>
  <si>
    <r>
      <rPr>
        <sz val="10"/>
        <rFont val="Trebuchet MS"/>
        <family val="2"/>
      </rPr>
      <t xml:space="preserve">D.V.C sub station
</t>
    </r>
    <r>
      <rPr>
        <sz val="10"/>
        <rFont val="Trebuchet MS"/>
        <family val="2"/>
      </rPr>
      <t>building</t>
    </r>
  </si>
  <si>
    <r>
      <rPr>
        <sz val="10"/>
        <rFont val="Trebuchet MS"/>
        <family val="2"/>
      </rPr>
      <t>H.T Room</t>
    </r>
  </si>
  <si>
    <r>
      <rPr>
        <sz val="10"/>
        <rFont val="Trebuchet MS"/>
        <family val="2"/>
      </rPr>
      <t>Lab office, CNC</t>
    </r>
    <r>
      <rPr>
        <sz val="10"/>
        <rFont val="Times New Roman"/>
        <family val="1"/>
      </rPr>
      <t xml:space="preserve"> </t>
    </r>
    <r>
      <rPr>
        <sz val="10"/>
        <rFont val="Trebuchet MS"/>
        <family val="2"/>
      </rPr>
      <t>Lathe machine</t>
    </r>
    <r>
      <rPr>
        <sz val="10"/>
        <rFont val="Times New Roman"/>
        <family val="1"/>
      </rPr>
      <t xml:space="preserve"> </t>
    </r>
    <r>
      <rPr>
        <sz val="10"/>
        <rFont val="Trebuchet MS"/>
        <family val="2"/>
      </rPr>
      <t>room</t>
    </r>
  </si>
  <si>
    <r>
      <rPr>
        <sz val="10"/>
        <rFont val="Trebuchet MS"/>
        <family val="2"/>
      </rPr>
      <t>DC control room</t>
    </r>
  </si>
  <si>
    <r>
      <rPr>
        <sz val="10"/>
        <rFont val="Trebuchet MS"/>
        <family val="2"/>
      </rPr>
      <t>General Store</t>
    </r>
  </si>
  <si>
    <r>
      <rPr>
        <sz val="10"/>
        <rFont val="Trebuchet MS"/>
        <family val="2"/>
      </rPr>
      <t>Product house</t>
    </r>
  </si>
  <si>
    <r>
      <t xml:space="preserve">Administrative
</t>
    </r>
    <r>
      <rPr>
        <sz val="10"/>
        <rFont val="Trebuchet MS"/>
        <family val="2"/>
      </rPr>
      <t>Building 1</t>
    </r>
  </si>
  <si>
    <r>
      <rPr>
        <sz val="10"/>
        <rFont val="Trebuchet MS"/>
        <family val="2"/>
      </rPr>
      <t xml:space="preserve">RCC frame
</t>
    </r>
    <r>
      <rPr>
        <sz val="10"/>
        <rFont val="Trebuchet MS"/>
        <family val="2"/>
      </rPr>
      <t>structure</t>
    </r>
  </si>
  <si>
    <r>
      <rPr>
        <sz val="10"/>
        <rFont val="Trebuchet MS"/>
        <family val="2"/>
      </rPr>
      <t>RCC frame</t>
    </r>
    <r>
      <rPr>
        <sz val="10"/>
        <rFont val="Times New Roman"/>
        <family val="1"/>
      </rPr>
      <t xml:space="preserve"> </t>
    </r>
    <r>
      <rPr>
        <sz val="10"/>
        <rFont val="Trebuchet MS"/>
        <family val="2"/>
      </rPr>
      <t>structure</t>
    </r>
  </si>
  <si>
    <r>
      <rPr>
        <sz val="10"/>
        <rFont val="Trebuchet MS"/>
        <family val="2"/>
      </rPr>
      <t>Brick built/ RCColumn</t>
    </r>
    <r>
      <rPr>
        <sz val="10"/>
        <rFont val="Times New Roman"/>
        <family val="1"/>
      </rPr>
      <t xml:space="preserve"> </t>
    </r>
    <r>
      <rPr>
        <sz val="10"/>
        <rFont val="Trebuchet MS"/>
        <family val="2"/>
      </rPr>
      <t>structure with ASB</t>
    </r>
    <r>
      <rPr>
        <sz val="10"/>
        <rFont val="Times New Roman"/>
        <family val="1"/>
      </rPr>
      <t xml:space="preserve"> </t>
    </r>
    <r>
      <rPr>
        <sz val="10"/>
        <rFont val="Trebuchet MS"/>
        <family val="2"/>
      </rPr>
      <t>shed</t>
    </r>
  </si>
  <si>
    <t>Administrative
building 2 with weigh bridge room</t>
  </si>
  <si>
    <r>
      <rPr>
        <sz val="10"/>
        <rFont val="Trebuchet MS"/>
        <family val="2"/>
      </rPr>
      <t>Brick built/ RC</t>
    </r>
    <r>
      <rPr>
        <sz val="10"/>
        <rFont val="Times New Roman"/>
        <family val="1"/>
      </rPr>
      <t xml:space="preserve"> </t>
    </r>
    <r>
      <rPr>
        <sz val="10"/>
        <rFont val="Trebuchet MS"/>
        <family val="2"/>
      </rPr>
      <t>Column</t>
    </r>
    <r>
      <rPr>
        <sz val="10"/>
        <rFont val="Times New Roman"/>
        <family val="1"/>
      </rPr>
      <t xml:space="preserve"> </t>
    </r>
    <r>
      <rPr>
        <sz val="10"/>
        <rFont val="Trebuchet MS"/>
        <family val="2"/>
      </rPr>
      <t>structure with</t>
    </r>
    <r>
      <rPr>
        <sz val="10"/>
        <rFont val="Times New Roman"/>
        <family val="1"/>
      </rPr>
      <t xml:space="preserve"> </t>
    </r>
    <r>
      <rPr>
        <sz val="10"/>
        <rFont val="Trebuchet MS"/>
        <family val="2"/>
      </rPr>
      <t>ASB shed</t>
    </r>
  </si>
  <si>
    <r>
      <rPr>
        <sz val="10"/>
        <rFont val="Trebuchet MS"/>
        <family val="2"/>
      </rPr>
      <t>Brick built/ RC</t>
    </r>
    <r>
      <rPr>
        <sz val="10"/>
        <rFont val="Times New Roman"/>
        <family val="1"/>
      </rPr>
      <t xml:space="preserve"> </t>
    </r>
    <r>
      <rPr>
        <sz val="10"/>
        <rFont val="Trebuchet MS"/>
        <family val="2"/>
      </rPr>
      <t>Column</t>
    </r>
    <r>
      <rPr>
        <sz val="10"/>
        <rFont val="Times New Roman"/>
        <family val="1"/>
      </rPr>
      <t xml:space="preserve"> </t>
    </r>
    <r>
      <rPr>
        <sz val="10"/>
        <rFont val="Trebuchet MS"/>
        <family val="2"/>
      </rPr>
      <t xml:space="preserve">structure with
</t>
    </r>
    <r>
      <rPr>
        <sz val="10"/>
        <rFont val="Trebuchet MS"/>
        <family val="2"/>
      </rPr>
      <t>ASB shed</t>
    </r>
  </si>
  <si>
    <r>
      <rPr>
        <sz val="10"/>
        <rFont val="Trebuchet MS"/>
        <family val="2"/>
      </rPr>
      <t>RC column/ RS</t>
    </r>
    <r>
      <rPr>
        <sz val="10"/>
        <rFont val="Times New Roman"/>
        <family val="1"/>
      </rPr>
      <t xml:space="preserve"> </t>
    </r>
    <r>
      <rPr>
        <sz val="10"/>
        <rFont val="Trebuchet MS"/>
        <family val="2"/>
      </rPr>
      <t xml:space="preserve">joist structure
</t>
    </r>
    <r>
      <rPr>
        <sz val="10"/>
        <rFont val="Trebuchet MS"/>
        <family val="2"/>
      </rPr>
      <t>with CI shed</t>
    </r>
  </si>
  <si>
    <r>
      <rPr>
        <sz val="10"/>
        <rFont val="Trebuchet MS"/>
        <family val="2"/>
      </rPr>
      <t>Dust collector</t>
    </r>
  </si>
  <si>
    <r>
      <rPr>
        <sz val="10"/>
        <rFont val="Trebuchet MS"/>
        <family val="2"/>
      </rPr>
      <t xml:space="preserve">Lubricant store,
</t>
    </r>
    <r>
      <rPr>
        <sz val="10"/>
        <rFont val="Trebuchet MS"/>
        <family val="2"/>
      </rPr>
      <t>F.O. storage tank,</t>
    </r>
    <r>
      <rPr>
        <sz val="10"/>
        <rFont val="Times New Roman"/>
        <family val="1"/>
      </rPr>
      <t xml:space="preserve"> </t>
    </r>
    <r>
      <rPr>
        <sz val="10"/>
        <rFont val="Trebuchet MS"/>
        <family val="2"/>
      </rPr>
      <t>pump room</t>
    </r>
  </si>
  <si>
    <r>
      <rPr>
        <sz val="10"/>
        <rFont val="Trebuchet MS"/>
        <family val="2"/>
      </rPr>
      <t>Coal storage shed</t>
    </r>
  </si>
  <si>
    <r>
      <rPr>
        <sz val="10"/>
        <rFont val="Trebuchet MS"/>
        <family val="2"/>
      </rPr>
      <t>Pump room</t>
    </r>
  </si>
  <si>
    <r>
      <rPr>
        <sz val="10"/>
        <rFont val="Trebuchet MS"/>
        <family val="2"/>
      </rPr>
      <t xml:space="preserve">General store
</t>
    </r>
    <r>
      <rPr>
        <sz val="10"/>
        <rFont val="Trebuchet MS"/>
        <family val="2"/>
      </rPr>
      <t>building</t>
    </r>
  </si>
  <si>
    <r>
      <rPr>
        <sz val="10"/>
        <rFont val="Trebuchet MS"/>
        <family val="2"/>
      </rPr>
      <t>Steel melting shop</t>
    </r>
    <r>
      <rPr>
        <sz val="10"/>
        <rFont val="Times New Roman"/>
        <family val="1"/>
      </rPr>
      <t xml:space="preserve"> </t>
    </r>
    <r>
      <rPr>
        <sz val="10"/>
        <rFont val="Trebuchet MS"/>
        <family val="2"/>
      </rPr>
      <t>and con-cast shed</t>
    </r>
  </si>
  <si>
    <r>
      <rPr>
        <sz val="10"/>
        <rFont val="Trebuchet MS"/>
        <family val="2"/>
      </rPr>
      <t>Maintenance shop</t>
    </r>
  </si>
  <si>
    <r>
      <rPr>
        <sz val="10"/>
        <rFont val="Trebuchet MS"/>
        <family val="2"/>
      </rPr>
      <t>Finished goods</t>
    </r>
    <r>
      <rPr>
        <sz val="10"/>
        <rFont val="Times New Roman"/>
        <family val="1"/>
      </rPr>
      <t xml:space="preserve"> </t>
    </r>
    <r>
      <rPr>
        <sz val="10"/>
        <rFont val="Trebuchet MS"/>
        <family val="2"/>
      </rPr>
      <t>store</t>
    </r>
  </si>
  <si>
    <t>RCC foundation with RS joist structure</t>
  </si>
  <si>
    <t xml:space="preserve">Brick built/ RC Column
structure with ASB shed
</t>
  </si>
  <si>
    <t xml:space="preserve">RS joist
structure with CI shed
</t>
  </si>
  <si>
    <t>Brick built structure with ASB shed</t>
  </si>
  <si>
    <t>RCC frame structure</t>
  </si>
  <si>
    <t xml:space="preserve">Brick built RC column structure with
ASB shed
</t>
  </si>
  <si>
    <t>Double section RS joint structure with ASB shed</t>
  </si>
  <si>
    <t>RS joist structure with ASB shed</t>
  </si>
  <si>
    <t xml:space="preserve">RS joist
structure with ASB shed
</t>
  </si>
  <si>
    <t>Garage</t>
  </si>
  <si>
    <t>F.O. Tanks</t>
  </si>
  <si>
    <t>Finished goods storage</t>
  </si>
  <si>
    <t>Finished goods storage area, cooling area, raw material etc.</t>
  </si>
  <si>
    <t>Ejector shed &amp; panel room</t>
  </si>
  <si>
    <t>Rolling mill 2</t>
  </si>
  <si>
    <t>Power distribution board room</t>
  </si>
  <si>
    <t>Intermediate mill meter room</t>
  </si>
  <si>
    <t>Cooling room</t>
  </si>
  <si>
    <t>Finished goods storage area</t>
  </si>
  <si>
    <t>Cycle stand</t>
  </si>
  <si>
    <t>Tubular truss structure with CI shed</t>
  </si>
  <si>
    <t>Double section RS joint with structure with ASB shed</t>
  </si>
  <si>
    <t>RS joist structure with CI shed</t>
  </si>
  <si>
    <t>Double section RS joint Structure with ASB shed</t>
  </si>
  <si>
    <t>Brick built RC column structure with ASB shed</t>
  </si>
  <si>
    <t>MS angle structure with ASB shed</t>
  </si>
  <si>
    <r>
      <rPr>
        <sz val="10"/>
        <rFont val="Trebuchet MS"/>
        <family val="2"/>
      </rPr>
      <t>Billet division shed</t>
    </r>
  </si>
  <si>
    <r>
      <rPr>
        <sz val="10"/>
        <rFont val="Trebuchet MS"/>
        <family val="2"/>
      </rPr>
      <t>Labour quarter no.1</t>
    </r>
  </si>
  <si>
    <r>
      <rPr>
        <sz val="10"/>
        <rFont val="Trebuchet MS"/>
        <family val="2"/>
      </rPr>
      <t>Coal crushing unit</t>
    </r>
  </si>
  <si>
    <r>
      <rPr>
        <sz val="10"/>
        <rFont val="Trebuchet MS"/>
        <family val="2"/>
      </rPr>
      <t>Pump house with</t>
    </r>
    <r>
      <rPr>
        <sz val="10"/>
        <rFont val="Times New Roman"/>
        <family val="1"/>
      </rPr>
      <t xml:space="preserve"> </t>
    </r>
    <r>
      <rPr>
        <sz val="10"/>
        <rFont val="Trebuchet MS"/>
        <family val="2"/>
      </rPr>
      <t>scrap material store</t>
    </r>
  </si>
  <si>
    <r>
      <rPr>
        <sz val="10"/>
        <rFont val="Trebuchet MS"/>
        <family val="2"/>
      </rPr>
      <t>DC panel room</t>
    </r>
  </si>
  <si>
    <r>
      <rPr>
        <sz val="10"/>
        <rFont val="Trebuchet MS"/>
        <family val="2"/>
      </rPr>
      <t>Main meter room</t>
    </r>
  </si>
  <si>
    <r>
      <rPr>
        <sz val="10"/>
        <rFont val="Trebuchet MS"/>
        <family val="2"/>
      </rPr>
      <t>Labour quarter no.2</t>
    </r>
  </si>
  <si>
    <r>
      <rPr>
        <sz val="10"/>
        <rFont val="Trebuchet MS"/>
        <family val="2"/>
      </rPr>
      <t xml:space="preserve">Power distribution
</t>
    </r>
    <r>
      <rPr>
        <sz val="10"/>
        <rFont val="Trebuchet MS"/>
        <family val="2"/>
      </rPr>
      <t>room</t>
    </r>
  </si>
  <si>
    <r>
      <rPr>
        <sz val="10"/>
        <rFont val="Trebuchet MS"/>
        <family val="2"/>
      </rPr>
      <t>DC drive room</t>
    </r>
  </si>
  <si>
    <r>
      <rPr>
        <sz val="10"/>
        <rFont val="Trebuchet MS"/>
        <family val="2"/>
      </rPr>
      <t>Mechanical office</t>
    </r>
  </si>
  <si>
    <r>
      <rPr>
        <sz val="10"/>
        <rFont val="Trebuchet MS"/>
        <family val="2"/>
      </rPr>
      <t>Compressor</t>
    </r>
  </si>
  <si>
    <r>
      <rPr>
        <sz val="10"/>
        <rFont val="Trebuchet MS"/>
        <family val="2"/>
      </rPr>
      <t>Loading unloading</t>
    </r>
    <r>
      <rPr>
        <sz val="10"/>
        <rFont val="Times New Roman"/>
        <family val="1"/>
      </rPr>
      <t xml:space="preserve"> </t>
    </r>
    <r>
      <rPr>
        <sz val="10"/>
        <rFont val="Trebuchet MS"/>
        <family val="2"/>
      </rPr>
      <t>shed</t>
    </r>
  </si>
  <si>
    <r>
      <rPr>
        <sz val="10"/>
        <rFont val="Trebuchet MS"/>
        <family val="2"/>
      </rPr>
      <t>Double section</t>
    </r>
    <r>
      <rPr>
        <sz val="10"/>
        <rFont val="Times New Roman"/>
        <family val="1"/>
      </rPr>
      <t xml:space="preserve"> </t>
    </r>
    <r>
      <rPr>
        <sz val="10"/>
        <rFont val="Trebuchet MS"/>
        <family val="2"/>
      </rPr>
      <t>RS joint</t>
    </r>
    <r>
      <rPr>
        <sz val="10"/>
        <rFont val="Times New Roman"/>
        <family val="1"/>
      </rPr>
      <t xml:space="preserve"> </t>
    </r>
    <r>
      <rPr>
        <sz val="10"/>
        <rFont val="Trebuchet MS"/>
        <family val="2"/>
      </rPr>
      <t xml:space="preserve">structure with
</t>
    </r>
    <r>
      <rPr>
        <sz val="10"/>
        <rFont val="Trebuchet MS"/>
        <family val="2"/>
      </rPr>
      <t>ASB shed</t>
    </r>
  </si>
  <si>
    <r>
      <rPr>
        <sz val="10"/>
        <rFont val="Trebuchet MS"/>
        <family val="2"/>
      </rPr>
      <t xml:space="preserve">Brick built
</t>
    </r>
    <r>
      <rPr>
        <sz val="10"/>
        <rFont val="Trebuchet MS"/>
        <family val="2"/>
      </rPr>
      <t>structure with</t>
    </r>
    <r>
      <rPr>
        <sz val="10"/>
        <rFont val="Times New Roman"/>
        <family val="1"/>
      </rPr>
      <t xml:space="preserve"> </t>
    </r>
    <r>
      <rPr>
        <sz val="10"/>
        <rFont val="Trebuchet MS"/>
        <family val="2"/>
      </rPr>
      <t>ASB shed</t>
    </r>
  </si>
  <si>
    <r>
      <rPr>
        <sz val="10"/>
        <rFont val="Trebuchet MS"/>
        <family val="2"/>
      </rPr>
      <t>RC column/ RS</t>
    </r>
    <r>
      <rPr>
        <sz val="10"/>
        <rFont val="Times New Roman"/>
        <family val="1"/>
      </rPr>
      <t xml:space="preserve"> </t>
    </r>
    <r>
      <rPr>
        <sz val="10"/>
        <rFont val="Trebuchet MS"/>
        <family val="2"/>
      </rPr>
      <t>joist structure</t>
    </r>
    <r>
      <rPr>
        <sz val="10"/>
        <rFont val="Times New Roman"/>
        <family val="1"/>
      </rPr>
      <t xml:space="preserve"> </t>
    </r>
    <r>
      <rPr>
        <sz val="10"/>
        <rFont val="Trebuchet MS"/>
        <family val="2"/>
      </rPr>
      <t>with CI shed</t>
    </r>
  </si>
  <si>
    <r>
      <rPr>
        <sz val="10"/>
        <rFont val="Trebuchet MS"/>
        <family val="2"/>
      </rPr>
      <t xml:space="preserve">RC Column
</t>
    </r>
    <r>
      <rPr>
        <sz val="10"/>
        <rFont val="Trebuchet MS"/>
        <family val="2"/>
      </rPr>
      <t>structure with</t>
    </r>
    <r>
      <rPr>
        <sz val="10"/>
        <rFont val="Times New Roman"/>
        <family val="1"/>
      </rPr>
      <t xml:space="preserve"> </t>
    </r>
    <r>
      <rPr>
        <sz val="10"/>
        <rFont val="Trebuchet MS"/>
        <family val="2"/>
      </rPr>
      <t>ASB shed</t>
    </r>
  </si>
  <si>
    <r>
      <rPr>
        <sz val="10"/>
        <rFont val="Trebuchet MS"/>
        <family val="2"/>
      </rPr>
      <t>RC Column</t>
    </r>
    <r>
      <rPr>
        <sz val="10"/>
        <rFont val="Times New Roman"/>
        <family val="1"/>
      </rPr>
      <t xml:space="preserve"> </t>
    </r>
    <r>
      <rPr>
        <sz val="10"/>
        <rFont val="Trebuchet MS"/>
        <family val="2"/>
      </rPr>
      <t xml:space="preserve">structure with
</t>
    </r>
    <r>
      <rPr>
        <sz val="10"/>
        <rFont val="Trebuchet MS"/>
        <family val="2"/>
      </rPr>
      <t>ASB shed</t>
    </r>
  </si>
  <si>
    <r>
      <rPr>
        <sz val="10"/>
        <rFont val="Trebuchet MS"/>
        <family val="2"/>
      </rPr>
      <t>Double section</t>
    </r>
    <r>
      <rPr>
        <sz val="10"/>
        <rFont val="Times New Roman"/>
        <family val="1"/>
      </rPr>
      <t xml:space="preserve"> </t>
    </r>
    <r>
      <rPr>
        <sz val="10"/>
        <rFont val="Trebuchet MS"/>
        <family val="2"/>
      </rPr>
      <t>RS joint</t>
    </r>
    <r>
      <rPr>
        <sz val="10"/>
        <rFont val="Times New Roman"/>
        <family val="1"/>
      </rPr>
      <t xml:space="preserve"> </t>
    </r>
    <r>
      <rPr>
        <sz val="10"/>
        <rFont val="Trebuchet MS"/>
        <family val="2"/>
      </rPr>
      <t>structure with</t>
    </r>
    <r>
      <rPr>
        <sz val="10"/>
        <rFont val="Times New Roman"/>
        <family val="1"/>
      </rPr>
      <t xml:space="preserve"> </t>
    </r>
    <r>
      <rPr>
        <sz val="10"/>
        <rFont val="Trebuchet MS"/>
        <family val="2"/>
      </rPr>
      <t>ASB shed</t>
    </r>
  </si>
  <si>
    <t>Pump room with O/H</t>
  </si>
  <si>
    <t>Rolling Mill 1</t>
  </si>
  <si>
    <r>
      <rPr>
        <sz val="10"/>
        <rFont val="Trebuchet MS"/>
        <family val="2"/>
      </rPr>
      <t>Factory shed</t>
    </r>
  </si>
  <si>
    <r>
      <rPr>
        <sz val="10"/>
        <rFont val="Trebuchet MS"/>
        <family val="2"/>
      </rPr>
      <t>Toilet block</t>
    </r>
  </si>
  <si>
    <r>
      <rPr>
        <sz val="10"/>
        <rFont val="Trebuchet MS"/>
        <family val="2"/>
      </rPr>
      <t>DG Room</t>
    </r>
  </si>
  <si>
    <r>
      <rPr>
        <sz val="10"/>
        <rFont val="Trebuchet MS"/>
        <family val="2"/>
      </rPr>
      <t>Garage</t>
    </r>
  </si>
  <si>
    <r>
      <rPr>
        <sz val="10"/>
        <rFont val="Trebuchet MS"/>
        <family val="2"/>
      </rPr>
      <t>Control room</t>
    </r>
  </si>
  <si>
    <r>
      <rPr>
        <sz val="10"/>
        <rFont val="Trebuchet MS"/>
        <family val="2"/>
      </rPr>
      <t xml:space="preserve">Double section RS joist
</t>
    </r>
    <r>
      <rPr>
        <sz val="10"/>
        <rFont val="Trebuchet MS"/>
        <family val="2"/>
      </rPr>
      <t>structure withASB Shed</t>
    </r>
  </si>
  <si>
    <r>
      <rPr>
        <sz val="10"/>
        <rFont val="Trebuchet MS"/>
        <family val="2"/>
      </rPr>
      <t>RCC Frame Structure</t>
    </r>
  </si>
  <si>
    <r>
      <rPr>
        <sz val="10"/>
        <rFont val="Trebuchet MS"/>
        <family val="2"/>
      </rPr>
      <t xml:space="preserve">Brick built structure with
</t>
    </r>
    <r>
      <rPr>
        <sz val="10"/>
        <rFont val="Trebuchet MS"/>
        <family val="2"/>
      </rPr>
      <t>CI shed</t>
    </r>
  </si>
  <si>
    <t>TOTAL</t>
  </si>
  <si>
    <t>BUILDING VALUATION OF PROPERTY OF SPS STEELS ROLLING MILLS LTD. (UNIT IB , DURGAPUR)</t>
  </si>
  <si>
    <t>Panel room-</t>
  </si>
  <si>
    <t>Main shed</t>
  </si>
  <si>
    <t>Pump House</t>
  </si>
  <si>
    <t>RCC</t>
  </si>
  <si>
    <t>Iron truss, pillar, GI shed</t>
  </si>
  <si>
    <t>RCC wall Asbestos Shed</t>
  </si>
  <si>
    <t>Floor</t>
  </si>
  <si>
    <t>Ground</t>
  </si>
  <si>
    <t>First</t>
  </si>
  <si>
    <t>Qulaity Control</t>
  </si>
  <si>
    <t>Store</t>
  </si>
  <si>
    <t>Labour Quarter</t>
  </si>
  <si>
    <t>Control Room</t>
  </si>
  <si>
    <t>PBD Room Electrical Deptt.</t>
  </si>
  <si>
    <t>Administrative building/Weigh bridge Building</t>
  </si>
  <si>
    <t>Second</t>
  </si>
  <si>
    <t>S. No.</t>
  </si>
  <si>
    <t>Notes</t>
  </si>
  <si>
    <t>3. Some sample verification has been done with the provided area which was found to be similar as provided in the sheet.</t>
  </si>
  <si>
    <t>4. For evaluation of the useful economic life for the calculation of depreciation, companies act 2013 and the general practical trend of same Buildings are taken into consideration.</t>
  </si>
  <si>
    <t>Particulars</t>
  </si>
  <si>
    <t>Civil &amp; Building Structures</t>
  </si>
  <si>
    <r>
      <t xml:space="preserve">Estimated Reproduction Cost of the Asset   
</t>
    </r>
    <r>
      <rPr>
        <i/>
        <sz val="10"/>
        <rFont val="Calibri"/>
        <family val="2"/>
        <scheme val="minor"/>
      </rPr>
      <t/>
    </r>
  </si>
  <si>
    <r>
      <t xml:space="preserve">Prospective Fair Market Value
</t>
    </r>
    <r>
      <rPr>
        <i/>
        <sz val="10"/>
        <rFont val="Calibri"/>
        <family val="2"/>
        <scheme val="minor"/>
      </rPr>
      <t>(INR)</t>
    </r>
  </si>
  <si>
    <t>Plant</t>
  </si>
  <si>
    <t>I</t>
  </si>
  <si>
    <t>IB</t>
  </si>
  <si>
    <t xml:space="preserve">Total </t>
  </si>
  <si>
    <t>2. On our request, SPS Steel Rolling Mills Ltd. provided us the area measurement of Buildings. Hence we have believed on the area statement provided by the company in good faith. However, our team have cross-verified all the structure present within the boundary of the company.</t>
  </si>
  <si>
    <t>5. For calculting reproduction cost of Civil &amp; Structural Assets as on date, we have taken reference from open market and calculated depreciation on the same.</t>
  </si>
  <si>
    <t xml:space="preserve">6.The condition of the Building is in average. </t>
  </si>
  <si>
    <t>Deed No.</t>
  </si>
  <si>
    <t>Owner</t>
  </si>
  <si>
    <t>I-4600</t>
  </si>
  <si>
    <t>Area
(in Acres)</t>
  </si>
  <si>
    <t>M/s. SPS Metal Cast &amp; Alloy</t>
  </si>
  <si>
    <t>Plot No.</t>
  </si>
  <si>
    <t>36(p)</t>
  </si>
  <si>
    <t>37(P)</t>
  </si>
  <si>
    <t>38(P)</t>
  </si>
  <si>
    <t>40(P)</t>
  </si>
  <si>
    <t>42(P)</t>
  </si>
  <si>
    <t>45(P)</t>
  </si>
  <si>
    <t>47(P)</t>
  </si>
  <si>
    <t>51(P)</t>
  </si>
  <si>
    <t>52(P)</t>
  </si>
  <si>
    <t>69(P)</t>
  </si>
  <si>
    <t>70(P)</t>
  </si>
  <si>
    <t>71(P)</t>
  </si>
  <si>
    <t>82(P)</t>
  </si>
  <si>
    <t>83(p)</t>
  </si>
  <si>
    <t>86(P)</t>
  </si>
  <si>
    <t>87(P)</t>
  </si>
  <si>
    <t>89(P)</t>
  </si>
  <si>
    <t>98(P)</t>
  </si>
  <si>
    <t>108(P)</t>
  </si>
  <si>
    <t>99(P)</t>
  </si>
  <si>
    <t>110(P)</t>
  </si>
  <si>
    <t>112(P)</t>
  </si>
  <si>
    <t>113(P)</t>
  </si>
  <si>
    <t>114(P)</t>
  </si>
  <si>
    <t>122(P)</t>
  </si>
  <si>
    <t>140(P)</t>
  </si>
  <si>
    <t>3221(P)</t>
  </si>
  <si>
    <t>3240(P)</t>
  </si>
  <si>
    <t>3241(P)</t>
  </si>
  <si>
    <t>143(P)</t>
  </si>
  <si>
    <t>144(P)</t>
  </si>
  <si>
    <t>145(P)</t>
  </si>
  <si>
    <t>146(P)</t>
  </si>
  <si>
    <t>147(P)</t>
  </si>
  <si>
    <t>3220(P)</t>
  </si>
  <si>
    <t>3243(P)</t>
  </si>
  <si>
    <t>3265(P)</t>
  </si>
  <si>
    <t>3266(p)</t>
  </si>
  <si>
    <t>I-5555</t>
  </si>
  <si>
    <t>Land Area</t>
  </si>
  <si>
    <t>Acres</t>
  </si>
  <si>
    <t>Sq.mtr.</t>
  </si>
  <si>
    <t>FAR</t>
  </si>
  <si>
    <t>Permissible Constructed Area</t>
  </si>
  <si>
    <t>On Site Constructed Area</t>
  </si>
  <si>
    <t>https://wbiidc.wb.gov.in/assets/eodb/Building_Regulations_for_IGC_&amp;_Parks_of_WBIIDC_download_11.pdf</t>
  </si>
  <si>
    <t>Difference</t>
  </si>
  <si>
    <t>Rs.5000 per run.mtr.</t>
  </si>
  <si>
    <t>Plant &amp; Machinery</t>
  </si>
  <si>
    <t xml:space="preserve">Land </t>
  </si>
  <si>
    <t xml:space="preserve">Boundary Wall &amp; Develpoment </t>
  </si>
  <si>
    <t xml:space="preserve">Boundary Wall &amp; development </t>
  </si>
  <si>
    <t xml:space="preserve">Boundary Wall &amp; Development </t>
  </si>
  <si>
    <t>RV</t>
  </si>
  <si>
    <t>DV</t>
  </si>
  <si>
    <t>FMV (RO)</t>
  </si>
  <si>
    <t xml:space="preserve">VALUATION SUMMARY | BUILDING , CIVIL STRUCTURE , P&amp;M | SPS STEEL ROLLING MILLS LTD, IA &amp; IB | DURGAPUR, WEST BENGAL                                                     </t>
  </si>
  <si>
    <t>1. Buildings &amp; Civil works only related to the SPS Steel Rolling Mills Ltd. Unit IA and IB, Durgapur, West Bengal Plant and associated facilities are considered in this report.</t>
  </si>
  <si>
    <t xml:space="preserve">VALUATION SUMMARY | BUILDING &amp; CIVIL STRUCTURE | SPS STEEL ROLLING MILLS LTD, IA &amp; IB | DURGAPUR, WEST BENGAL                                                     </t>
  </si>
  <si>
    <t>BUILDING VALUATION OF PROPERTY OF SPS STEELS ROLLING MILLS LTD. (UNIT IA , DURGAPUR)</t>
  </si>
  <si>
    <t>IA (Dr. Zakir Hussain Ave.)</t>
  </si>
  <si>
    <t>IB (Dr. Nasser Hussain Ave.)</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</si>
</sst>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44" formatCode="_ &quot;₹&quot;\ * #,##0.00_ ;_ &quot;₹&quot;\ * \-#,##0.00_ ;_ &quot;₹&quot;\ * &quot;-&quot;??_ ;_ @_ "/>
    <numFmt numFmtId="43" formatCode="_ * #,##0.00_ ;_ * \-#,##0.00_ ;_ * &quot;-&quot;??_ ;_ @_ "/>
    <numFmt numFmtId="164" formatCode="0.0000"/>
    <numFmt numFmtId="165" formatCode="_ &quot;₹&quot;\ * #,##0_ ;_ &quot;₹&quot;\ * \-#,##0_ ;_ &quot;₹&quot;\ * &quot;-&quot;??_ ;_ @_ "/>
    <numFmt numFmtId="166" formatCode="###0;###0"/>
    <numFmt numFmtId="167" formatCode="_ * #,##0_ ;_ * \-#,##0_ ;_ * &quot;-&quot;??_ ;_ @_ "/>
  </numFmts>
  <fonts count="17" x14ac:knownFonts="1">
    <font>
      <sz val="11"/>
      <color theme="1"/>
      <name val="Calibri"/>
      <family val="2"/>
      <scheme val="minor"/>
    </font>
    <font>
      <sz val="11"/>
      <color theme="1"/>
      <name val="Calibri"/>
      <family val="2"/>
      <scheme val="minor"/>
    </font>
    <font>
      <b/>
      <sz val="11"/>
      <color theme="1"/>
      <name val="Calibri"/>
      <family val="2"/>
      <scheme val="minor"/>
    </font>
    <font>
      <b/>
      <sz val="12"/>
      <color theme="0"/>
      <name val="Calibri"/>
      <family val="2"/>
      <scheme val="minor"/>
    </font>
    <font>
      <sz val="10"/>
      <name val="Trebuchet MS"/>
      <family val="2"/>
    </font>
    <font>
      <sz val="10"/>
      <name val="Trebuchet MS"/>
      <family val="2"/>
    </font>
    <font>
      <sz val="10"/>
      <name val="Times New Roman"/>
      <family val="1"/>
    </font>
    <font>
      <sz val="10"/>
      <color rgb="FF000000"/>
      <name val="Trebuchet MS"/>
      <family val="2"/>
    </font>
    <font>
      <sz val="10"/>
      <color theme="1"/>
      <name val="Trebuchet MS"/>
      <family val="2"/>
    </font>
    <font>
      <b/>
      <sz val="11"/>
      <color theme="0"/>
      <name val="Calibri"/>
      <family val="2"/>
      <scheme val="minor"/>
    </font>
    <font>
      <b/>
      <sz val="11"/>
      <name val="Calibri"/>
      <family val="2"/>
      <scheme val="minor"/>
    </font>
    <font>
      <b/>
      <i/>
      <sz val="11"/>
      <name val="Calibri"/>
      <family val="2"/>
      <scheme val="minor"/>
    </font>
    <font>
      <i/>
      <sz val="11"/>
      <name val="Calibri"/>
      <family val="2"/>
      <scheme val="minor"/>
    </font>
    <font>
      <i/>
      <sz val="10"/>
      <name val="Calibri"/>
      <family val="2"/>
      <scheme val="minor"/>
    </font>
    <font>
      <b/>
      <i/>
      <sz val="11"/>
      <color theme="1"/>
      <name val="Calibri"/>
      <family val="2"/>
      <scheme val="minor"/>
    </font>
    <font>
      <sz val="10"/>
      <name val="Arial"/>
      <family val="2"/>
    </font>
    <font>
      <b/>
      <sz val="14"/>
      <color theme="1"/>
      <name val="Calibri"/>
      <family val="2"/>
      <scheme val="minor"/>
    </font>
  </fonts>
  <fills count="7">
    <fill>
      <patternFill patternType="none"/>
    </fill>
    <fill>
      <patternFill patternType="gray125"/>
    </fill>
    <fill>
      <patternFill patternType="solid">
        <fgColor theme="4" tint="0.59999389629810485"/>
        <bgColor indexed="65"/>
      </patternFill>
    </fill>
    <fill>
      <patternFill patternType="solid">
        <fgColor rgb="FF1E3661"/>
        <bgColor indexed="64"/>
      </patternFill>
    </fill>
    <fill>
      <patternFill patternType="solid">
        <fgColor theme="8" tint="-0.499984740745262"/>
        <bgColor indexed="64"/>
      </patternFill>
    </fill>
    <fill>
      <patternFill patternType="solid">
        <fgColor theme="4" tint="0.59999389629810485"/>
        <bgColor indexed="64"/>
      </patternFill>
    </fill>
    <fill>
      <patternFill patternType="solid">
        <fgColor theme="8" tint="0.59999389629810485"/>
        <bgColor indexed="64"/>
      </patternFill>
    </fill>
  </fills>
  <borders count="11">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rgb="FF000000"/>
      </top>
      <bottom style="thin">
        <color rgb="FF000000"/>
      </bottom>
      <diagonal/>
    </border>
    <border>
      <left/>
      <right/>
      <top style="thin">
        <color rgb="FF000000"/>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s>
  <cellStyleXfs count="7">
    <xf numFmtId="0" fontId="0" fillId="0" borderId="0"/>
    <xf numFmtId="44" fontId="1" fillId="0" borderId="0" applyFont="0" applyFill="0" applyBorder="0" applyAlignment="0" applyProtection="0"/>
    <xf numFmtId="9" fontId="1" fillId="0" borderId="0" applyFont="0" applyFill="0" applyBorder="0" applyAlignment="0" applyProtection="0"/>
    <xf numFmtId="0" fontId="1" fillId="2" borderId="0" applyNumberFormat="0" applyBorder="0" applyAlignment="0" applyProtection="0"/>
    <xf numFmtId="44" fontId="1" fillId="0" borderId="0" applyFont="0" applyFill="0" applyBorder="0" applyAlignment="0" applyProtection="0"/>
    <xf numFmtId="0" fontId="15" fillId="0" borderId="0"/>
    <xf numFmtId="43" fontId="1" fillId="0" borderId="0" applyFont="0" applyFill="0" applyBorder="0" applyAlignment="0" applyProtection="0"/>
  </cellStyleXfs>
  <cellXfs count="105">
    <xf numFmtId="0" fontId="0" fillId="0" borderId="0" xfId="0"/>
    <xf numFmtId="0" fontId="2" fillId="2" borderId="1" xfId="3" applyFont="1" applyBorder="1" applyAlignment="1">
      <alignment horizontal="center" vertical="center" wrapText="1"/>
    </xf>
    <xf numFmtId="9" fontId="2" fillId="2" borderId="1" xfId="3" applyNumberFormat="1" applyFont="1" applyBorder="1" applyAlignment="1">
      <alignment horizontal="center" vertical="center" wrapText="1"/>
    </xf>
    <xf numFmtId="0" fontId="0" fillId="0" borderId="1" xfId="0" applyBorder="1" applyAlignment="1">
      <alignment horizontal="center" vertical="center" wrapText="1"/>
    </xf>
    <xf numFmtId="9" fontId="0" fillId="0" borderId="1" xfId="0" applyNumberFormat="1" applyBorder="1" applyAlignment="1">
      <alignment horizontal="center" vertical="center" wrapText="1"/>
    </xf>
    <xf numFmtId="164" fontId="0" fillId="0" borderId="1" xfId="0" applyNumberFormat="1" applyBorder="1" applyAlignment="1">
      <alignment horizontal="center" vertical="center" wrapText="1"/>
    </xf>
    <xf numFmtId="165" fontId="0" fillId="0" borderId="1" xfId="1" applyNumberFormat="1" applyFont="1" applyFill="1" applyBorder="1" applyAlignment="1">
      <alignment horizontal="center" vertical="center" wrapText="1"/>
    </xf>
    <xf numFmtId="9" fontId="0" fillId="0" borderId="1" xfId="2" applyFont="1" applyFill="1" applyBorder="1" applyAlignment="1">
      <alignment horizontal="center" vertical="center" wrapText="1"/>
    </xf>
    <xf numFmtId="0" fontId="4" fillId="0" borderId="1" xfId="0" applyFont="1" applyBorder="1" applyAlignment="1">
      <alignment horizontal="center" vertical="center" wrapText="1"/>
    </xf>
    <xf numFmtId="0" fontId="5" fillId="0" borderId="1" xfId="0" applyFont="1" applyBorder="1" applyAlignment="1">
      <alignment horizontal="center" vertical="top" wrapText="1"/>
    </xf>
    <xf numFmtId="0" fontId="0" fillId="0" borderId="1" xfId="0" applyBorder="1" applyAlignment="1">
      <alignment horizontal="center" vertical="top" wrapText="1"/>
    </xf>
    <xf numFmtId="0" fontId="0" fillId="0" borderId="0" xfId="0" applyAlignment="1">
      <alignment vertical="center"/>
    </xf>
    <xf numFmtId="0" fontId="0" fillId="0" borderId="2" xfId="0" applyBorder="1" applyAlignment="1">
      <alignment horizontal="center" vertical="center" wrapText="1"/>
    </xf>
    <xf numFmtId="0" fontId="0" fillId="0" borderId="1" xfId="0" applyBorder="1"/>
    <xf numFmtId="1" fontId="4" fillId="0" borderId="1" xfId="0" applyNumberFormat="1" applyFont="1" applyBorder="1" applyAlignment="1">
      <alignment horizontal="center" vertical="center" wrapText="1"/>
    </xf>
    <xf numFmtId="1" fontId="0" fillId="0" borderId="3" xfId="0" applyNumberFormat="1" applyBorder="1" applyAlignment="1">
      <alignment horizontal="center" vertical="center" wrapText="1"/>
    </xf>
    <xf numFmtId="0" fontId="0" fillId="0" borderId="0" xfId="0" applyAlignment="1">
      <alignment horizontal="center" vertical="center"/>
    </xf>
    <xf numFmtId="166" fontId="7" fillId="0" borderId="3" xfId="0" applyNumberFormat="1" applyFont="1" applyBorder="1" applyAlignment="1">
      <alignment horizontal="center" vertical="center" wrapText="1"/>
    </xf>
    <xf numFmtId="0" fontId="4" fillId="0" borderId="6" xfId="0" applyFont="1" applyBorder="1" applyAlignment="1">
      <alignment horizontal="center" vertical="center" wrapText="1"/>
    </xf>
    <xf numFmtId="1" fontId="0" fillId="0" borderId="4" xfId="0" applyNumberFormat="1" applyBorder="1" applyAlignment="1">
      <alignment horizontal="center" vertical="center" wrapText="1"/>
    </xf>
    <xf numFmtId="0" fontId="2" fillId="0" borderId="0" xfId="0" applyFont="1" applyAlignment="1">
      <alignment horizontal="center" vertical="center"/>
    </xf>
    <xf numFmtId="1" fontId="2" fillId="0" borderId="1" xfId="0" applyNumberFormat="1" applyFont="1" applyBorder="1" applyAlignment="1">
      <alignment horizontal="center"/>
    </xf>
    <xf numFmtId="0" fontId="5" fillId="0" borderId="1" xfId="0" applyFont="1" applyBorder="1" applyAlignment="1">
      <alignment horizontal="center" vertical="center" wrapText="1"/>
    </xf>
    <xf numFmtId="0" fontId="0" fillId="0" borderId="1" xfId="0" applyBorder="1" applyAlignment="1">
      <alignment horizontal="center" vertical="center"/>
    </xf>
    <xf numFmtId="165" fontId="2" fillId="2" borderId="1" xfId="1" applyNumberFormat="1" applyFont="1" applyFill="1" applyBorder="1" applyAlignment="1">
      <alignment horizontal="center" vertical="center" wrapText="1"/>
    </xf>
    <xf numFmtId="165" fontId="0" fillId="0" borderId="0" xfId="1" applyNumberFormat="1" applyFont="1"/>
    <xf numFmtId="166" fontId="7" fillId="0" borderId="4" xfId="0" applyNumberFormat="1" applyFont="1" applyBorder="1" applyAlignment="1">
      <alignment horizontal="center" vertical="center" wrapText="1"/>
    </xf>
    <xf numFmtId="0" fontId="5" fillId="0" borderId="6" xfId="0" applyFont="1" applyBorder="1" applyAlignment="1">
      <alignment horizontal="center" vertical="center" wrapText="1"/>
    </xf>
    <xf numFmtId="0" fontId="0" fillId="0" borderId="8" xfId="0" applyBorder="1" applyAlignment="1">
      <alignment horizontal="center" vertical="center" wrapText="1"/>
    </xf>
    <xf numFmtId="9" fontId="0" fillId="0" borderId="6" xfId="0" applyNumberFormat="1" applyBorder="1" applyAlignment="1">
      <alignment horizontal="center" vertical="center" wrapText="1"/>
    </xf>
    <xf numFmtId="164" fontId="0" fillId="0" borderId="6" xfId="0" applyNumberFormat="1" applyBorder="1" applyAlignment="1">
      <alignment horizontal="center" vertical="center" wrapText="1"/>
    </xf>
    <xf numFmtId="165" fontId="0" fillId="0" borderId="6" xfId="1" applyNumberFormat="1" applyFont="1" applyFill="1" applyBorder="1" applyAlignment="1">
      <alignment horizontal="center" vertical="center" wrapText="1"/>
    </xf>
    <xf numFmtId="9" fontId="0" fillId="0" borderId="6" xfId="2" applyFont="1" applyFill="1" applyBorder="1" applyAlignment="1">
      <alignment horizontal="center" vertical="center" wrapText="1"/>
    </xf>
    <xf numFmtId="0" fontId="2" fillId="0" borderId="1" xfId="0" applyFont="1" applyBorder="1" applyAlignment="1">
      <alignment horizontal="center"/>
    </xf>
    <xf numFmtId="0" fontId="0" fillId="0" borderId="1" xfId="0" applyBorder="1" applyAlignment="1">
      <alignment vertical="center"/>
    </xf>
    <xf numFmtId="0" fontId="0" fillId="0" borderId="1" xfId="0" applyFill="1" applyBorder="1" applyAlignment="1">
      <alignment horizontal="center" vertical="center" wrapText="1"/>
    </xf>
    <xf numFmtId="0" fontId="4" fillId="0" borderId="1" xfId="0" applyFont="1" applyFill="1" applyBorder="1" applyAlignment="1">
      <alignment horizontal="center" vertical="center" wrapText="1"/>
    </xf>
    <xf numFmtId="0" fontId="5" fillId="0" borderId="1" xfId="0" applyFont="1" applyFill="1" applyBorder="1" applyAlignment="1">
      <alignment horizontal="center" vertical="center" wrapText="1"/>
    </xf>
    <xf numFmtId="1" fontId="0" fillId="0" borderId="3" xfId="0" applyNumberFormat="1" applyFill="1" applyBorder="1" applyAlignment="1">
      <alignment horizontal="center" vertical="center" wrapText="1"/>
    </xf>
    <xf numFmtId="166" fontId="7" fillId="0" borderId="3" xfId="0" applyNumberFormat="1" applyFont="1" applyFill="1" applyBorder="1" applyAlignment="1">
      <alignment horizontal="center" vertical="center" wrapText="1"/>
    </xf>
    <xf numFmtId="0" fontId="0" fillId="0" borderId="1" xfId="0" applyFill="1" applyBorder="1" applyAlignment="1">
      <alignment horizontal="center" vertical="center"/>
    </xf>
    <xf numFmtId="9" fontId="0" fillId="0" borderId="1" xfId="0" applyNumberFormat="1" applyFill="1" applyBorder="1" applyAlignment="1">
      <alignment horizontal="center" vertical="center" wrapText="1"/>
    </xf>
    <xf numFmtId="164" fontId="0" fillId="0" borderId="1" xfId="0" applyNumberFormat="1" applyFill="1" applyBorder="1" applyAlignment="1">
      <alignment horizontal="center" vertical="center" wrapText="1"/>
    </xf>
    <xf numFmtId="0" fontId="0" fillId="0" borderId="0" xfId="0" applyFill="1"/>
    <xf numFmtId="165" fontId="2" fillId="0" borderId="1" xfId="0" applyNumberFormat="1" applyFont="1" applyBorder="1"/>
    <xf numFmtId="165" fontId="0" fillId="0" borderId="1" xfId="1" applyNumberFormat="1" applyFont="1" applyBorder="1" applyAlignment="1">
      <alignment vertical="center"/>
    </xf>
    <xf numFmtId="0" fontId="0" fillId="0" borderId="0" xfId="0" applyAlignment="1">
      <alignment horizontal="center"/>
    </xf>
    <xf numFmtId="1" fontId="0" fillId="0" borderId="1" xfId="0" applyNumberFormat="1" applyBorder="1" applyAlignment="1">
      <alignment horizontal="center" vertical="center"/>
    </xf>
    <xf numFmtId="1" fontId="5" fillId="0" borderId="1" xfId="0" applyNumberFormat="1" applyFont="1" applyBorder="1" applyAlignment="1">
      <alignment horizontal="center" vertical="center" wrapText="1"/>
    </xf>
    <xf numFmtId="166" fontId="7" fillId="0" borderId="1" xfId="0" applyNumberFormat="1" applyFont="1" applyFill="1" applyBorder="1" applyAlignment="1">
      <alignment horizontal="center" vertical="center" wrapText="1"/>
    </xf>
    <xf numFmtId="0" fontId="2" fillId="0" borderId="1" xfId="0" applyFont="1" applyBorder="1" applyAlignment="1">
      <alignment horizontal="center"/>
    </xf>
    <xf numFmtId="0" fontId="10" fillId="5" borderId="1" xfId="0" applyFont="1" applyFill="1" applyBorder="1" applyAlignment="1">
      <alignment horizontal="center" vertical="center"/>
    </xf>
    <xf numFmtId="0" fontId="10" fillId="5" borderId="1" xfId="0" applyFont="1" applyFill="1" applyBorder="1" applyAlignment="1">
      <alignment horizontal="center" vertical="center" wrapText="1"/>
    </xf>
    <xf numFmtId="165" fontId="1" fillId="0" borderId="1" xfId="4" applyNumberFormat="1" applyFont="1" applyBorder="1" applyAlignment="1">
      <alignment horizontal="center" vertical="center"/>
    </xf>
    <xf numFmtId="165" fontId="2" fillId="5" borderId="6" xfId="0" applyNumberFormat="1" applyFont="1" applyFill="1" applyBorder="1"/>
    <xf numFmtId="0" fontId="0" fillId="0" borderId="5" xfId="0" applyBorder="1" applyAlignment="1">
      <alignment horizontal="center" vertical="center"/>
    </xf>
    <xf numFmtId="0" fontId="0" fillId="0" borderId="7" xfId="0" applyBorder="1" applyAlignment="1">
      <alignment horizontal="center" vertical="center"/>
    </xf>
    <xf numFmtId="165" fontId="1" fillId="0" borderId="6" xfId="4" applyNumberFormat="1" applyFont="1" applyBorder="1" applyAlignment="1">
      <alignment horizontal="center" vertical="center"/>
    </xf>
    <xf numFmtId="0" fontId="2" fillId="6" borderId="1" xfId="0" applyFont="1" applyFill="1" applyBorder="1" applyAlignment="1">
      <alignment horizontal="center" vertical="center"/>
    </xf>
    <xf numFmtId="0" fontId="2" fillId="6" borderId="1" xfId="0" applyFont="1" applyFill="1" applyBorder="1" applyAlignment="1">
      <alignment horizontal="center" vertical="center" wrapText="1"/>
    </xf>
    <xf numFmtId="14" fontId="0" fillId="0" borderId="1" xfId="0" applyNumberFormat="1" applyBorder="1" applyAlignment="1">
      <alignment horizontal="center"/>
    </xf>
    <xf numFmtId="0" fontId="0" fillId="0" borderId="1" xfId="0" applyBorder="1" applyAlignment="1">
      <alignment horizontal="center"/>
    </xf>
    <xf numFmtId="0" fontId="2" fillId="6" borderId="1" xfId="0" applyFont="1" applyFill="1" applyBorder="1" applyAlignment="1">
      <alignment horizontal="center"/>
    </xf>
    <xf numFmtId="165" fontId="0" fillId="0" borderId="0" xfId="0" applyNumberFormat="1"/>
    <xf numFmtId="165" fontId="2" fillId="5" borderId="1" xfId="4" applyNumberFormat="1" applyFont="1" applyFill="1" applyBorder="1" applyAlignment="1">
      <alignment horizontal="center" vertical="center"/>
    </xf>
    <xf numFmtId="165" fontId="0" fillId="0" borderId="1" xfId="0" applyNumberFormat="1" applyFont="1" applyBorder="1"/>
    <xf numFmtId="165" fontId="0" fillId="0" borderId="6" xfId="0" applyNumberFormat="1" applyFont="1" applyBorder="1"/>
    <xf numFmtId="167" fontId="0" fillId="0" borderId="1" xfId="6" applyNumberFormat="1" applyFont="1" applyBorder="1" applyAlignment="1">
      <alignment horizontal="center" vertical="center"/>
    </xf>
    <xf numFmtId="167" fontId="0" fillId="0" borderId="1" xfId="6" applyNumberFormat="1" applyFont="1" applyBorder="1" applyAlignment="1">
      <alignment horizontal="left" vertical="center"/>
    </xf>
    <xf numFmtId="167" fontId="0" fillId="0" borderId="1" xfId="0" applyNumberFormat="1" applyBorder="1"/>
    <xf numFmtId="167" fontId="2" fillId="0" borderId="1" xfId="6" applyNumberFormat="1" applyFont="1" applyBorder="1"/>
    <xf numFmtId="167" fontId="2" fillId="0" borderId="1" xfId="6" applyNumberFormat="1" applyFont="1" applyBorder="1" applyAlignment="1">
      <alignment vertical="center"/>
    </xf>
    <xf numFmtId="165" fontId="0" fillId="0" borderId="1" xfId="1" applyNumberFormat="1" applyFont="1" applyBorder="1" applyAlignment="1">
      <alignment horizontal="center" vertical="center"/>
    </xf>
    <xf numFmtId="165" fontId="2" fillId="2" borderId="1" xfId="1" applyNumberFormat="1" applyFont="1" applyFill="1" applyBorder="1" applyAlignment="1">
      <alignment vertical="center" wrapText="1"/>
    </xf>
    <xf numFmtId="165" fontId="0" fillId="0" borderId="1" xfId="1" applyNumberFormat="1" applyFont="1" applyFill="1" applyBorder="1" applyAlignment="1">
      <alignment vertical="center" wrapText="1"/>
    </xf>
    <xf numFmtId="165" fontId="0" fillId="0" borderId="0" xfId="0" applyNumberFormat="1" applyAlignment="1">
      <alignment horizontal="center"/>
    </xf>
    <xf numFmtId="165" fontId="0" fillId="0" borderId="1" xfId="1" applyNumberFormat="1" applyFont="1" applyFill="1" applyBorder="1" applyAlignment="1">
      <alignment vertical="center"/>
    </xf>
    <xf numFmtId="165" fontId="0" fillId="0" borderId="6" xfId="1" applyNumberFormat="1" applyFont="1" applyBorder="1" applyAlignment="1">
      <alignment vertical="center"/>
    </xf>
    <xf numFmtId="165" fontId="0" fillId="0" borderId="0" xfId="1" applyNumberFormat="1" applyFont="1" applyAlignment="1">
      <alignment vertical="center"/>
    </xf>
    <xf numFmtId="0" fontId="8" fillId="0" borderId="1" xfId="0" applyFont="1" applyBorder="1" applyAlignment="1">
      <alignment horizontal="center" vertical="center" wrapText="1"/>
    </xf>
    <xf numFmtId="0" fontId="0" fillId="0" borderId="0" xfId="0" applyAlignment="1">
      <alignment horizontal="center" vertical="center" wrapText="1"/>
    </xf>
    <xf numFmtId="165" fontId="16" fillId="0" borderId="1" xfId="0" applyNumberFormat="1" applyFont="1" applyBorder="1"/>
    <xf numFmtId="0" fontId="2" fillId="0" borderId="5" xfId="0" applyFont="1" applyBorder="1" applyAlignment="1">
      <alignment horizontal="center"/>
    </xf>
    <xf numFmtId="0" fontId="2" fillId="0" borderId="7" xfId="0" applyFont="1" applyBorder="1" applyAlignment="1">
      <alignment horizontal="center"/>
    </xf>
    <xf numFmtId="0" fontId="2" fillId="0" borderId="2" xfId="0" applyFont="1" applyBorder="1" applyAlignment="1">
      <alignment horizontal="center" vertical="center"/>
    </xf>
    <xf numFmtId="0" fontId="3" fillId="3" borderId="1" xfId="0" applyFont="1" applyFill="1" applyBorder="1" applyAlignment="1">
      <alignment horizontal="center" vertical="center"/>
    </xf>
    <xf numFmtId="0" fontId="14" fillId="0" borderId="1" xfId="0" applyFont="1" applyBorder="1" applyAlignment="1">
      <alignment horizontal="center"/>
    </xf>
    <xf numFmtId="0" fontId="2" fillId="0" borderId="1" xfId="0" applyFont="1" applyBorder="1" applyAlignment="1">
      <alignment horizontal="center"/>
    </xf>
    <xf numFmtId="0" fontId="9" fillId="4" borderId="5" xfId="0" applyFont="1" applyFill="1" applyBorder="1" applyAlignment="1">
      <alignment horizontal="center" vertical="center" wrapText="1"/>
    </xf>
    <xf numFmtId="0" fontId="9" fillId="4" borderId="7" xfId="0" applyFont="1" applyFill="1" applyBorder="1" applyAlignment="1">
      <alignment horizontal="center" vertical="center" wrapText="1"/>
    </xf>
    <xf numFmtId="0" fontId="9" fillId="4" borderId="2" xfId="0" applyFont="1" applyFill="1" applyBorder="1" applyAlignment="1">
      <alignment horizontal="center" vertical="center" wrapText="1"/>
    </xf>
    <xf numFmtId="0" fontId="2" fillId="5" borderId="5" xfId="0" applyFont="1" applyFill="1" applyBorder="1" applyAlignment="1">
      <alignment horizontal="center"/>
    </xf>
    <xf numFmtId="0" fontId="2" fillId="5" borderId="7" xfId="0" applyFont="1" applyFill="1" applyBorder="1" applyAlignment="1">
      <alignment horizontal="center"/>
    </xf>
    <xf numFmtId="0" fontId="11" fillId="0" borderId="1" xfId="0" applyFont="1" applyBorder="1" applyAlignment="1">
      <alignment horizontal="left" vertical="center" wrapText="1"/>
    </xf>
    <xf numFmtId="0" fontId="12" fillId="0" borderId="1" xfId="0" applyFont="1" applyBorder="1" applyAlignment="1">
      <alignment horizontal="left" vertical="center" wrapText="1"/>
    </xf>
    <xf numFmtId="0" fontId="12" fillId="0" borderId="1" xfId="0" applyFont="1" applyFill="1" applyBorder="1" applyAlignment="1">
      <alignment horizontal="left" vertical="center" wrapText="1"/>
    </xf>
    <xf numFmtId="0" fontId="13" fillId="0" borderId="1" xfId="0" applyFont="1" applyBorder="1" applyAlignment="1">
      <alignment horizontal="left" vertical="center" wrapText="1"/>
    </xf>
    <xf numFmtId="0" fontId="13" fillId="0" borderId="1" xfId="0" applyFont="1" applyFill="1" applyBorder="1" applyAlignment="1">
      <alignment horizontal="left" vertical="center" wrapText="1"/>
    </xf>
    <xf numFmtId="0" fontId="2" fillId="5" borderId="5" xfId="0" applyFont="1" applyFill="1" applyBorder="1" applyAlignment="1">
      <alignment horizontal="center" vertical="center"/>
    </xf>
    <xf numFmtId="0" fontId="2" fillId="5" borderId="7" xfId="0" applyFont="1" applyFill="1" applyBorder="1" applyAlignment="1">
      <alignment horizontal="center" vertical="center"/>
    </xf>
    <xf numFmtId="0" fontId="2" fillId="5" borderId="2" xfId="0" applyFont="1" applyFill="1" applyBorder="1" applyAlignment="1">
      <alignment horizontal="center" vertical="center"/>
    </xf>
    <xf numFmtId="0" fontId="0" fillId="0" borderId="6" xfId="0" applyBorder="1" applyAlignment="1">
      <alignment horizontal="center" vertical="center" wrapText="1"/>
    </xf>
    <xf numFmtId="0" fontId="0" fillId="0" borderId="9" xfId="0" applyBorder="1" applyAlignment="1">
      <alignment horizontal="center" vertical="center" wrapText="1"/>
    </xf>
    <xf numFmtId="0" fontId="0" fillId="0" borderId="10" xfId="0" applyBorder="1" applyAlignment="1">
      <alignment horizontal="center" vertical="center" wrapText="1"/>
    </xf>
    <xf numFmtId="0" fontId="2" fillId="0" borderId="1" xfId="0" applyFont="1" applyBorder="1" applyAlignment="1">
      <alignment horizontal="center" vertical="center"/>
    </xf>
  </cellXfs>
  <cellStyles count="7">
    <cellStyle name="40% - Accent1" xfId="3" builtinId="31"/>
    <cellStyle name="Comma" xfId="6" builtinId="3"/>
    <cellStyle name="Currency" xfId="1" builtinId="4"/>
    <cellStyle name="Currency 4" xfId="4"/>
    <cellStyle name="Normal" xfId="0" builtinId="0"/>
    <cellStyle name="Normal 3 2" xfId="5"/>
    <cellStyle name="Percent" xfId="2"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microsoft.com/office/2007/relationships/hdphoto" Target="../media/hdphoto1.wdp"/><Relationship Id="rId1" Type="http://schemas.openxmlformats.org/officeDocument/2006/relationships/image" Target="../media/image2.png"/><Relationship Id="rId4" Type="http://schemas.microsoft.com/office/2007/relationships/hdphoto" Target="../media/hdphoto2.wdp"/></Relationships>
</file>

<file path=xl/drawings/drawing1.xml><?xml version="1.0" encoding="utf-8"?>
<xdr:wsDr xmlns:xdr="http://schemas.openxmlformats.org/drawingml/2006/spreadsheetDrawing" xmlns:a="http://schemas.openxmlformats.org/drawingml/2006/main">
  <xdr:twoCellAnchor editAs="oneCell">
    <xdr:from>
      <xdr:col>10</xdr:col>
      <xdr:colOff>542925</xdr:colOff>
      <xdr:row>12</xdr:row>
      <xdr:rowOff>66675</xdr:rowOff>
    </xdr:from>
    <xdr:to>
      <xdr:col>22</xdr:col>
      <xdr:colOff>153367</xdr:colOff>
      <xdr:row>34</xdr:row>
      <xdr:rowOff>9525</xdr:rowOff>
    </xdr:to>
    <xdr:pic>
      <xdr:nvPicPr>
        <xdr:cNvPr id="2" name="Picture 1" descr="Screen Clippin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877175" y="2352675"/>
          <a:ext cx="6925642" cy="4133850"/>
        </a:xfrm>
        <a:prstGeom prst="rect">
          <a:avLst/>
        </a:prstGeom>
        <a:ln>
          <a:solidFill>
            <a:sysClr val="windowText" lastClr="000000"/>
          </a:solidFill>
        </a:ln>
      </xdr:spPr>
    </xdr:pic>
    <xdr:clientData/>
  </xdr:twoCellAnchor>
  <xdr:twoCellAnchor>
    <xdr:from>
      <xdr:col>12</xdr:col>
      <xdr:colOff>28575</xdr:colOff>
      <xdr:row>26</xdr:row>
      <xdr:rowOff>66675</xdr:rowOff>
    </xdr:from>
    <xdr:to>
      <xdr:col>18</xdr:col>
      <xdr:colOff>371475</xdr:colOff>
      <xdr:row>27</xdr:row>
      <xdr:rowOff>95250</xdr:rowOff>
    </xdr:to>
    <xdr:sp macro="" textlink="">
      <xdr:nvSpPr>
        <xdr:cNvPr id="4" name="Rounded Rectangle 3"/>
        <xdr:cNvSpPr/>
      </xdr:nvSpPr>
      <xdr:spPr>
        <a:xfrm>
          <a:off x="7972425" y="4829175"/>
          <a:ext cx="4000500" cy="219075"/>
        </a:xfrm>
        <a:prstGeom prst="round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N"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131625</xdr:colOff>
      <xdr:row>0</xdr:row>
      <xdr:rowOff>56560</xdr:rowOff>
    </xdr:from>
    <xdr:to>
      <xdr:col>11</xdr:col>
      <xdr:colOff>504825</xdr:colOff>
      <xdr:row>18</xdr:row>
      <xdr:rowOff>143887</xdr:rowOff>
    </xdr:to>
    <xdr:pic>
      <xdr:nvPicPr>
        <xdr:cNvPr id="2" name="Picture 1" descr="Screen Clipping"/>
        <xdr:cNvPicPr>
          <a:picLocks noChangeAspect="1"/>
        </xdr:cNvPicPr>
      </xdr:nvPicPr>
      <xdr:blipFill>
        <a:blip xmlns:r="http://schemas.openxmlformats.org/officeDocument/2006/relationships" r:embed="rId1">
          <a:extLst>
            <a:ext uri="{BEBA8EAE-BF5A-486C-A8C5-ECC9F3942E4B}">
              <a14:imgProps xmlns:a14="http://schemas.microsoft.com/office/drawing/2010/main">
                <a14:imgLayer r:embed="rId2">
                  <a14:imgEffect>
                    <a14:sharpenSoften amount="50000"/>
                  </a14:imgEffect>
                </a14:imgLayer>
              </a14:imgProps>
            </a:ext>
            <a:ext uri="{28A0092B-C50C-407E-A947-70E740481C1C}">
              <a14:useLocalDpi xmlns:a14="http://schemas.microsoft.com/office/drawing/2010/main" val="0"/>
            </a:ext>
          </a:extLst>
        </a:blip>
        <a:stretch>
          <a:fillRect/>
        </a:stretch>
      </xdr:blipFill>
      <xdr:spPr>
        <a:xfrm>
          <a:off x="131625" y="56560"/>
          <a:ext cx="7078800" cy="3516327"/>
        </a:xfrm>
        <a:prstGeom prst="rect">
          <a:avLst/>
        </a:prstGeom>
        <a:ln>
          <a:solidFill>
            <a:schemeClr val="tx1"/>
          </a:solidFill>
        </a:ln>
      </xdr:spPr>
    </xdr:pic>
    <xdr:clientData/>
  </xdr:twoCellAnchor>
  <xdr:twoCellAnchor editAs="oneCell">
    <xdr:from>
      <xdr:col>11</xdr:col>
      <xdr:colOff>581025</xdr:colOff>
      <xdr:row>0</xdr:row>
      <xdr:rowOff>102355</xdr:rowOff>
    </xdr:from>
    <xdr:to>
      <xdr:col>22</xdr:col>
      <xdr:colOff>360496</xdr:colOff>
      <xdr:row>18</xdr:row>
      <xdr:rowOff>180975</xdr:rowOff>
    </xdr:to>
    <xdr:pic>
      <xdr:nvPicPr>
        <xdr:cNvPr id="3" name="Picture 2" descr="Screen Clipping"/>
        <xdr:cNvPicPr>
          <a:picLocks noChangeAspect="1"/>
        </xdr:cNvPicPr>
      </xdr:nvPicPr>
      <xdr:blipFill>
        <a:blip xmlns:r="http://schemas.openxmlformats.org/officeDocument/2006/relationships" r:embed="rId3">
          <a:extLst>
            <a:ext uri="{BEBA8EAE-BF5A-486C-A8C5-ECC9F3942E4B}">
              <a14:imgProps xmlns:a14="http://schemas.microsoft.com/office/drawing/2010/main">
                <a14:imgLayer r:embed="rId4">
                  <a14:imgEffect>
                    <a14:sharpenSoften amount="50000"/>
                  </a14:imgEffect>
                </a14:imgLayer>
              </a14:imgProps>
            </a:ext>
            <a:ext uri="{28A0092B-C50C-407E-A947-70E740481C1C}">
              <a14:useLocalDpi xmlns:a14="http://schemas.microsoft.com/office/drawing/2010/main" val="0"/>
            </a:ext>
          </a:extLst>
        </a:blip>
        <a:stretch>
          <a:fillRect/>
        </a:stretch>
      </xdr:blipFill>
      <xdr:spPr>
        <a:xfrm>
          <a:off x="7286625" y="102355"/>
          <a:ext cx="7393456" cy="3507620"/>
        </a:xfrm>
        <a:prstGeom prst="rect">
          <a:avLst/>
        </a:prstGeom>
        <a:ln>
          <a:solidFill>
            <a:schemeClr val="tx1"/>
          </a:solid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U77"/>
  <sheetViews>
    <sheetView topLeftCell="A30" zoomScale="85" zoomScaleNormal="85" workbookViewId="0">
      <selection activeCell="F39" sqref="F39"/>
    </sheetView>
  </sheetViews>
  <sheetFormatPr defaultRowHeight="15" x14ac:dyDescent="0.25"/>
  <cols>
    <col min="2" max="2" width="6.7109375" customWidth="1"/>
    <col min="3" max="3" width="32.42578125" customWidth="1"/>
    <col min="4" max="4" width="30.28515625" style="80" customWidth="1"/>
    <col min="5" max="5" width="11.140625" style="16" customWidth="1"/>
    <col min="6" max="6" width="9.7109375" customWidth="1"/>
    <col min="7" max="7" width="11" hidden="1" customWidth="1"/>
    <col min="8" max="8" width="17.85546875" style="11" bestFit="1" customWidth="1"/>
    <col min="9" max="9" width="12.7109375" style="16" customWidth="1"/>
    <col min="10" max="10" width="13.28515625" style="11" customWidth="1"/>
    <col min="11" max="11" width="11" style="16" hidden="1" customWidth="1"/>
    <col min="12" max="12" width="11.140625" style="16" customWidth="1"/>
    <col min="13" max="13" width="9.140625" hidden="1" customWidth="1"/>
    <col min="14" max="14" width="11.7109375" hidden="1" customWidth="1"/>
    <col min="15" max="15" width="12.140625" style="78" customWidth="1"/>
    <col min="16" max="16" width="15.85546875" customWidth="1"/>
    <col min="17" max="17" width="17" hidden="1" customWidth="1"/>
    <col min="18" max="18" width="14.140625" hidden="1" customWidth="1"/>
    <col min="19" max="19" width="12.85546875" hidden="1" customWidth="1"/>
    <col min="20" max="20" width="17.7109375" customWidth="1"/>
  </cols>
  <sheetData>
    <row r="3" spans="2:21" ht="15.75" x14ac:dyDescent="0.25">
      <c r="B3" s="85" t="s">
        <v>214</v>
      </c>
      <c r="C3" s="85"/>
      <c r="D3" s="85"/>
      <c r="E3" s="85"/>
      <c r="F3" s="85"/>
      <c r="G3" s="85"/>
      <c r="H3" s="85"/>
      <c r="I3" s="85"/>
      <c r="J3" s="85"/>
      <c r="K3" s="85"/>
      <c r="L3" s="85"/>
      <c r="M3" s="85"/>
      <c r="N3" s="85"/>
      <c r="O3" s="85"/>
      <c r="P3" s="85"/>
      <c r="Q3" s="85"/>
      <c r="R3" s="85"/>
      <c r="S3" s="85"/>
      <c r="T3" s="85"/>
    </row>
    <row r="4" spans="2:21" ht="60" x14ac:dyDescent="0.25">
      <c r="B4" s="1" t="s">
        <v>0</v>
      </c>
      <c r="C4" s="1" t="s">
        <v>1</v>
      </c>
      <c r="D4" s="1" t="s">
        <v>2</v>
      </c>
      <c r="E4" s="1" t="s">
        <v>3</v>
      </c>
      <c r="F4" s="1" t="s">
        <v>4</v>
      </c>
      <c r="G4" s="1" t="s">
        <v>5</v>
      </c>
      <c r="H4" s="1" t="s">
        <v>6</v>
      </c>
      <c r="I4" s="1" t="s">
        <v>7</v>
      </c>
      <c r="J4" s="1" t="s">
        <v>8</v>
      </c>
      <c r="K4" s="1" t="s">
        <v>9</v>
      </c>
      <c r="L4" s="1" t="s">
        <v>10</v>
      </c>
      <c r="M4" s="1" t="s">
        <v>11</v>
      </c>
      <c r="N4" s="1" t="s">
        <v>12</v>
      </c>
      <c r="O4" s="73" t="s">
        <v>13</v>
      </c>
      <c r="P4" s="1" t="s">
        <v>14</v>
      </c>
      <c r="Q4" s="1" t="s">
        <v>15</v>
      </c>
      <c r="R4" s="1" t="s">
        <v>16</v>
      </c>
      <c r="S4" s="2" t="s">
        <v>17</v>
      </c>
      <c r="T4" s="1" t="s">
        <v>18</v>
      </c>
    </row>
    <row r="5" spans="2:21" ht="30" x14ac:dyDescent="0.25">
      <c r="B5" s="3">
        <v>1</v>
      </c>
      <c r="C5" s="3" t="s">
        <v>46</v>
      </c>
      <c r="D5" s="8" t="s">
        <v>47</v>
      </c>
      <c r="E5" s="14">
        <f>F5*0.092903</f>
        <v>504.091678</v>
      </c>
      <c r="F5" s="8">
        <v>5426</v>
      </c>
      <c r="G5" s="17">
        <f>H5*0.3048</f>
        <v>6.0960000000000001</v>
      </c>
      <c r="H5" s="22">
        <v>20</v>
      </c>
      <c r="I5" s="22">
        <v>1999</v>
      </c>
      <c r="J5" s="22">
        <v>2022</v>
      </c>
      <c r="K5" s="22">
        <f>J5-I5</f>
        <v>23</v>
      </c>
      <c r="L5" s="12">
        <v>60</v>
      </c>
      <c r="M5" s="4">
        <v>0.1</v>
      </c>
      <c r="N5" s="5">
        <f>(1-M5)/L5</f>
        <v>1.5000000000000001E-2</v>
      </c>
      <c r="O5" s="74">
        <v>1200</v>
      </c>
      <c r="P5" s="6">
        <f>O5*F5</f>
        <v>6511200</v>
      </c>
      <c r="Q5" s="6">
        <f>P5*N5*K5</f>
        <v>2246364.0000000005</v>
      </c>
      <c r="R5" s="6">
        <f t="shared" ref="R5:R67" si="0">MAX(P5-Q5,0)</f>
        <v>4264836</v>
      </c>
      <c r="S5" s="7">
        <v>0</v>
      </c>
      <c r="T5" s="6">
        <f>IF(R5&gt;M5*P5,R5*(1+S5),P5*M5)</f>
        <v>4264836</v>
      </c>
      <c r="U5" s="63">
        <f>T5/F5</f>
        <v>786</v>
      </c>
    </row>
    <row r="6" spans="2:21" ht="30" x14ac:dyDescent="0.25">
      <c r="B6" s="3">
        <v>2</v>
      </c>
      <c r="C6" s="3" t="s">
        <v>19</v>
      </c>
      <c r="D6" s="3" t="s">
        <v>47</v>
      </c>
      <c r="E6" s="15">
        <f t="shared" ref="E6:E66" si="1">F6*0.092903</f>
        <v>193.98146399999999</v>
      </c>
      <c r="F6" s="8">
        <v>2088</v>
      </c>
      <c r="G6" s="17">
        <f t="shared" ref="G6:G66" si="2">H6*0.3048</f>
        <v>3.5356800000000002</v>
      </c>
      <c r="H6" s="22">
        <v>11.6</v>
      </c>
      <c r="I6" s="22">
        <v>1999</v>
      </c>
      <c r="J6" s="22">
        <v>2022</v>
      </c>
      <c r="K6" s="22">
        <f t="shared" ref="K6:K66" si="3">J6-I6</f>
        <v>23</v>
      </c>
      <c r="L6" s="12">
        <v>60</v>
      </c>
      <c r="M6" s="4">
        <v>0.1</v>
      </c>
      <c r="N6" s="5">
        <f t="shared" ref="N6:N66" si="4">(1-M6)/L6</f>
        <v>1.5000000000000001E-2</v>
      </c>
      <c r="O6" s="74">
        <v>1000</v>
      </c>
      <c r="P6" s="6">
        <f t="shared" ref="P6:P68" si="5">O6*F6</f>
        <v>2088000</v>
      </c>
      <c r="Q6" s="6">
        <f t="shared" ref="Q6:Q68" si="6">P6*N6*K6</f>
        <v>720360.00000000012</v>
      </c>
      <c r="R6" s="6">
        <f t="shared" si="0"/>
        <v>1367640</v>
      </c>
      <c r="S6" s="7">
        <v>0</v>
      </c>
      <c r="T6" s="6">
        <f t="shared" ref="T6:T68" si="7">IF(R6&gt;M6*P6,R6*(1+S6),P6*M6)</f>
        <v>1367640</v>
      </c>
      <c r="U6" s="63">
        <f t="shared" ref="U6:U69" si="8">T6/F6</f>
        <v>655</v>
      </c>
    </row>
    <row r="7" spans="2:21" x14ac:dyDescent="0.25">
      <c r="B7" s="3">
        <v>3</v>
      </c>
      <c r="C7" s="3" t="s">
        <v>20</v>
      </c>
      <c r="D7" s="3" t="s">
        <v>48</v>
      </c>
      <c r="E7" s="15">
        <f t="shared" si="1"/>
        <v>130.99323000000001</v>
      </c>
      <c r="F7" s="8">
        <v>1410</v>
      </c>
      <c r="G7" s="17">
        <f t="shared" si="2"/>
        <v>3.048</v>
      </c>
      <c r="H7" s="22">
        <v>10</v>
      </c>
      <c r="I7" s="22">
        <v>1999</v>
      </c>
      <c r="J7" s="22">
        <v>2022</v>
      </c>
      <c r="K7" s="22">
        <f t="shared" si="3"/>
        <v>23</v>
      </c>
      <c r="L7" s="12">
        <v>60</v>
      </c>
      <c r="M7" s="4">
        <v>0.1</v>
      </c>
      <c r="N7" s="5">
        <f t="shared" si="4"/>
        <v>1.5000000000000001E-2</v>
      </c>
      <c r="O7" s="74">
        <v>1000</v>
      </c>
      <c r="P7" s="6">
        <f t="shared" si="5"/>
        <v>1410000</v>
      </c>
      <c r="Q7" s="6">
        <f t="shared" si="6"/>
        <v>486450</v>
      </c>
      <c r="R7" s="6">
        <f t="shared" si="0"/>
        <v>923550</v>
      </c>
      <c r="S7" s="7">
        <v>0</v>
      </c>
      <c r="T7" s="6">
        <f t="shared" si="7"/>
        <v>923550</v>
      </c>
      <c r="U7" s="63">
        <f t="shared" si="8"/>
        <v>655</v>
      </c>
    </row>
    <row r="8" spans="2:21" s="46" customFormat="1" ht="45" x14ac:dyDescent="0.25">
      <c r="B8" s="3">
        <v>4</v>
      </c>
      <c r="C8" s="3" t="s">
        <v>21</v>
      </c>
      <c r="D8" s="3" t="s">
        <v>47</v>
      </c>
      <c r="E8" s="15">
        <f t="shared" si="1"/>
        <v>392.05065999999999</v>
      </c>
      <c r="F8" s="8">
        <v>4220</v>
      </c>
      <c r="G8" s="17">
        <f t="shared" si="2"/>
        <v>6.0960000000000001</v>
      </c>
      <c r="H8" s="22">
        <v>20</v>
      </c>
      <c r="I8" s="22">
        <v>1999</v>
      </c>
      <c r="J8" s="22">
        <v>2022</v>
      </c>
      <c r="K8" s="22">
        <f t="shared" si="3"/>
        <v>23</v>
      </c>
      <c r="L8" s="12">
        <v>60</v>
      </c>
      <c r="M8" s="4">
        <v>0.1</v>
      </c>
      <c r="N8" s="5">
        <f t="shared" si="4"/>
        <v>1.5000000000000001E-2</v>
      </c>
      <c r="O8" s="72">
        <v>1200</v>
      </c>
      <c r="P8" s="6">
        <f t="shared" si="5"/>
        <v>5064000</v>
      </c>
      <c r="Q8" s="6">
        <f t="shared" si="6"/>
        <v>1747080</v>
      </c>
      <c r="R8" s="6">
        <f t="shared" si="0"/>
        <v>3316920</v>
      </c>
      <c r="S8" s="7">
        <v>0</v>
      </c>
      <c r="T8" s="6">
        <f t="shared" si="7"/>
        <v>3316920</v>
      </c>
      <c r="U8" s="75">
        <f t="shared" si="8"/>
        <v>786</v>
      </c>
    </row>
    <row r="9" spans="2:21" ht="30" x14ac:dyDescent="0.25">
      <c r="B9" s="3">
        <v>5</v>
      </c>
      <c r="C9" s="3" t="s">
        <v>22</v>
      </c>
      <c r="D9" s="3" t="s">
        <v>47</v>
      </c>
      <c r="E9" s="15">
        <f t="shared" si="1"/>
        <v>210.98271299999999</v>
      </c>
      <c r="F9" s="8">
        <v>2271</v>
      </c>
      <c r="G9" s="17">
        <f t="shared" si="2"/>
        <v>3.9624000000000001</v>
      </c>
      <c r="H9" s="22">
        <v>13</v>
      </c>
      <c r="I9" s="22">
        <v>1999</v>
      </c>
      <c r="J9" s="22">
        <v>2022</v>
      </c>
      <c r="K9" s="22">
        <f t="shared" si="3"/>
        <v>23</v>
      </c>
      <c r="L9" s="12">
        <v>60</v>
      </c>
      <c r="M9" s="4">
        <v>0.1</v>
      </c>
      <c r="N9" s="5">
        <f t="shared" si="4"/>
        <v>1.5000000000000001E-2</v>
      </c>
      <c r="O9" s="45">
        <v>1000</v>
      </c>
      <c r="P9" s="6">
        <f t="shared" si="5"/>
        <v>2271000</v>
      </c>
      <c r="Q9" s="6">
        <f t="shared" si="6"/>
        <v>783495</v>
      </c>
      <c r="R9" s="6">
        <f t="shared" si="0"/>
        <v>1487505</v>
      </c>
      <c r="S9" s="7">
        <v>0</v>
      </c>
      <c r="T9" s="6">
        <f t="shared" si="7"/>
        <v>1487505</v>
      </c>
      <c r="U9" s="63">
        <f t="shared" si="8"/>
        <v>655</v>
      </c>
    </row>
    <row r="10" spans="2:21" ht="45" x14ac:dyDescent="0.25">
      <c r="B10" s="3">
        <v>6</v>
      </c>
      <c r="C10" s="3" t="s">
        <v>23</v>
      </c>
      <c r="D10" s="3" t="s">
        <v>48</v>
      </c>
      <c r="E10" s="15">
        <f t="shared" si="1"/>
        <v>261.98646000000002</v>
      </c>
      <c r="F10" s="8">
        <v>2820</v>
      </c>
      <c r="G10" s="17">
        <f t="shared" si="2"/>
        <v>6.0960000000000001</v>
      </c>
      <c r="H10" s="22">
        <v>20</v>
      </c>
      <c r="I10" s="22">
        <v>1999</v>
      </c>
      <c r="J10" s="22">
        <v>2022</v>
      </c>
      <c r="K10" s="22">
        <f t="shared" si="3"/>
        <v>23</v>
      </c>
      <c r="L10" s="12">
        <v>60</v>
      </c>
      <c r="M10" s="4">
        <v>0.1</v>
      </c>
      <c r="N10" s="5">
        <f t="shared" si="4"/>
        <v>1.5000000000000001E-2</v>
      </c>
      <c r="O10" s="45">
        <v>1200</v>
      </c>
      <c r="P10" s="6">
        <f t="shared" si="5"/>
        <v>3384000</v>
      </c>
      <c r="Q10" s="6">
        <f t="shared" si="6"/>
        <v>1167480.0000000002</v>
      </c>
      <c r="R10" s="6">
        <f t="shared" si="0"/>
        <v>2216520</v>
      </c>
      <c r="S10" s="7">
        <v>0</v>
      </c>
      <c r="T10" s="6">
        <f t="shared" si="7"/>
        <v>2216520</v>
      </c>
      <c r="U10" s="63">
        <f t="shared" si="8"/>
        <v>786</v>
      </c>
    </row>
    <row r="11" spans="2:21" x14ac:dyDescent="0.25">
      <c r="B11" s="3">
        <v>7</v>
      </c>
      <c r="C11" s="3" t="s">
        <v>24</v>
      </c>
      <c r="D11" s="3" t="s">
        <v>48</v>
      </c>
      <c r="E11" s="15">
        <f t="shared" si="1"/>
        <v>150.03834499999999</v>
      </c>
      <c r="F11" s="8">
        <v>1615</v>
      </c>
      <c r="G11" s="17">
        <f t="shared" si="2"/>
        <v>3.048</v>
      </c>
      <c r="H11" s="22">
        <v>10</v>
      </c>
      <c r="I11" s="22">
        <v>1999</v>
      </c>
      <c r="J11" s="22">
        <v>2022</v>
      </c>
      <c r="K11" s="22">
        <f t="shared" si="3"/>
        <v>23</v>
      </c>
      <c r="L11" s="12">
        <v>60</v>
      </c>
      <c r="M11" s="4">
        <v>0.1</v>
      </c>
      <c r="N11" s="5">
        <f t="shared" si="4"/>
        <v>1.5000000000000001E-2</v>
      </c>
      <c r="O11" s="45">
        <v>1000</v>
      </c>
      <c r="P11" s="6">
        <f t="shared" si="5"/>
        <v>1615000</v>
      </c>
      <c r="Q11" s="6">
        <f t="shared" si="6"/>
        <v>557175.00000000012</v>
      </c>
      <c r="R11" s="6">
        <f t="shared" si="0"/>
        <v>1057825</v>
      </c>
      <c r="S11" s="7">
        <v>0</v>
      </c>
      <c r="T11" s="6">
        <f t="shared" si="7"/>
        <v>1057825</v>
      </c>
      <c r="U11" s="63">
        <f t="shared" si="8"/>
        <v>655</v>
      </c>
    </row>
    <row r="12" spans="2:21" ht="30" x14ac:dyDescent="0.25">
      <c r="B12" s="3">
        <v>8</v>
      </c>
      <c r="C12" s="3" t="s">
        <v>25</v>
      </c>
      <c r="D12" s="3" t="s">
        <v>47</v>
      </c>
      <c r="E12" s="15">
        <f t="shared" si="1"/>
        <v>65.217905999999999</v>
      </c>
      <c r="F12" s="8">
        <v>702</v>
      </c>
      <c r="G12" s="17">
        <f t="shared" si="2"/>
        <v>5.4864000000000006</v>
      </c>
      <c r="H12" s="22">
        <v>18</v>
      </c>
      <c r="I12" s="22">
        <v>1999</v>
      </c>
      <c r="J12" s="22">
        <v>2022</v>
      </c>
      <c r="K12" s="22">
        <f t="shared" si="3"/>
        <v>23</v>
      </c>
      <c r="L12" s="12">
        <v>60</v>
      </c>
      <c r="M12" s="4">
        <v>0.1</v>
      </c>
      <c r="N12" s="5">
        <f t="shared" si="4"/>
        <v>1.5000000000000001E-2</v>
      </c>
      <c r="O12" s="45">
        <v>1100</v>
      </c>
      <c r="P12" s="6">
        <f t="shared" si="5"/>
        <v>772200</v>
      </c>
      <c r="Q12" s="6">
        <f t="shared" si="6"/>
        <v>266409.00000000006</v>
      </c>
      <c r="R12" s="6">
        <f t="shared" si="0"/>
        <v>505790.99999999994</v>
      </c>
      <c r="S12" s="7">
        <v>0</v>
      </c>
      <c r="T12" s="6">
        <f t="shared" si="7"/>
        <v>505790.99999999994</v>
      </c>
      <c r="U12" s="63">
        <f t="shared" si="8"/>
        <v>720.49999999999989</v>
      </c>
    </row>
    <row r="13" spans="2:21" ht="45" x14ac:dyDescent="0.25">
      <c r="B13" s="3">
        <v>9</v>
      </c>
      <c r="C13" s="3" t="s">
        <v>26</v>
      </c>
      <c r="D13" s="3" t="s">
        <v>47</v>
      </c>
      <c r="E13" s="15">
        <f t="shared" si="1"/>
        <v>391.58614499999999</v>
      </c>
      <c r="F13" s="8">
        <v>4215</v>
      </c>
      <c r="G13" s="17">
        <f t="shared" si="2"/>
        <v>15.24</v>
      </c>
      <c r="H13" s="22">
        <v>50</v>
      </c>
      <c r="I13" s="22">
        <v>1999</v>
      </c>
      <c r="J13" s="22">
        <v>2022</v>
      </c>
      <c r="K13" s="22">
        <f t="shared" si="3"/>
        <v>23</v>
      </c>
      <c r="L13" s="12">
        <v>60</v>
      </c>
      <c r="M13" s="4">
        <v>0.1</v>
      </c>
      <c r="N13" s="5">
        <f t="shared" si="4"/>
        <v>1.5000000000000001E-2</v>
      </c>
      <c r="O13" s="45">
        <v>1500</v>
      </c>
      <c r="P13" s="6">
        <f t="shared" si="5"/>
        <v>6322500</v>
      </c>
      <c r="Q13" s="6">
        <f t="shared" si="6"/>
        <v>2181262.5000000005</v>
      </c>
      <c r="R13" s="6">
        <f t="shared" si="0"/>
        <v>4141237.4999999995</v>
      </c>
      <c r="S13" s="7">
        <v>0</v>
      </c>
      <c r="T13" s="6">
        <f t="shared" si="7"/>
        <v>4141237.4999999995</v>
      </c>
      <c r="U13" s="63">
        <f t="shared" si="8"/>
        <v>982.49999999999989</v>
      </c>
    </row>
    <row r="14" spans="2:21" ht="45" x14ac:dyDescent="0.25">
      <c r="B14" s="3">
        <v>10</v>
      </c>
      <c r="C14" s="3" t="s">
        <v>27</v>
      </c>
      <c r="D14" s="3" t="s">
        <v>47</v>
      </c>
      <c r="E14" s="15">
        <f t="shared" si="1"/>
        <v>424.56671</v>
      </c>
      <c r="F14" s="8">
        <v>4570</v>
      </c>
      <c r="G14" s="17">
        <f t="shared" si="2"/>
        <v>6.7056000000000004</v>
      </c>
      <c r="H14" s="22">
        <v>22</v>
      </c>
      <c r="I14" s="22">
        <v>1999</v>
      </c>
      <c r="J14" s="22">
        <v>2022</v>
      </c>
      <c r="K14" s="22">
        <f t="shared" si="3"/>
        <v>23</v>
      </c>
      <c r="L14" s="12">
        <v>60</v>
      </c>
      <c r="M14" s="4">
        <v>0.1</v>
      </c>
      <c r="N14" s="5">
        <f t="shared" si="4"/>
        <v>1.5000000000000001E-2</v>
      </c>
      <c r="O14" s="45">
        <v>1300</v>
      </c>
      <c r="P14" s="6">
        <f t="shared" si="5"/>
        <v>5941000</v>
      </c>
      <c r="Q14" s="6">
        <f t="shared" si="6"/>
        <v>2049645</v>
      </c>
      <c r="R14" s="6">
        <f t="shared" si="0"/>
        <v>3891355</v>
      </c>
      <c r="S14" s="7">
        <v>0</v>
      </c>
      <c r="T14" s="6">
        <f t="shared" si="7"/>
        <v>3891355</v>
      </c>
      <c r="U14" s="63">
        <f t="shared" si="8"/>
        <v>851.5</v>
      </c>
    </row>
    <row r="15" spans="2:21" ht="15" customHeight="1" x14ac:dyDescent="0.25">
      <c r="B15" s="3">
        <v>11</v>
      </c>
      <c r="C15" s="3" t="s">
        <v>28</v>
      </c>
      <c r="D15" s="3" t="s">
        <v>47</v>
      </c>
      <c r="E15" s="15">
        <f t="shared" si="1"/>
        <v>46.451500000000003</v>
      </c>
      <c r="F15" s="8">
        <v>500</v>
      </c>
      <c r="G15" s="17">
        <f t="shared" si="2"/>
        <v>3.3528000000000002</v>
      </c>
      <c r="H15" s="22">
        <v>11</v>
      </c>
      <c r="I15" s="22">
        <v>1999</v>
      </c>
      <c r="J15" s="22">
        <v>2022</v>
      </c>
      <c r="K15" s="22">
        <f t="shared" si="3"/>
        <v>23</v>
      </c>
      <c r="L15" s="12">
        <v>60</v>
      </c>
      <c r="M15" s="4">
        <v>0.1</v>
      </c>
      <c r="N15" s="5">
        <f t="shared" si="4"/>
        <v>1.5000000000000001E-2</v>
      </c>
      <c r="O15" s="45">
        <v>1000</v>
      </c>
      <c r="P15" s="6">
        <f t="shared" si="5"/>
        <v>500000</v>
      </c>
      <c r="Q15" s="6">
        <f t="shared" si="6"/>
        <v>172500.00000000003</v>
      </c>
      <c r="R15" s="6">
        <f t="shared" si="0"/>
        <v>327500</v>
      </c>
      <c r="S15" s="7">
        <v>0</v>
      </c>
      <c r="T15" s="6">
        <f t="shared" si="7"/>
        <v>327500</v>
      </c>
      <c r="U15" s="63">
        <f t="shared" si="8"/>
        <v>655</v>
      </c>
    </row>
    <row r="16" spans="2:21" ht="37.5" customHeight="1" x14ac:dyDescent="0.25">
      <c r="B16" s="3">
        <v>12</v>
      </c>
      <c r="C16" s="3" t="s">
        <v>29</v>
      </c>
      <c r="D16" s="3" t="s">
        <v>47</v>
      </c>
      <c r="E16" s="15">
        <f t="shared" si="1"/>
        <v>107.95328600000001</v>
      </c>
      <c r="F16" s="8">
        <v>1162</v>
      </c>
      <c r="G16" s="17">
        <f t="shared" si="2"/>
        <v>3.048</v>
      </c>
      <c r="H16" s="22">
        <v>10</v>
      </c>
      <c r="I16" s="22">
        <v>1999</v>
      </c>
      <c r="J16" s="22">
        <v>2022</v>
      </c>
      <c r="K16" s="22">
        <f t="shared" si="3"/>
        <v>23</v>
      </c>
      <c r="L16" s="12">
        <v>60</v>
      </c>
      <c r="M16" s="4">
        <v>0.1</v>
      </c>
      <c r="N16" s="5">
        <f t="shared" si="4"/>
        <v>1.5000000000000001E-2</v>
      </c>
      <c r="O16" s="45">
        <v>1000</v>
      </c>
      <c r="P16" s="6">
        <f t="shared" si="5"/>
        <v>1162000</v>
      </c>
      <c r="Q16" s="6">
        <f t="shared" si="6"/>
        <v>400890</v>
      </c>
      <c r="R16" s="6">
        <f t="shared" si="0"/>
        <v>761110</v>
      </c>
      <c r="S16" s="7">
        <v>0</v>
      </c>
      <c r="T16" s="6">
        <f t="shared" si="7"/>
        <v>761110</v>
      </c>
      <c r="U16" s="63">
        <f t="shared" si="8"/>
        <v>655</v>
      </c>
    </row>
    <row r="17" spans="2:21" x14ac:dyDescent="0.25">
      <c r="B17" s="3">
        <v>13</v>
      </c>
      <c r="C17" s="3" t="s">
        <v>30</v>
      </c>
      <c r="D17" s="3" t="s">
        <v>48</v>
      </c>
      <c r="E17" s="15">
        <f t="shared" si="1"/>
        <v>38.276035999999998</v>
      </c>
      <c r="F17" s="8">
        <v>412</v>
      </c>
      <c r="G17" s="17">
        <f t="shared" si="2"/>
        <v>3.048</v>
      </c>
      <c r="H17" s="22">
        <v>10</v>
      </c>
      <c r="I17" s="22">
        <v>1999</v>
      </c>
      <c r="J17" s="22">
        <v>2022</v>
      </c>
      <c r="K17" s="22">
        <f t="shared" si="3"/>
        <v>23</v>
      </c>
      <c r="L17" s="12">
        <v>60</v>
      </c>
      <c r="M17" s="4">
        <v>0.1</v>
      </c>
      <c r="N17" s="5">
        <f t="shared" si="4"/>
        <v>1.5000000000000001E-2</v>
      </c>
      <c r="O17" s="45">
        <v>1000</v>
      </c>
      <c r="P17" s="6">
        <f t="shared" si="5"/>
        <v>412000</v>
      </c>
      <c r="Q17" s="6">
        <f t="shared" si="6"/>
        <v>142140.00000000003</v>
      </c>
      <c r="R17" s="6">
        <f t="shared" si="0"/>
        <v>269860</v>
      </c>
      <c r="S17" s="7">
        <v>0</v>
      </c>
      <c r="T17" s="6">
        <f t="shared" si="7"/>
        <v>269860</v>
      </c>
      <c r="U17" s="63">
        <f t="shared" si="8"/>
        <v>655</v>
      </c>
    </row>
    <row r="18" spans="2:21" ht="30" x14ac:dyDescent="0.25">
      <c r="B18" s="3">
        <v>14</v>
      </c>
      <c r="C18" s="3" t="s">
        <v>31</v>
      </c>
      <c r="D18" s="3" t="s">
        <v>49</v>
      </c>
      <c r="E18" s="15">
        <f t="shared" si="1"/>
        <v>28.056705999999998</v>
      </c>
      <c r="F18" s="8">
        <v>302</v>
      </c>
      <c r="G18" s="17">
        <f t="shared" si="2"/>
        <v>2.9260800000000002</v>
      </c>
      <c r="H18" s="22">
        <v>9.6</v>
      </c>
      <c r="I18" s="22">
        <v>1999</v>
      </c>
      <c r="J18" s="22">
        <v>2022</v>
      </c>
      <c r="K18" s="22">
        <f t="shared" si="3"/>
        <v>23</v>
      </c>
      <c r="L18" s="12">
        <v>60</v>
      </c>
      <c r="M18" s="4">
        <v>0.1</v>
      </c>
      <c r="N18" s="5">
        <f t="shared" si="4"/>
        <v>1.5000000000000001E-2</v>
      </c>
      <c r="O18" s="45">
        <v>1100</v>
      </c>
      <c r="P18" s="6">
        <f t="shared" si="5"/>
        <v>332200</v>
      </c>
      <c r="Q18" s="6">
        <f t="shared" si="6"/>
        <v>114609</v>
      </c>
      <c r="R18" s="6">
        <f t="shared" si="0"/>
        <v>217591</v>
      </c>
      <c r="S18" s="7">
        <v>0</v>
      </c>
      <c r="T18" s="6">
        <f t="shared" si="7"/>
        <v>217591</v>
      </c>
      <c r="U18" s="63">
        <f t="shared" si="8"/>
        <v>720.5</v>
      </c>
    </row>
    <row r="19" spans="2:21" ht="30" x14ac:dyDescent="0.25">
      <c r="B19" s="3">
        <v>15</v>
      </c>
      <c r="C19" s="8" t="s">
        <v>50</v>
      </c>
      <c r="D19" s="3" t="s">
        <v>47</v>
      </c>
      <c r="E19" s="15">
        <f t="shared" si="1"/>
        <v>450.20793800000001</v>
      </c>
      <c r="F19" s="8">
        <v>4846</v>
      </c>
      <c r="G19" s="17">
        <f t="shared" si="2"/>
        <v>6.7056000000000004</v>
      </c>
      <c r="H19" s="22">
        <v>22</v>
      </c>
      <c r="I19" s="22">
        <v>1999</v>
      </c>
      <c r="J19" s="22">
        <v>2022</v>
      </c>
      <c r="K19" s="22">
        <f t="shared" si="3"/>
        <v>23</v>
      </c>
      <c r="L19" s="12">
        <v>60</v>
      </c>
      <c r="M19" s="4">
        <v>0.1</v>
      </c>
      <c r="N19" s="5">
        <f t="shared" si="4"/>
        <v>1.5000000000000001E-2</v>
      </c>
      <c r="O19" s="45">
        <v>1300</v>
      </c>
      <c r="P19" s="6">
        <f t="shared" si="5"/>
        <v>6299800</v>
      </c>
      <c r="Q19" s="6">
        <f t="shared" si="6"/>
        <v>2173431.0000000005</v>
      </c>
      <c r="R19" s="6">
        <f t="shared" si="0"/>
        <v>4126368.9999999995</v>
      </c>
      <c r="S19" s="7">
        <v>0</v>
      </c>
      <c r="T19" s="6">
        <f t="shared" si="7"/>
        <v>4126368.9999999995</v>
      </c>
      <c r="U19" s="63">
        <f t="shared" si="8"/>
        <v>851.49999999999989</v>
      </c>
    </row>
    <row r="20" spans="2:21" ht="45" x14ac:dyDescent="0.25">
      <c r="B20" s="3">
        <v>16</v>
      </c>
      <c r="C20" s="8" t="s">
        <v>32</v>
      </c>
      <c r="D20" s="3" t="s">
        <v>47</v>
      </c>
      <c r="E20" s="15">
        <f t="shared" si="1"/>
        <v>78.688840999999996</v>
      </c>
      <c r="F20" s="8">
        <v>847</v>
      </c>
      <c r="G20" s="17">
        <f t="shared" si="2"/>
        <v>3.048</v>
      </c>
      <c r="H20" s="8">
        <v>10</v>
      </c>
      <c r="I20" s="22">
        <v>1999</v>
      </c>
      <c r="J20" s="22">
        <v>2022</v>
      </c>
      <c r="K20" s="22">
        <f t="shared" si="3"/>
        <v>23</v>
      </c>
      <c r="L20" s="12">
        <v>60</v>
      </c>
      <c r="M20" s="4">
        <v>0.1</v>
      </c>
      <c r="N20" s="5">
        <f t="shared" si="4"/>
        <v>1.5000000000000001E-2</v>
      </c>
      <c r="O20" s="45">
        <v>1000</v>
      </c>
      <c r="P20" s="6">
        <f t="shared" si="5"/>
        <v>847000</v>
      </c>
      <c r="Q20" s="6">
        <f t="shared" si="6"/>
        <v>292215.00000000006</v>
      </c>
      <c r="R20" s="6">
        <f t="shared" si="0"/>
        <v>554785</v>
      </c>
      <c r="S20" s="7">
        <v>0</v>
      </c>
      <c r="T20" s="6">
        <f t="shared" si="7"/>
        <v>554785</v>
      </c>
      <c r="U20" s="63">
        <f t="shared" si="8"/>
        <v>655</v>
      </c>
    </row>
    <row r="21" spans="2:21" ht="30" x14ac:dyDescent="0.25">
      <c r="B21" s="3">
        <v>17</v>
      </c>
      <c r="C21" s="8" t="s">
        <v>33</v>
      </c>
      <c r="D21" s="3" t="s">
        <v>47</v>
      </c>
      <c r="E21" s="15">
        <f t="shared" si="1"/>
        <v>176.329894</v>
      </c>
      <c r="F21" s="8">
        <v>1898</v>
      </c>
      <c r="G21" s="17">
        <f t="shared" si="2"/>
        <v>3.23088</v>
      </c>
      <c r="H21" s="8">
        <v>10.6</v>
      </c>
      <c r="I21" s="22">
        <v>1999</v>
      </c>
      <c r="J21" s="22">
        <v>2022</v>
      </c>
      <c r="K21" s="22">
        <f t="shared" si="3"/>
        <v>23</v>
      </c>
      <c r="L21" s="12">
        <v>60</v>
      </c>
      <c r="M21" s="4">
        <v>0.1</v>
      </c>
      <c r="N21" s="5">
        <f t="shared" si="4"/>
        <v>1.5000000000000001E-2</v>
      </c>
      <c r="O21" s="45">
        <v>1000</v>
      </c>
      <c r="P21" s="6">
        <f t="shared" si="5"/>
        <v>1898000</v>
      </c>
      <c r="Q21" s="6">
        <f t="shared" si="6"/>
        <v>654810.00000000012</v>
      </c>
      <c r="R21" s="6">
        <f t="shared" si="0"/>
        <v>1243190</v>
      </c>
      <c r="S21" s="7">
        <v>0</v>
      </c>
      <c r="T21" s="6">
        <f t="shared" si="7"/>
        <v>1243190</v>
      </c>
      <c r="U21" s="63">
        <f t="shared" si="8"/>
        <v>655</v>
      </c>
    </row>
    <row r="22" spans="2:21" ht="30" x14ac:dyDescent="0.25">
      <c r="B22" s="3">
        <v>18</v>
      </c>
      <c r="C22" s="8" t="s">
        <v>34</v>
      </c>
      <c r="D22" s="3" t="s">
        <v>47</v>
      </c>
      <c r="E22" s="15">
        <f t="shared" si="1"/>
        <v>41.992156000000001</v>
      </c>
      <c r="F22" s="8">
        <v>452</v>
      </c>
      <c r="G22" s="17">
        <f t="shared" si="2"/>
        <v>3.048</v>
      </c>
      <c r="H22" s="8">
        <v>10</v>
      </c>
      <c r="I22" s="22">
        <v>1999</v>
      </c>
      <c r="J22" s="22">
        <v>2022</v>
      </c>
      <c r="K22" s="22">
        <f t="shared" si="3"/>
        <v>23</v>
      </c>
      <c r="L22" s="12">
        <v>60</v>
      </c>
      <c r="M22" s="4">
        <v>0.1</v>
      </c>
      <c r="N22" s="5">
        <f t="shared" si="4"/>
        <v>1.5000000000000001E-2</v>
      </c>
      <c r="O22" s="45">
        <v>1000</v>
      </c>
      <c r="P22" s="6">
        <f t="shared" si="5"/>
        <v>452000</v>
      </c>
      <c r="Q22" s="6">
        <f t="shared" si="6"/>
        <v>155940.00000000003</v>
      </c>
      <c r="R22" s="6">
        <f t="shared" si="0"/>
        <v>296060</v>
      </c>
      <c r="S22" s="7">
        <v>0</v>
      </c>
      <c r="T22" s="6">
        <f t="shared" si="7"/>
        <v>296060</v>
      </c>
      <c r="U22" s="63">
        <f t="shared" si="8"/>
        <v>655</v>
      </c>
    </row>
    <row r="23" spans="2:21" ht="45" x14ac:dyDescent="0.25">
      <c r="B23" s="3">
        <v>19</v>
      </c>
      <c r="C23" s="8" t="s">
        <v>35</v>
      </c>
      <c r="D23" s="3" t="s">
        <v>48</v>
      </c>
      <c r="E23" s="15">
        <f t="shared" si="1"/>
        <v>153.47575599999999</v>
      </c>
      <c r="F23" s="8">
        <v>1652</v>
      </c>
      <c r="G23" s="17">
        <f t="shared" si="2"/>
        <v>3.048</v>
      </c>
      <c r="H23" s="8">
        <v>10</v>
      </c>
      <c r="I23" s="22">
        <v>1999</v>
      </c>
      <c r="J23" s="22">
        <v>2022</v>
      </c>
      <c r="K23" s="22">
        <f t="shared" si="3"/>
        <v>23</v>
      </c>
      <c r="L23" s="12">
        <v>60</v>
      </c>
      <c r="M23" s="4">
        <v>0.1</v>
      </c>
      <c r="N23" s="5">
        <f t="shared" si="4"/>
        <v>1.5000000000000001E-2</v>
      </c>
      <c r="O23" s="45">
        <v>1100</v>
      </c>
      <c r="P23" s="6">
        <f t="shared" si="5"/>
        <v>1817200</v>
      </c>
      <c r="Q23" s="6">
        <f t="shared" si="6"/>
        <v>626934.00000000012</v>
      </c>
      <c r="R23" s="6">
        <f t="shared" si="0"/>
        <v>1190266</v>
      </c>
      <c r="S23" s="7">
        <v>0</v>
      </c>
      <c r="T23" s="6">
        <f t="shared" si="7"/>
        <v>1190266</v>
      </c>
      <c r="U23" s="63">
        <f t="shared" si="8"/>
        <v>720.5</v>
      </c>
    </row>
    <row r="24" spans="2:21" x14ac:dyDescent="0.25">
      <c r="B24" s="3">
        <v>20</v>
      </c>
      <c r="C24" s="8" t="s">
        <v>36</v>
      </c>
      <c r="D24" s="3" t="s">
        <v>48</v>
      </c>
      <c r="E24" s="15">
        <f t="shared" si="1"/>
        <v>136.288701</v>
      </c>
      <c r="F24" s="8">
        <v>1467</v>
      </c>
      <c r="G24" s="17">
        <f t="shared" si="2"/>
        <v>3.048</v>
      </c>
      <c r="H24" s="8">
        <v>10</v>
      </c>
      <c r="I24" s="22">
        <v>1999</v>
      </c>
      <c r="J24" s="22">
        <v>2022</v>
      </c>
      <c r="K24" s="22">
        <f t="shared" si="3"/>
        <v>23</v>
      </c>
      <c r="L24" s="12">
        <v>60</v>
      </c>
      <c r="M24" s="4">
        <v>0.1</v>
      </c>
      <c r="N24" s="5">
        <f t="shared" si="4"/>
        <v>1.5000000000000001E-2</v>
      </c>
      <c r="O24" s="45">
        <v>1000</v>
      </c>
      <c r="P24" s="6">
        <f t="shared" si="5"/>
        <v>1467000</v>
      </c>
      <c r="Q24" s="6">
        <f t="shared" si="6"/>
        <v>506115</v>
      </c>
      <c r="R24" s="6">
        <f t="shared" si="0"/>
        <v>960885</v>
      </c>
      <c r="S24" s="7">
        <v>0</v>
      </c>
      <c r="T24" s="6">
        <f t="shared" si="7"/>
        <v>960885</v>
      </c>
      <c r="U24" s="63">
        <f t="shared" si="8"/>
        <v>655</v>
      </c>
    </row>
    <row r="25" spans="2:21" ht="45" customHeight="1" x14ac:dyDescent="0.25">
      <c r="B25" s="3">
        <v>21</v>
      </c>
      <c r="C25" s="8" t="s">
        <v>37</v>
      </c>
      <c r="D25" s="3" t="s">
        <v>51</v>
      </c>
      <c r="E25" s="15">
        <f t="shared" si="1"/>
        <v>20.159951</v>
      </c>
      <c r="F25" s="8">
        <v>217</v>
      </c>
      <c r="G25" s="17">
        <f t="shared" si="2"/>
        <v>2.9260800000000002</v>
      </c>
      <c r="H25" s="8">
        <v>9.6</v>
      </c>
      <c r="I25" s="22">
        <v>1999</v>
      </c>
      <c r="J25" s="22">
        <v>2022</v>
      </c>
      <c r="K25" s="22">
        <f t="shared" si="3"/>
        <v>23</v>
      </c>
      <c r="L25" s="23">
        <v>40</v>
      </c>
      <c r="M25" s="4">
        <v>0.1</v>
      </c>
      <c r="N25" s="5">
        <f t="shared" si="4"/>
        <v>2.2499999999999999E-2</v>
      </c>
      <c r="O25" s="45">
        <v>1000</v>
      </c>
      <c r="P25" s="6">
        <f t="shared" si="5"/>
        <v>217000</v>
      </c>
      <c r="Q25" s="6">
        <f t="shared" si="6"/>
        <v>112297.5</v>
      </c>
      <c r="R25" s="6">
        <f t="shared" si="0"/>
        <v>104702.5</v>
      </c>
      <c r="S25" s="7">
        <v>0</v>
      </c>
      <c r="T25" s="6">
        <f t="shared" si="7"/>
        <v>104702.5</v>
      </c>
      <c r="U25" s="63">
        <f t="shared" si="8"/>
        <v>482.5</v>
      </c>
    </row>
    <row r="26" spans="2:21" x14ac:dyDescent="0.25">
      <c r="B26" s="3">
        <v>22</v>
      </c>
      <c r="C26" s="8" t="s">
        <v>38</v>
      </c>
      <c r="D26" s="3" t="s">
        <v>48</v>
      </c>
      <c r="E26" s="15">
        <f t="shared" si="1"/>
        <v>10.962554000000001</v>
      </c>
      <c r="F26" s="8">
        <v>118</v>
      </c>
      <c r="G26" s="17">
        <f t="shared" si="2"/>
        <v>2.9260800000000002</v>
      </c>
      <c r="H26" s="8">
        <v>9.6</v>
      </c>
      <c r="I26" s="22">
        <v>1999</v>
      </c>
      <c r="J26" s="22">
        <v>2022</v>
      </c>
      <c r="K26" s="22">
        <f t="shared" si="3"/>
        <v>23</v>
      </c>
      <c r="L26" s="12">
        <v>60</v>
      </c>
      <c r="M26" s="4">
        <v>0.1</v>
      </c>
      <c r="N26" s="5">
        <f t="shared" si="4"/>
        <v>1.5000000000000001E-2</v>
      </c>
      <c r="O26" s="45">
        <v>1000</v>
      </c>
      <c r="P26" s="6">
        <f t="shared" si="5"/>
        <v>118000</v>
      </c>
      <c r="Q26" s="6">
        <f t="shared" si="6"/>
        <v>40710.000000000007</v>
      </c>
      <c r="R26" s="6">
        <f t="shared" si="0"/>
        <v>77290</v>
      </c>
      <c r="S26" s="7">
        <v>0</v>
      </c>
      <c r="T26" s="6">
        <f t="shared" si="7"/>
        <v>77290</v>
      </c>
      <c r="U26" s="63">
        <f t="shared" si="8"/>
        <v>655</v>
      </c>
    </row>
    <row r="27" spans="2:21" ht="15" customHeight="1" x14ac:dyDescent="0.25">
      <c r="B27" s="3">
        <v>23</v>
      </c>
      <c r="C27" s="8" t="s">
        <v>39</v>
      </c>
      <c r="D27" s="3" t="s">
        <v>48</v>
      </c>
      <c r="E27" s="15">
        <f t="shared" si="1"/>
        <v>45.522469999999998</v>
      </c>
      <c r="F27" s="8">
        <v>490</v>
      </c>
      <c r="G27" s="17">
        <f t="shared" si="2"/>
        <v>3.048</v>
      </c>
      <c r="H27" s="8">
        <v>10</v>
      </c>
      <c r="I27" s="22">
        <v>1999</v>
      </c>
      <c r="J27" s="22">
        <v>2022</v>
      </c>
      <c r="K27" s="22">
        <f t="shared" si="3"/>
        <v>23</v>
      </c>
      <c r="L27" s="12">
        <v>60</v>
      </c>
      <c r="M27" s="4">
        <v>0.1</v>
      </c>
      <c r="N27" s="5">
        <f t="shared" si="4"/>
        <v>1.5000000000000001E-2</v>
      </c>
      <c r="O27" s="45">
        <v>900</v>
      </c>
      <c r="P27" s="6">
        <f t="shared" si="5"/>
        <v>441000</v>
      </c>
      <c r="Q27" s="6">
        <f t="shared" si="6"/>
        <v>152145.00000000003</v>
      </c>
      <c r="R27" s="6">
        <f t="shared" si="0"/>
        <v>288855</v>
      </c>
      <c r="S27" s="7">
        <v>0</v>
      </c>
      <c r="T27" s="6">
        <f t="shared" si="7"/>
        <v>288855</v>
      </c>
      <c r="U27" s="63">
        <f t="shared" si="8"/>
        <v>589.5</v>
      </c>
    </row>
    <row r="28" spans="2:21" ht="15" customHeight="1" x14ac:dyDescent="0.25">
      <c r="B28" s="3">
        <v>24</v>
      </c>
      <c r="C28" s="8" t="s">
        <v>40</v>
      </c>
      <c r="D28" s="3" t="s">
        <v>47</v>
      </c>
      <c r="E28" s="15">
        <f t="shared" si="1"/>
        <v>83.612700000000004</v>
      </c>
      <c r="F28" s="8">
        <v>900</v>
      </c>
      <c r="G28" s="17">
        <f t="shared" si="2"/>
        <v>3.048</v>
      </c>
      <c r="H28" s="8">
        <v>10</v>
      </c>
      <c r="I28" s="22">
        <v>1999</v>
      </c>
      <c r="J28" s="22">
        <v>2022</v>
      </c>
      <c r="K28" s="22">
        <f t="shared" si="3"/>
        <v>23</v>
      </c>
      <c r="L28" s="12">
        <v>60</v>
      </c>
      <c r="M28" s="4">
        <v>0.1</v>
      </c>
      <c r="N28" s="5">
        <f t="shared" si="4"/>
        <v>1.5000000000000001E-2</v>
      </c>
      <c r="O28" s="45">
        <v>900</v>
      </c>
      <c r="P28" s="6">
        <f t="shared" si="5"/>
        <v>810000</v>
      </c>
      <c r="Q28" s="6">
        <f t="shared" si="6"/>
        <v>279450.00000000006</v>
      </c>
      <c r="R28" s="6">
        <f t="shared" si="0"/>
        <v>530550</v>
      </c>
      <c r="S28" s="7">
        <v>0</v>
      </c>
      <c r="T28" s="6">
        <f t="shared" si="7"/>
        <v>530550</v>
      </c>
      <c r="U28" s="63">
        <f t="shared" si="8"/>
        <v>589.5</v>
      </c>
    </row>
    <row r="29" spans="2:21" ht="15" customHeight="1" x14ac:dyDescent="0.25">
      <c r="B29" s="3">
        <v>25</v>
      </c>
      <c r="C29" s="8" t="s">
        <v>41</v>
      </c>
      <c r="D29" s="3" t="s">
        <v>47</v>
      </c>
      <c r="E29" s="15">
        <f t="shared" si="1"/>
        <v>44.407634000000002</v>
      </c>
      <c r="F29" s="8">
        <v>478</v>
      </c>
      <c r="G29" s="17">
        <f t="shared" si="2"/>
        <v>3.048</v>
      </c>
      <c r="H29" s="8">
        <v>10</v>
      </c>
      <c r="I29" s="22">
        <v>1999</v>
      </c>
      <c r="J29" s="22">
        <v>2022</v>
      </c>
      <c r="K29" s="22">
        <f t="shared" si="3"/>
        <v>23</v>
      </c>
      <c r="L29" s="12">
        <v>60</v>
      </c>
      <c r="M29" s="4">
        <v>0.1</v>
      </c>
      <c r="N29" s="5">
        <f t="shared" si="4"/>
        <v>1.5000000000000001E-2</v>
      </c>
      <c r="O29" s="45">
        <v>900</v>
      </c>
      <c r="P29" s="6">
        <f t="shared" si="5"/>
        <v>430200</v>
      </c>
      <c r="Q29" s="6">
        <f t="shared" si="6"/>
        <v>148419.00000000003</v>
      </c>
      <c r="R29" s="6">
        <f t="shared" si="0"/>
        <v>281781</v>
      </c>
      <c r="S29" s="7">
        <v>0</v>
      </c>
      <c r="T29" s="6">
        <f t="shared" si="7"/>
        <v>281781</v>
      </c>
      <c r="U29" s="63">
        <f t="shared" si="8"/>
        <v>589.5</v>
      </c>
    </row>
    <row r="30" spans="2:21" x14ac:dyDescent="0.25">
      <c r="B30" s="3">
        <v>26</v>
      </c>
      <c r="C30" s="8" t="s">
        <v>42</v>
      </c>
      <c r="D30" s="3" t="s">
        <v>48</v>
      </c>
      <c r="E30" s="15">
        <f t="shared" si="1"/>
        <v>136.195798</v>
      </c>
      <c r="F30" s="8">
        <v>1466</v>
      </c>
      <c r="G30" s="17">
        <f t="shared" si="2"/>
        <v>3.048</v>
      </c>
      <c r="H30" s="8">
        <v>10</v>
      </c>
      <c r="I30" s="22">
        <v>1999</v>
      </c>
      <c r="J30" s="22">
        <v>2022</v>
      </c>
      <c r="K30" s="22">
        <f t="shared" si="3"/>
        <v>23</v>
      </c>
      <c r="L30" s="12">
        <v>60</v>
      </c>
      <c r="M30" s="4">
        <v>0.1</v>
      </c>
      <c r="N30" s="5">
        <f t="shared" si="4"/>
        <v>1.5000000000000001E-2</v>
      </c>
      <c r="O30" s="45">
        <v>1000</v>
      </c>
      <c r="P30" s="6">
        <f t="shared" si="5"/>
        <v>1466000</v>
      </c>
      <c r="Q30" s="6">
        <f t="shared" si="6"/>
        <v>505770</v>
      </c>
      <c r="R30" s="6">
        <f t="shared" si="0"/>
        <v>960230</v>
      </c>
      <c r="S30" s="7">
        <v>0</v>
      </c>
      <c r="T30" s="6">
        <f t="shared" si="7"/>
        <v>960230</v>
      </c>
      <c r="U30" s="63">
        <f t="shared" si="8"/>
        <v>655</v>
      </c>
    </row>
    <row r="31" spans="2:21" ht="30" x14ac:dyDescent="0.25">
      <c r="B31" s="3">
        <v>27</v>
      </c>
      <c r="C31" s="8" t="s">
        <v>43</v>
      </c>
      <c r="D31" s="3" t="s">
        <v>47</v>
      </c>
      <c r="E31" s="15">
        <f t="shared" si="1"/>
        <v>112.78424200000001</v>
      </c>
      <c r="F31" s="8">
        <v>1214</v>
      </c>
      <c r="G31" s="17">
        <f t="shared" si="2"/>
        <v>4.2671999999999999</v>
      </c>
      <c r="H31" s="8">
        <v>14</v>
      </c>
      <c r="I31" s="22">
        <v>1999</v>
      </c>
      <c r="J31" s="22">
        <v>2022</v>
      </c>
      <c r="K31" s="22">
        <f t="shared" si="3"/>
        <v>23</v>
      </c>
      <c r="L31" s="12">
        <v>60</v>
      </c>
      <c r="M31" s="4">
        <v>0.1</v>
      </c>
      <c r="N31" s="5">
        <f t="shared" si="4"/>
        <v>1.5000000000000001E-2</v>
      </c>
      <c r="O31" s="45">
        <v>1100</v>
      </c>
      <c r="P31" s="6">
        <f t="shared" si="5"/>
        <v>1335400</v>
      </c>
      <c r="Q31" s="6">
        <f t="shared" si="6"/>
        <v>460713</v>
      </c>
      <c r="R31" s="6">
        <f t="shared" si="0"/>
        <v>874687</v>
      </c>
      <c r="S31" s="7">
        <v>0</v>
      </c>
      <c r="T31" s="6">
        <f t="shared" si="7"/>
        <v>874687</v>
      </c>
      <c r="U31" s="63">
        <f t="shared" si="8"/>
        <v>720.5</v>
      </c>
    </row>
    <row r="32" spans="2:21" ht="45" x14ac:dyDescent="0.25">
      <c r="B32" s="3">
        <v>28</v>
      </c>
      <c r="C32" s="8" t="s">
        <v>44</v>
      </c>
      <c r="D32" s="3" t="s">
        <v>52</v>
      </c>
      <c r="E32" s="15">
        <f t="shared" si="1"/>
        <v>137.96095500000001</v>
      </c>
      <c r="F32" s="8">
        <v>1485</v>
      </c>
      <c r="G32" s="17">
        <f t="shared" si="2"/>
        <v>2.6212800000000001</v>
      </c>
      <c r="H32" s="8">
        <v>8.6</v>
      </c>
      <c r="I32" s="22">
        <v>1999</v>
      </c>
      <c r="J32" s="22">
        <v>2022</v>
      </c>
      <c r="K32" s="22">
        <f t="shared" si="3"/>
        <v>23</v>
      </c>
      <c r="L32" s="23">
        <v>40</v>
      </c>
      <c r="M32" s="4">
        <v>0.1</v>
      </c>
      <c r="N32" s="5">
        <f t="shared" si="4"/>
        <v>2.2499999999999999E-2</v>
      </c>
      <c r="O32" s="45">
        <v>1000</v>
      </c>
      <c r="P32" s="6">
        <f t="shared" si="5"/>
        <v>1485000</v>
      </c>
      <c r="Q32" s="6">
        <f t="shared" si="6"/>
        <v>768487.5</v>
      </c>
      <c r="R32" s="6">
        <f t="shared" si="0"/>
        <v>716512.5</v>
      </c>
      <c r="S32" s="7">
        <v>0</v>
      </c>
      <c r="T32" s="6">
        <f t="shared" si="7"/>
        <v>716512.5</v>
      </c>
      <c r="U32" s="63">
        <f t="shared" si="8"/>
        <v>482.5</v>
      </c>
    </row>
    <row r="33" spans="2:21" ht="30" x14ac:dyDescent="0.25">
      <c r="B33" s="3">
        <v>29</v>
      </c>
      <c r="C33" s="8" t="s">
        <v>45</v>
      </c>
      <c r="D33" s="3" t="s">
        <v>53</v>
      </c>
      <c r="E33" s="15">
        <f t="shared" si="1"/>
        <v>168.89765399999999</v>
      </c>
      <c r="F33" s="8">
        <v>1818</v>
      </c>
      <c r="G33" s="17">
        <f t="shared" si="2"/>
        <v>6.0960000000000001</v>
      </c>
      <c r="H33" s="8">
        <v>20</v>
      </c>
      <c r="I33" s="22">
        <v>1999</v>
      </c>
      <c r="J33" s="22">
        <v>2022</v>
      </c>
      <c r="K33" s="22">
        <f t="shared" si="3"/>
        <v>23</v>
      </c>
      <c r="L33" s="23">
        <v>40</v>
      </c>
      <c r="M33" s="4">
        <v>0.1</v>
      </c>
      <c r="N33" s="5">
        <f t="shared" si="4"/>
        <v>2.2499999999999999E-2</v>
      </c>
      <c r="O33" s="45">
        <v>1200</v>
      </c>
      <c r="P33" s="6">
        <f t="shared" si="5"/>
        <v>2181600</v>
      </c>
      <c r="Q33" s="6">
        <f t="shared" si="6"/>
        <v>1128978</v>
      </c>
      <c r="R33" s="6">
        <f t="shared" si="0"/>
        <v>1052622</v>
      </c>
      <c r="S33" s="7">
        <v>0</v>
      </c>
      <c r="T33" s="6">
        <f t="shared" si="7"/>
        <v>1052622</v>
      </c>
      <c r="U33" s="63">
        <f t="shared" si="8"/>
        <v>579</v>
      </c>
    </row>
    <row r="34" spans="2:21" ht="30" x14ac:dyDescent="0.25">
      <c r="B34" s="3">
        <v>30</v>
      </c>
      <c r="C34" s="8" t="s">
        <v>54</v>
      </c>
      <c r="D34" s="9" t="s">
        <v>62</v>
      </c>
      <c r="E34" s="15">
        <f t="shared" si="1"/>
        <v>69.955958999999993</v>
      </c>
      <c r="F34" s="8">
        <v>753</v>
      </c>
      <c r="G34" s="17">
        <f t="shared" si="2"/>
        <v>4.2671999999999999</v>
      </c>
      <c r="H34" s="8">
        <v>14</v>
      </c>
      <c r="I34" s="22">
        <v>1999</v>
      </c>
      <c r="J34" s="22">
        <v>2022</v>
      </c>
      <c r="K34" s="22">
        <f t="shared" si="3"/>
        <v>23</v>
      </c>
      <c r="L34" s="12">
        <v>60</v>
      </c>
      <c r="M34" s="4">
        <v>0.1</v>
      </c>
      <c r="N34" s="5">
        <f t="shared" si="4"/>
        <v>1.5000000000000001E-2</v>
      </c>
      <c r="O34" s="45">
        <v>1000</v>
      </c>
      <c r="P34" s="6">
        <f t="shared" si="5"/>
        <v>753000</v>
      </c>
      <c r="Q34" s="6">
        <f t="shared" si="6"/>
        <v>259785</v>
      </c>
      <c r="R34" s="6">
        <f t="shared" si="0"/>
        <v>493215</v>
      </c>
      <c r="S34" s="7">
        <v>0</v>
      </c>
      <c r="T34" s="6">
        <f t="shared" si="7"/>
        <v>493215</v>
      </c>
      <c r="U34" s="63">
        <f t="shared" si="8"/>
        <v>655</v>
      </c>
    </row>
    <row r="35" spans="2:21" ht="45" x14ac:dyDescent="0.25">
      <c r="B35" s="3">
        <v>31</v>
      </c>
      <c r="C35" s="8" t="s">
        <v>55</v>
      </c>
      <c r="D35" s="3" t="s">
        <v>63</v>
      </c>
      <c r="E35" s="15">
        <f t="shared" si="1"/>
        <v>61.223076999999996</v>
      </c>
      <c r="F35" s="8">
        <v>659</v>
      </c>
      <c r="G35" s="17">
        <f t="shared" si="2"/>
        <v>4.5720000000000001</v>
      </c>
      <c r="H35" s="8">
        <v>15</v>
      </c>
      <c r="I35" s="22">
        <v>1999</v>
      </c>
      <c r="J35" s="22">
        <v>2022</v>
      </c>
      <c r="K35" s="22">
        <f t="shared" si="3"/>
        <v>23</v>
      </c>
      <c r="L35" s="23">
        <v>40</v>
      </c>
      <c r="M35" s="4">
        <v>0.1</v>
      </c>
      <c r="N35" s="5">
        <f t="shared" si="4"/>
        <v>2.2499999999999999E-2</v>
      </c>
      <c r="O35" s="45">
        <v>1000</v>
      </c>
      <c r="P35" s="6">
        <f t="shared" si="5"/>
        <v>659000</v>
      </c>
      <c r="Q35" s="6">
        <f t="shared" si="6"/>
        <v>341032.5</v>
      </c>
      <c r="R35" s="6">
        <f t="shared" si="0"/>
        <v>317967.5</v>
      </c>
      <c r="S35" s="7">
        <v>0</v>
      </c>
      <c r="T35" s="6">
        <f t="shared" si="7"/>
        <v>317967.5</v>
      </c>
      <c r="U35" s="63">
        <f t="shared" si="8"/>
        <v>482.5</v>
      </c>
    </row>
    <row r="36" spans="2:21" ht="45" x14ac:dyDescent="0.25">
      <c r="B36" s="3">
        <v>33</v>
      </c>
      <c r="C36" s="8" t="s">
        <v>56</v>
      </c>
      <c r="D36" s="22" t="s">
        <v>64</v>
      </c>
      <c r="E36" s="15">
        <f t="shared" si="1"/>
        <v>676.98416099999997</v>
      </c>
      <c r="F36" s="8">
        <v>7287</v>
      </c>
      <c r="G36" s="17">
        <f t="shared" si="2"/>
        <v>6.7056000000000004</v>
      </c>
      <c r="H36" s="8">
        <v>22</v>
      </c>
      <c r="I36" s="22">
        <v>1999</v>
      </c>
      <c r="J36" s="22">
        <v>2022</v>
      </c>
      <c r="K36" s="22">
        <f t="shared" si="3"/>
        <v>23</v>
      </c>
      <c r="L36" s="23">
        <v>40</v>
      </c>
      <c r="M36" s="4">
        <v>0.1</v>
      </c>
      <c r="N36" s="5">
        <f t="shared" si="4"/>
        <v>2.2499999999999999E-2</v>
      </c>
      <c r="O36" s="45">
        <v>1300</v>
      </c>
      <c r="P36" s="6">
        <f t="shared" si="5"/>
        <v>9473100</v>
      </c>
      <c r="Q36" s="6">
        <f t="shared" si="6"/>
        <v>4902329.25</v>
      </c>
      <c r="R36" s="6">
        <f t="shared" si="0"/>
        <v>4570770.75</v>
      </c>
      <c r="S36" s="7">
        <v>0</v>
      </c>
      <c r="T36" s="6">
        <f t="shared" si="7"/>
        <v>4570770.75</v>
      </c>
      <c r="U36" s="63">
        <f t="shared" si="8"/>
        <v>627.25</v>
      </c>
    </row>
    <row r="37" spans="2:21" ht="45" x14ac:dyDescent="0.25">
      <c r="B37" s="3">
        <v>34</v>
      </c>
      <c r="C37" s="8" t="s">
        <v>56</v>
      </c>
      <c r="D37" s="22" t="s">
        <v>64</v>
      </c>
      <c r="E37" s="15">
        <f t="shared" si="1"/>
        <v>676.98416099999997</v>
      </c>
      <c r="F37" s="8">
        <v>7287</v>
      </c>
      <c r="G37" s="17">
        <f t="shared" si="2"/>
        <v>6.7056000000000004</v>
      </c>
      <c r="H37" s="8">
        <v>22</v>
      </c>
      <c r="I37" s="22">
        <v>1999</v>
      </c>
      <c r="J37" s="22">
        <v>2022</v>
      </c>
      <c r="K37" s="22">
        <f t="shared" si="3"/>
        <v>23</v>
      </c>
      <c r="L37" s="23">
        <v>40</v>
      </c>
      <c r="M37" s="4">
        <v>0.1</v>
      </c>
      <c r="N37" s="5">
        <f t="shared" si="4"/>
        <v>2.2499999999999999E-2</v>
      </c>
      <c r="O37" s="45">
        <v>1300</v>
      </c>
      <c r="P37" s="6">
        <f t="shared" si="5"/>
        <v>9473100</v>
      </c>
      <c r="Q37" s="6">
        <f t="shared" si="6"/>
        <v>4902329.25</v>
      </c>
      <c r="R37" s="6">
        <f t="shared" si="0"/>
        <v>4570770.75</v>
      </c>
      <c r="S37" s="7">
        <v>0</v>
      </c>
      <c r="T37" s="6">
        <f t="shared" si="7"/>
        <v>4570770.75</v>
      </c>
      <c r="U37" s="63">
        <f t="shared" si="8"/>
        <v>627.25</v>
      </c>
    </row>
    <row r="38" spans="2:21" s="43" customFormat="1" ht="30" x14ac:dyDescent="0.25">
      <c r="B38" s="35">
        <v>35</v>
      </c>
      <c r="C38" s="36" t="s">
        <v>57</v>
      </c>
      <c r="D38" s="37" t="s">
        <v>65</v>
      </c>
      <c r="E38" s="38">
        <f t="shared" si="1"/>
        <v>12.634808</v>
      </c>
      <c r="F38" s="36">
        <v>136</v>
      </c>
      <c r="G38" s="39">
        <f t="shared" si="2"/>
        <v>2.9260800000000002</v>
      </c>
      <c r="H38" s="36">
        <v>9.6</v>
      </c>
      <c r="I38" s="37">
        <v>1999</v>
      </c>
      <c r="J38" s="37">
        <v>2022</v>
      </c>
      <c r="K38" s="37">
        <f t="shared" si="3"/>
        <v>23</v>
      </c>
      <c r="L38" s="40">
        <v>40</v>
      </c>
      <c r="M38" s="41">
        <v>0.1</v>
      </c>
      <c r="N38" s="42">
        <f t="shared" si="4"/>
        <v>2.2499999999999999E-2</v>
      </c>
      <c r="O38" s="76">
        <v>1000</v>
      </c>
      <c r="P38" s="6">
        <f t="shared" si="5"/>
        <v>136000</v>
      </c>
      <c r="Q38" s="6">
        <f t="shared" si="6"/>
        <v>70380</v>
      </c>
      <c r="R38" s="6">
        <f t="shared" si="0"/>
        <v>65620</v>
      </c>
      <c r="S38" s="7">
        <v>0</v>
      </c>
      <c r="T38" s="6">
        <f t="shared" si="7"/>
        <v>65620</v>
      </c>
      <c r="U38" s="63">
        <f t="shared" si="8"/>
        <v>482.5</v>
      </c>
    </row>
    <row r="39" spans="2:21" s="43" customFormat="1" ht="30" x14ac:dyDescent="0.25">
      <c r="B39" s="35">
        <v>36</v>
      </c>
      <c r="C39" s="36" t="s">
        <v>57</v>
      </c>
      <c r="D39" s="37" t="s">
        <v>65</v>
      </c>
      <c r="E39" s="38">
        <f t="shared" si="1"/>
        <v>12.634808</v>
      </c>
      <c r="F39" s="36">
        <v>136</v>
      </c>
      <c r="G39" s="39">
        <f t="shared" si="2"/>
        <v>2.9260800000000002</v>
      </c>
      <c r="H39" s="36">
        <v>9.6</v>
      </c>
      <c r="I39" s="37">
        <v>1999</v>
      </c>
      <c r="J39" s="37">
        <v>2022</v>
      </c>
      <c r="K39" s="37">
        <f t="shared" si="3"/>
        <v>23</v>
      </c>
      <c r="L39" s="40">
        <v>40</v>
      </c>
      <c r="M39" s="41">
        <v>0.1</v>
      </c>
      <c r="N39" s="42">
        <f t="shared" si="4"/>
        <v>2.2499999999999999E-2</v>
      </c>
      <c r="O39" s="76">
        <v>1000</v>
      </c>
      <c r="P39" s="6">
        <f t="shared" si="5"/>
        <v>136000</v>
      </c>
      <c r="Q39" s="6">
        <f t="shared" si="6"/>
        <v>70380</v>
      </c>
      <c r="R39" s="6">
        <f t="shared" si="0"/>
        <v>65620</v>
      </c>
      <c r="S39" s="7">
        <v>0</v>
      </c>
      <c r="T39" s="6">
        <f t="shared" si="7"/>
        <v>65620</v>
      </c>
      <c r="U39" s="63">
        <f t="shared" si="8"/>
        <v>482.5</v>
      </c>
    </row>
    <row r="40" spans="2:21" x14ac:dyDescent="0.25">
      <c r="B40" s="35">
        <v>37</v>
      </c>
      <c r="C40" s="8" t="s">
        <v>57</v>
      </c>
      <c r="D40" s="9" t="s">
        <v>66</v>
      </c>
      <c r="E40" s="15">
        <f t="shared" si="1"/>
        <v>11.612875000000001</v>
      </c>
      <c r="F40" s="8">
        <v>125</v>
      </c>
      <c r="G40" s="17">
        <f t="shared" si="2"/>
        <v>2.7432000000000003</v>
      </c>
      <c r="H40" s="8">
        <v>9</v>
      </c>
      <c r="I40" s="22">
        <v>1999</v>
      </c>
      <c r="J40" s="22">
        <v>2022</v>
      </c>
      <c r="K40" s="22">
        <f t="shared" si="3"/>
        <v>23</v>
      </c>
      <c r="L40" s="12">
        <v>60</v>
      </c>
      <c r="M40" s="4">
        <v>0.1</v>
      </c>
      <c r="N40" s="5">
        <f t="shared" si="4"/>
        <v>1.5000000000000001E-2</v>
      </c>
      <c r="O40" s="45">
        <v>1000</v>
      </c>
      <c r="P40" s="6">
        <f t="shared" si="5"/>
        <v>125000</v>
      </c>
      <c r="Q40" s="6">
        <f t="shared" si="6"/>
        <v>43125.000000000007</v>
      </c>
      <c r="R40" s="6">
        <f t="shared" si="0"/>
        <v>81875</v>
      </c>
      <c r="S40" s="7">
        <v>0</v>
      </c>
      <c r="T40" s="6">
        <f t="shared" si="7"/>
        <v>81875</v>
      </c>
      <c r="U40" s="63">
        <f t="shared" si="8"/>
        <v>655</v>
      </c>
    </row>
    <row r="41" spans="2:21" ht="54.75" customHeight="1" x14ac:dyDescent="0.25">
      <c r="B41" s="35">
        <v>38</v>
      </c>
      <c r="C41" s="8" t="s">
        <v>58</v>
      </c>
      <c r="D41" s="3" t="s">
        <v>67</v>
      </c>
      <c r="E41" s="15">
        <f t="shared" si="1"/>
        <v>152.36091999999999</v>
      </c>
      <c r="F41" s="8">
        <v>1640</v>
      </c>
      <c r="G41" s="17">
        <f t="shared" si="2"/>
        <v>4.5720000000000001</v>
      </c>
      <c r="H41" s="8">
        <v>15</v>
      </c>
      <c r="I41" s="22">
        <v>1999</v>
      </c>
      <c r="J41" s="22">
        <v>2022</v>
      </c>
      <c r="K41" s="22">
        <f t="shared" si="3"/>
        <v>23</v>
      </c>
      <c r="L41" s="23">
        <v>40</v>
      </c>
      <c r="M41" s="4">
        <v>0.1</v>
      </c>
      <c r="N41" s="5">
        <f t="shared" si="4"/>
        <v>2.2499999999999999E-2</v>
      </c>
      <c r="O41" s="45">
        <v>1200</v>
      </c>
      <c r="P41" s="6">
        <f t="shared" si="5"/>
        <v>1968000</v>
      </c>
      <c r="Q41" s="6">
        <f t="shared" si="6"/>
        <v>1018440</v>
      </c>
      <c r="R41" s="6">
        <f t="shared" si="0"/>
        <v>949560</v>
      </c>
      <c r="S41" s="7">
        <v>0</v>
      </c>
      <c r="T41" s="6">
        <f t="shared" si="7"/>
        <v>949560</v>
      </c>
      <c r="U41" s="63">
        <f t="shared" si="8"/>
        <v>579</v>
      </c>
    </row>
    <row r="42" spans="2:21" ht="30" x14ac:dyDescent="0.25">
      <c r="B42" s="35">
        <v>39</v>
      </c>
      <c r="C42" s="8" t="s">
        <v>59</v>
      </c>
      <c r="D42" s="3" t="s">
        <v>68</v>
      </c>
      <c r="E42" s="15">
        <f t="shared" si="1"/>
        <v>3623.2170000000001</v>
      </c>
      <c r="F42" s="8">
        <v>39000</v>
      </c>
      <c r="G42" s="17">
        <f t="shared" si="2"/>
        <v>18.288</v>
      </c>
      <c r="H42" s="8">
        <v>60</v>
      </c>
      <c r="I42" s="22">
        <v>1999</v>
      </c>
      <c r="J42" s="22">
        <v>2022</v>
      </c>
      <c r="K42" s="22">
        <f t="shared" si="3"/>
        <v>23</v>
      </c>
      <c r="L42" s="23">
        <v>30</v>
      </c>
      <c r="M42" s="4">
        <v>0.1</v>
      </c>
      <c r="N42" s="5">
        <f t="shared" si="4"/>
        <v>3.0000000000000002E-2</v>
      </c>
      <c r="O42" s="45">
        <v>1500</v>
      </c>
      <c r="P42" s="6">
        <f t="shared" si="5"/>
        <v>58500000</v>
      </c>
      <c r="Q42" s="6">
        <f t="shared" si="6"/>
        <v>40365000.000000007</v>
      </c>
      <c r="R42" s="6">
        <f t="shared" si="0"/>
        <v>18134999.999999993</v>
      </c>
      <c r="S42" s="7">
        <v>0</v>
      </c>
      <c r="T42" s="6">
        <f t="shared" si="7"/>
        <v>18134999.999999993</v>
      </c>
      <c r="U42" s="63">
        <f t="shared" si="8"/>
        <v>464.99999999999983</v>
      </c>
    </row>
    <row r="43" spans="2:21" ht="34.5" customHeight="1" x14ac:dyDescent="0.25">
      <c r="B43" s="35">
        <v>40</v>
      </c>
      <c r="C43" s="8" t="s">
        <v>60</v>
      </c>
      <c r="D43" s="79" t="s">
        <v>69</v>
      </c>
      <c r="E43" s="15">
        <f t="shared" si="1"/>
        <v>55.555993999999998</v>
      </c>
      <c r="F43" s="8">
        <v>598</v>
      </c>
      <c r="G43" s="17">
        <f t="shared" si="2"/>
        <v>3.6576000000000004</v>
      </c>
      <c r="H43" s="8">
        <v>12</v>
      </c>
      <c r="I43" s="22">
        <v>1999</v>
      </c>
      <c r="J43" s="22">
        <v>2022</v>
      </c>
      <c r="K43" s="22">
        <f t="shared" si="3"/>
        <v>23</v>
      </c>
      <c r="L43" s="23">
        <v>30</v>
      </c>
      <c r="M43" s="4">
        <v>0.1</v>
      </c>
      <c r="N43" s="5">
        <f t="shared" si="4"/>
        <v>3.0000000000000002E-2</v>
      </c>
      <c r="O43" s="45">
        <v>1100</v>
      </c>
      <c r="P43" s="6">
        <f t="shared" si="5"/>
        <v>657800</v>
      </c>
      <c r="Q43" s="6">
        <f t="shared" si="6"/>
        <v>453882</v>
      </c>
      <c r="R43" s="6">
        <f t="shared" si="0"/>
        <v>203918</v>
      </c>
      <c r="S43" s="7">
        <v>0</v>
      </c>
      <c r="T43" s="6">
        <f t="shared" si="7"/>
        <v>203918</v>
      </c>
      <c r="U43" s="63">
        <f t="shared" si="8"/>
        <v>341</v>
      </c>
    </row>
    <row r="44" spans="2:21" ht="45" x14ac:dyDescent="0.25">
      <c r="B44" s="35">
        <v>41</v>
      </c>
      <c r="C44" s="8" t="s">
        <v>61</v>
      </c>
      <c r="D44" s="3" t="s">
        <v>70</v>
      </c>
      <c r="E44" s="15">
        <f t="shared" si="1"/>
        <v>1102.4799009999999</v>
      </c>
      <c r="F44" s="8">
        <v>11867</v>
      </c>
      <c r="G44" s="17">
        <f t="shared" si="2"/>
        <v>6.0960000000000001</v>
      </c>
      <c r="H44" s="8">
        <v>20</v>
      </c>
      <c r="I44" s="22">
        <v>1999</v>
      </c>
      <c r="J44" s="22">
        <v>2022</v>
      </c>
      <c r="K44" s="22">
        <f t="shared" si="3"/>
        <v>23</v>
      </c>
      <c r="L44" s="23">
        <v>30</v>
      </c>
      <c r="M44" s="4">
        <v>0.1</v>
      </c>
      <c r="N44" s="5">
        <f t="shared" si="4"/>
        <v>3.0000000000000002E-2</v>
      </c>
      <c r="O44" s="45">
        <v>1200</v>
      </c>
      <c r="P44" s="6">
        <f t="shared" si="5"/>
        <v>14240400</v>
      </c>
      <c r="Q44" s="6">
        <f t="shared" si="6"/>
        <v>9825876.0000000019</v>
      </c>
      <c r="R44" s="6">
        <f t="shared" si="0"/>
        <v>4414523.9999999981</v>
      </c>
      <c r="S44" s="7">
        <v>0</v>
      </c>
      <c r="T44" s="6">
        <f t="shared" si="7"/>
        <v>4414523.9999999981</v>
      </c>
      <c r="U44" s="63">
        <f t="shared" si="8"/>
        <v>371.99999999999983</v>
      </c>
    </row>
    <row r="45" spans="2:21" ht="30" x14ac:dyDescent="0.25">
      <c r="B45" s="35">
        <v>42</v>
      </c>
      <c r="C45" s="8" t="s">
        <v>71</v>
      </c>
      <c r="D45" s="3" t="s">
        <v>65</v>
      </c>
      <c r="E45" s="15">
        <f t="shared" si="1"/>
        <v>42.642477</v>
      </c>
      <c r="F45" s="8">
        <v>459</v>
      </c>
      <c r="G45" s="17">
        <f t="shared" si="2"/>
        <v>2.7432000000000003</v>
      </c>
      <c r="H45" s="8">
        <v>9</v>
      </c>
      <c r="I45" s="22">
        <v>1999</v>
      </c>
      <c r="J45" s="22">
        <v>2022</v>
      </c>
      <c r="K45" s="22">
        <f t="shared" si="3"/>
        <v>23</v>
      </c>
      <c r="L45" s="23">
        <v>40</v>
      </c>
      <c r="M45" s="4">
        <v>0.1</v>
      </c>
      <c r="N45" s="5">
        <f t="shared" si="4"/>
        <v>2.2499999999999999E-2</v>
      </c>
      <c r="O45" s="45">
        <v>1000</v>
      </c>
      <c r="P45" s="6">
        <f t="shared" si="5"/>
        <v>459000</v>
      </c>
      <c r="Q45" s="6">
        <f t="shared" si="6"/>
        <v>237532.5</v>
      </c>
      <c r="R45" s="6">
        <f t="shared" si="0"/>
        <v>221467.5</v>
      </c>
      <c r="S45" s="7">
        <v>0</v>
      </c>
      <c r="T45" s="6">
        <f t="shared" si="7"/>
        <v>221467.5</v>
      </c>
      <c r="U45" s="63">
        <f t="shared" si="8"/>
        <v>482.5</v>
      </c>
    </row>
    <row r="46" spans="2:21" ht="30" x14ac:dyDescent="0.25">
      <c r="B46" s="35">
        <v>43</v>
      </c>
      <c r="C46" s="8" t="s">
        <v>72</v>
      </c>
      <c r="D46" s="3" t="s">
        <v>82</v>
      </c>
      <c r="E46" s="15">
        <f t="shared" si="1"/>
        <v>45.243760999999999</v>
      </c>
      <c r="F46" s="8">
        <v>487</v>
      </c>
      <c r="G46" s="17">
        <f t="shared" si="2"/>
        <v>2.4384000000000001</v>
      </c>
      <c r="H46" s="8">
        <v>8</v>
      </c>
      <c r="I46" s="22">
        <v>1999</v>
      </c>
      <c r="J46" s="22">
        <v>2022</v>
      </c>
      <c r="K46" s="22">
        <f t="shared" si="3"/>
        <v>23</v>
      </c>
      <c r="L46" s="23">
        <v>30</v>
      </c>
      <c r="M46" s="4">
        <v>0.1</v>
      </c>
      <c r="N46" s="5">
        <f t="shared" si="4"/>
        <v>3.0000000000000002E-2</v>
      </c>
      <c r="O46" s="45">
        <v>900</v>
      </c>
      <c r="P46" s="6">
        <f t="shared" si="5"/>
        <v>438300</v>
      </c>
      <c r="Q46" s="6">
        <f t="shared" si="6"/>
        <v>302427.00000000006</v>
      </c>
      <c r="R46" s="6">
        <f t="shared" si="0"/>
        <v>135872.99999999994</v>
      </c>
      <c r="S46" s="7">
        <v>0</v>
      </c>
      <c r="T46" s="6">
        <f t="shared" si="7"/>
        <v>135872.99999999994</v>
      </c>
      <c r="U46" s="63">
        <f t="shared" si="8"/>
        <v>278.99999999999989</v>
      </c>
    </row>
    <row r="47" spans="2:21" ht="38.25" customHeight="1" x14ac:dyDescent="0.25">
      <c r="B47" s="35">
        <v>44</v>
      </c>
      <c r="C47" s="8" t="s">
        <v>73</v>
      </c>
      <c r="D47" s="3" t="s">
        <v>83</v>
      </c>
      <c r="E47" s="15">
        <f t="shared" si="1"/>
        <v>2495.7461920000001</v>
      </c>
      <c r="F47" s="8">
        <v>26864</v>
      </c>
      <c r="G47" s="17">
        <f t="shared" si="2"/>
        <v>9.1440000000000001</v>
      </c>
      <c r="H47" s="8">
        <v>30</v>
      </c>
      <c r="I47" s="22">
        <v>1999</v>
      </c>
      <c r="J47" s="22">
        <v>2022</v>
      </c>
      <c r="K47" s="22">
        <f t="shared" si="3"/>
        <v>23</v>
      </c>
      <c r="L47" s="23">
        <v>40</v>
      </c>
      <c r="M47" s="4">
        <v>0.1</v>
      </c>
      <c r="N47" s="5">
        <f t="shared" si="4"/>
        <v>2.2499999999999999E-2</v>
      </c>
      <c r="O47" s="45">
        <v>1400</v>
      </c>
      <c r="P47" s="6">
        <f t="shared" si="5"/>
        <v>37609600</v>
      </c>
      <c r="Q47" s="6">
        <f t="shared" si="6"/>
        <v>19462968</v>
      </c>
      <c r="R47" s="6">
        <f t="shared" si="0"/>
        <v>18146632</v>
      </c>
      <c r="S47" s="7">
        <v>0</v>
      </c>
      <c r="T47" s="6">
        <f t="shared" si="7"/>
        <v>18146632</v>
      </c>
      <c r="U47" s="63">
        <f t="shared" si="8"/>
        <v>675.5</v>
      </c>
    </row>
    <row r="48" spans="2:21" ht="30" x14ac:dyDescent="0.25">
      <c r="B48" s="35">
        <v>45</v>
      </c>
      <c r="C48" s="8" t="s">
        <v>74</v>
      </c>
      <c r="D48" s="3" t="s">
        <v>83</v>
      </c>
      <c r="E48" s="15">
        <f t="shared" si="1"/>
        <v>11202.615352000001</v>
      </c>
      <c r="F48" s="8">
        <v>120584</v>
      </c>
      <c r="G48" s="17">
        <f t="shared" si="2"/>
        <v>9.1440000000000001</v>
      </c>
      <c r="H48" s="8">
        <v>30</v>
      </c>
      <c r="I48" s="22">
        <v>1999</v>
      </c>
      <c r="J48" s="22">
        <v>2022</v>
      </c>
      <c r="K48" s="22">
        <f t="shared" si="3"/>
        <v>23</v>
      </c>
      <c r="L48" s="23">
        <v>40</v>
      </c>
      <c r="M48" s="4">
        <v>0.1</v>
      </c>
      <c r="N48" s="5">
        <f t="shared" si="4"/>
        <v>2.2499999999999999E-2</v>
      </c>
      <c r="O48" s="45">
        <v>1400</v>
      </c>
      <c r="P48" s="6">
        <f t="shared" si="5"/>
        <v>168817600</v>
      </c>
      <c r="Q48" s="6">
        <f t="shared" si="6"/>
        <v>87363108</v>
      </c>
      <c r="R48" s="6">
        <f t="shared" si="0"/>
        <v>81454492</v>
      </c>
      <c r="S48" s="7">
        <v>0</v>
      </c>
      <c r="T48" s="6">
        <f t="shared" si="7"/>
        <v>81454492</v>
      </c>
      <c r="U48" s="63">
        <f t="shared" si="8"/>
        <v>675.5</v>
      </c>
    </row>
    <row r="49" spans="2:21" x14ac:dyDescent="0.25">
      <c r="B49" s="35">
        <v>46</v>
      </c>
      <c r="C49" s="8" t="s">
        <v>75</v>
      </c>
      <c r="D49" s="3" t="s">
        <v>84</v>
      </c>
      <c r="E49" s="15">
        <f t="shared" si="1"/>
        <v>196.489845</v>
      </c>
      <c r="F49" s="8">
        <v>2115</v>
      </c>
      <c r="G49" s="17">
        <f t="shared" si="2"/>
        <v>3.23088</v>
      </c>
      <c r="H49" s="8">
        <v>10.6</v>
      </c>
      <c r="I49" s="22">
        <v>1999</v>
      </c>
      <c r="J49" s="22">
        <v>2022</v>
      </c>
      <c r="K49" s="22">
        <f t="shared" si="3"/>
        <v>23</v>
      </c>
      <c r="L49" s="23">
        <v>30</v>
      </c>
      <c r="M49" s="4">
        <v>0.1</v>
      </c>
      <c r="N49" s="5">
        <f t="shared" si="4"/>
        <v>3.0000000000000002E-2</v>
      </c>
      <c r="O49" s="45">
        <v>1000</v>
      </c>
      <c r="P49" s="6">
        <f t="shared" si="5"/>
        <v>2115000</v>
      </c>
      <c r="Q49" s="6">
        <f t="shared" si="6"/>
        <v>1459350.0000000002</v>
      </c>
      <c r="R49" s="6">
        <f t="shared" si="0"/>
        <v>655649.99999999977</v>
      </c>
      <c r="S49" s="7">
        <v>0</v>
      </c>
      <c r="T49" s="6">
        <f t="shared" si="7"/>
        <v>655649.99999999977</v>
      </c>
      <c r="U49" s="63">
        <f t="shared" si="8"/>
        <v>309.99999999999989</v>
      </c>
    </row>
    <row r="50" spans="2:21" ht="30" x14ac:dyDescent="0.25">
      <c r="B50" s="35">
        <v>47</v>
      </c>
      <c r="C50" s="8" t="s">
        <v>76</v>
      </c>
      <c r="D50" s="3" t="s">
        <v>85</v>
      </c>
      <c r="E50" s="15">
        <f t="shared" si="1"/>
        <v>10736.613904</v>
      </c>
      <c r="F50" s="8">
        <v>115568</v>
      </c>
      <c r="G50" s="17">
        <f t="shared" si="2"/>
        <v>13.716000000000001</v>
      </c>
      <c r="H50" s="8">
        <v>45</v>
      </c>
      <c r="I50" s="22">
        <v>1999</v>
      </c>
      <c r="J50" s="22">
        <v>2022</v>
      </c>
      <c r="K50" s="22">
        <f t="shared" si="3"/>
        <v>23</v>
      </c>
      <c r="L50" s="23">
        <v>40</v>
      </c>
      <c r="M50" s="4">
        <v>0.1</v>
      </c>
      <c r="N50" s="5">
        <f t="shared" si="4"/>
        <v>2.2499999999999999E-2</v>
      </c>
      <c r="O50" s="45">
        <v>1500</v>
      </c>
      <c r="P50" s="6">
        <f t="shared" si="5"/>
        <v>173352000</v>
      </c>
      <c r="Q50" s="6">
        <f t="shared" si="6"/>
        <v>89709660</v>
      </c>
      <c r="R50" s="6">
        <f t="shared" si="0"/>
        <v>83642340</v>
      </c>
      <c r="S50" s="7">
        <v>0</v>
      </c>
      <c r="T50" s="6">
        <f t="shared" si="7"/>
        <v>83642340</v>
      </c>
      <c r="U50" s="63">
        <f t="shared" si="8"/>
        <v>723.75</v>
      </c>
    </row>
    <row r="51" spans="2:21" ht="30" x14ac:dyDescent="0.25">
      <c r="B51" s="35">
        <v>48</v>
      </c>
      <c r="C51" s="8" t="s">
        <v>77</v>
      </c>
      <c r="D51" s="3" t="s">
        <v>86</v>
      </c>
      <c r="E51" s="15">
        <f t="shared" si="1"/>
        <v>138.79708199999999</v>
      </c>
      <c r="F51" s="8">
        <v>1494</v>
      </c>
      <c r="G51" s="17">
        <f t="shared" si="2"/>
        <v>3.6576000000000004</v>
      </c>
      <c r="H51" s="8">
        <v>12</v>
      </c>
      <c r="I51" s="22">
        <v>1999</v>
      </c>
      <c r="J51" s="22">
        <v>2022</v>
      </c>
      <c r="K51" s="22">
        <f t="shared" si="3"/>
        <v>23</v>
      </c>
      <c r="L51" s="23">
        <v>40</v>
      </c>
      <c r="M51" s="4">
        <v>0.1</v>
      </c>
      <c r="N51" s="5">
        <f t="shared" si="4"/>
        <v>2.2499999999999999E-2</v>
      </c>
      <c r="O51" s="45">
        <v>1000</v>
      </c>
      <c r="P51" s="6">
        <f t="shared" si="5"/>
        <v>1494000</v>
      </c>
      <c r="Q51" s="6">
        <f t="shared" si="6"/>
        <v>773145</v>
      </c>
      <c r="R51" s="6">
        <f t="shared" si="0"/>
        <v>720855</v>
      </c>
      <c r="S51" s="7">
        <v>0</v>
      </c>
      <c r="T51" s="6">
        <f t="shared" si="7"/>
        <v>720855</v>
      </c>
      <c r="U51" s="63">
        <f t="shared" si="8"/>
        <v>482.5</v>
      </c>
    </row>
    <row r="52" spans="2:21" ht="30" x14ac:dyDescent="0.25">
      <c r="B52" s="35">
        <v>49</v>
      </c>
      <c r="C52" s="8" t="s">
        <v>78</v>
      </c>
      <c r="D52" s="3" t="s">
        <v>86</v>
      </c>
      <c r="E52" s="15">
        <f t="shared" si="1"/>
        <v>70.420473999999999</v>
      </c>
      <c r="F52" s="8">
        <v>758</v>
      </c>
      <c r="G52" s="17">
        <f t="shared" si="2"/>
        <v>3.048</v>
      </c>
      <c r="H52" s="8">
        <v>10</v>
      </c>
      <c r="I52" s="22">
        <v>1999</v>
      </c>
      <c r="J52" s="22">
        <v>2022</v>
      </c>
      <c r="K52" s="22">
        <f t="shared" si="3"/>
        <v>23</v>
      </c>
      <c r="L52" s="23">
        <v>40</v>
      </c>
      <c r="M52" s="4">
        <v>0.1</v>
      </c>
      <c r="N52" s="5">
        <f t="shared" si="4"/>
        <v>2.2499999999999999E-2</v>
      </c>
      <c r="O52" s="45">
        <v>1000</v>
      </c>
      <c r="P52" s="6">
        <f t="shared" si="5"/>
        <v>758000</v>
      </c>
      <c r="Q52" s="6">
        <f t="shared" si="6"/>
        <v>392265</v>
      </c>
      <c r="R52" s="6">
        <f t="shared" si="0"/>
        <v>365735</v>
      </c>
      <c r="S52" s="7">
        <v>0</v>
      </c>
      <c r="T52" s="6">
        <f t="shared" si="7"/>
        <v>365735</v>
      </c>
      <c r="U52" s="63">
        <f t="shared" si="8"/>
        <v>482.5</v>
      </c>
    </row>
    <row r="53" spans="2:21" x14ac:dyDescent="0.25">
      <c r="B53" s="35">
        <v>50</v>
      </c>
      <c r="C53" s="8" t="s">
        <v>79</v>
      </c>
      <c r="D53" s="3" t="s">
        <v>69</v>
      </c>
      <c r="E53" s="15">
        <f t="shared" si="1"/>
        <v>147.34415799999999</v>
      </c>
      <c r="F53" s="8">
        <v>1586</v>
      </c>
      <c r="G53" s="17">
        <f t="shared" si="2"/>
        <v>3.048</v>
      </c>
      <c r="H53" s="8">
        <v>10</v>
      </c>
      <c r="I53" s="22">
        <v>1999</v>
      </c>
      <c r="J53" s="22">
        <v>2022</v>
      </c>
      <c r="K53" s="22">
        <f t="shared" si="3"/>
        <v>23</v>
      </c>
      <c r="L53" s="23">
        <v>30</v>
      </c>
      <c r="M53" s="4">
        <v>0.1</v>
      </c>
      <c r="N53" s="5">
        <f t="shared" si="4"/>
        <v>3.0000000000000002E-2</v>
      </c>
      <c r="O53" s="45">
        <v>1000</v>
      </c>
      <c r="P53" s="6">
        <f t="shared" si="5"/>
        <v>1586000</v>
      </c>
      <c r="Q53" s="6">
        <f t="shared" si="6"/>
        <v>1094340.0000000002</v>
      </c>
      <c r="R53" s="6">
        <f t="shared" si="0"/>
        <v>491659.99999999977</v>
      </c>
      <c r="S53" s="7">
        <v>0</v>
      </c>
      <c r="T53" s="6">
        <f t="shared" si="7"/>
        <v>491659.99999999977</v>
      </c>
      <c r="U53" s="63">
        <f t="shared" si="8"/>
        <v>309.99999999999983</v>
      </c>
    </row>
    <row r="54" spans="2:21" ht="30" x14ac:dyDescent="0.25">
      <c r="B54" s="35">
        <v>51</v>
      </c>
      <c r="C54" s="8" t="s">
        <v>80</v>
      </c>
      <c r="D54" s="3" t="s">
        <v>68</v>
      </c>
      <c r="E54" s="15">
        <f t="shared" si="1"/>
        <v>2682.7599310000001</v>
      </c>
      <c r="F54" s="8">
        <v>28877</v>
      </c>
      <c r="G54" s="17">
        <f t="shared" si="2"/>
        <v>7.62</v>
      </c>
      <c r="H54" s="8">
        <v>25</v>
      </c>
      <c r="I54" s="22">
        <v>1999</v>
      </c>
      <c r="J54" s="22">
        <v>2022</v>
      </c>
      <c r="K54" s="22">
        <f t="shared" si="3"/>
        <v>23</v>
      </c>
      <c r="L54" s="23">
        <v>30</v>
      </c>
      <c r="M54" s="4">
        <v>0.1</v>
      </c>
      <c r="N54" s="5">
        <f t="shared" si="4"/>
        <v>3.0000000000000002E-2</v>
      </c>
      <c r="O54" s="45">
        <v>1300</v>
      </c>
      <c r="P54" s="6">
        <f t="shared" si="5"/>
        <v>37540100</v>
      </c>
      <c r="Q54" s="6">
        <f t="shared" si="6"/>
        <v>25902669</v>
      </c>
      <c r="R54" s="6">
        <f t="shared" si="0"/>
        <v>11637431</v>
      </c>
      <c r="S54" s="7">
        <v>0</v>
      </c>
      <c r="T54" s="6">
        <f t="shared" si="7"/>
        <v>11637431</v>
      </c>
      <c r="U54" s="63">
        <f t="shared" si="8"/>
        <v>403</v>
      </c>
    </row>
    <row r="55" spans="2:21" ht="30" x14ac:dyDescent="0.25">
      <c r="B55" s="35">
        <v>52</v>
      </c>
      <c r="C55" s="8" t="s">
        <v>81</v>
      </c>
      <c r="D55" s="3" t="s">
        <v>87</v>
      </c>
      <c r="E55" s="15">
        <f t="shared" si="1"/>
        <v>50.353425999999999</v>
      </c>
      <c r="F55" s="8">
        <v>542</v>
      </c>
      <c r="G55" s="17">
        <f t="shared" si="2"/>
        <v>2.7432000000000003</v>
      </c>
      <c r="H55" s="8">
        <v>9</v>
      </c>
      <c r="I55" s="22">
        <v>1999</v>
      </c>
      <c r="J55" s="22">
        <v>2022</v>
      </c>
      <c r="K55" s="22">
        <f t="shared" si="3"/>
        <v>23</v>
      </c>
      <c r="L55" s="23">
        <v>30</v>
      </c>
      <c r="M55" s="4">
        <v>0.1</v>
      </c>
      <c r="N55" s="5">
        <f t="shared" si="4"/>
        <v>3.0000000000000002E-2</v>
      </c>
      <c r="O55" s="45">
        <v>900</v>
      </c>
      <c r="P55" s="6">
        <f t="shared" si="5"/>
        <v>487800</v>
      </c>
      <c r="Q55" s="6">
        <f t="shared" si="6"/>
        <v>336582.00000000006</v>
      </c>
      <c r="R55" s="6">
        <f t="shared" si="0"/>
        <v>151217.99999999994</v>
      </c>
      <c r="S55" s="7">
        <v>0</v>
      </c>
      <c r="T55" s="6">
        <f t="shared" si="7"/>
        <v>151217.99999999994</v>
      </c>
      <c r="U55" s="63">
        <f t="shared" si="8"/>
        <v>278.99999999999989</v>
      </c>
    </row>
    <row r="56" spans="2:21" ht="15" customHeight="1" x14ac:dyDescent="0.25">
      <c r="B56" s="35">
        <v>53</v>
      </c>
      <c r="C56" s="8" t="s">
        <v>88</v>
      </c>
      <c r="D56" s="3" t="s">
        <v>100</v>
      </c>
      <c r="E56" s="15">
        <f t="shared" si="1"/>
        <v>1103.6876400000001</v>
      </c>
      <c r="F56" s="8">
        <v>11880</v>
      </c>
      <c r="G56" s="17">
        <f t="shared" si="2"/>
        <v>13.716000000000001</v>
      </c>
      <c r="H56" s="8">
        <v>45</v>
      </c>
      <c r="I56" s="22">
        <v>1999</v>
      </c>
      <c r="J56" s="22">
        <v>2022</v>
      </c>
      <c r="K56" s="22">
        <f t="shared" si="3"/>
        <v>23</v>
      </c>
      <c r="L56" s="23">
        <v>60</v>
      </c>
      <c r="M56" s="4">
        <v>0.1</v>
      </c>
      <c r="N56" s="5">
        <f t="shared" si="4"/>
        <v>1.5000000000000001E-2</v>
      </c>
      <c r="O56" s="45">
        <v>1500</v>
      </c>
      <c r="P56" s="6">
        <f t="shared" si="5"/>
        <v>17820000</v>
      </c>
      <c r="Q56" s="6">
        <f t="shared" si="6"/>
        <v>6147900</v>
      </c>
      <c r="R56" s="6">
        <f t="shared" si="0"/>
        <v>11672100</v>
      </c>
      <c r="S56" s="7">
        <v>0</v>
      </c>
      <c r="T56" s="6">
        <f t="shared" si="7"/>
        <v>11672100</v>
      </c>
      <c r="U56" s="63">
        <f t="shared" si="8"/>
        <v>982.5</v>
      </c>
    </row>
    <row r="57" spans="2:21" ht="15" customHeight="1" x14ac:dyDescent="0.25">
      <c r="B57" s="35">
        <v>54</v>
      </c>
      <c r="C57" s="8" t="s">
        <v>89</v>
      </c>
      <c r="D57" s="3" t="s">
        <v>101</v>
      </c>
      <c r="E57" s="15">
        <f t="shared" si="1"/>
        <v>250.931003</v>
      </c>
      <c r="F57" s="8">
        <v>2701</v>
      </c>
      <c r="G57" s="17">
        <f t="shared" si="2"/>
        <v>2.7432000000000003</v>
      </c>
      <c r="H57" s="8">
        <v>9</v>
      </c>
      <c r="I57" s="22">
        <v>1999</v>
      </c>
      <c r="J57" s="22">
        <v>2022</v>
      </c>
      <c r="K57" s="22">
        <f t="shared" si="3"/>
        <v>23</v>
      </c>
      <c r="L57" s="23">
        <v>60</v>
      </c>
      <c r="M57" s="4">
        <v>0.1</v>
      </c>
      <c r="N57" s="5">
        <f t="shared" si="4"/>
        <v>1.5000000000000001E-2</v>
      </c>
      <c r="O57" s="45">
        <v>1100</v>
      </c>
      <c r="P57" s="6">
        <f t="shared" si="5"/>
        <v>2971100</v>
      </c>
      <c r="Q57" s="6">
        <f t="shared" si="6"/>
        <v>1025029.5</v>
      </c>
      <c r="R57" s="6">
        <f t="shared" si="0"/>
        <v>1946070.5</v>
      </c>
      <c r="S57" s="7">
        <v>0</v>
      </c>
      <c r="T57" s="6">
        <f t="shared" si="7"/>
        <v>1946070.5</v>
      </c>
      <c r="U57" s="63">
        <f t="shared" si="8"/>
        <v>720.5</v>
      </c>
    </row>
    <row r="58" spans="2:21" ht="30" x14ac:dyDescent="0.25">
      <c r="B58" s="35">
        <v>55</v>
      </c>
      <c r="C58" s="8" t="s">
        <v>90</v>
      </c>
      <c r="D58" s="3" t="s">
        <v>102</v>
      </c>
      <c r="E58" s="15">
        <f t="shared" si="1"/>
        <v>48.774074999999996</v>
      </c>
      <c r="F58" s="8">
        <v>525</v>
      </c>
      <c r="G58" s="17">
        <f t="shared" si="2"/>
        <v>15.24</v>
      </c>
      <c r="H58" s="8">
        <v>50</v>
      </c>
      <c r="I58" s="22">
        <v>1999</v>
      </c>
      <c r="J58" s="22">
        <v>2022</v>
      </c>
      <c r="K58" s="22">
        <f t="shared" si="3"/>
        <v>23</v>
      </c>
      <c r="L58" s="23">
        <v>30</v>
      </c>
      <c r="M58" s="4">
        <v>0.1</v>
      </c>
      <c r="N58" s="5">
        <f t="shared" si="4"/>
        <v>3.0000000000000002E-2</v>
      </c>
      <c r="O58" s="45">
        <v>1500</v>
      </c>
      <c r="P58" s="6">
        <f t="shared" si="5"/>
        <v>787500</v>
      </c>
      <c r="Q58" s="6">
        <f t="shared" si="6"/>
        <v>543375.00000000012</v>
      </c>
      <c r="R58" s="6">
        <f t="shared" si="0"/>
        <v>244124.99999999988</v>
      </c>
      <c r="S58" s="7">
        <v>0</v>
      </c>
      <c r="T58" s="6">
        <f t="shared" si="7"/>
        <v>244124.99999999988</v>
      </c>
      <c r="U58" s="63">
        <f t="shared" si="8"/>
        <v>464.99999999999977</v>
      </c>
    </row>
    <row r="59" spans="2:21" ht="15" customHeight="1" x14ac:dyDescent="0.25">
      <c r="B59" s="35">
        <v>56</v>
      </c>
      <c r="C59" s="8" t="s">
        <v>91</v>
      </c>
      <c r="D59" s="10" t="s">
        <v>48</v>
      </c>
      <c r="E59" s="15">
        <f t="shared" si="1"/>
        <v>193.23823999999999</v>
      </c>
      <c r="F59" s="8">
        <v>2080</v>
      </c>
      <c r="G59" s="17">
        <f t="shared" si="2"/>
        <v>6.0960000000000001</v>
      </c>
      <c r="H59" s="8">
        <v>20</v>
      </c>
      <c r="I59" s="22">
        <v>1999</v>
      </c>
      <c r="J59" s="22">
        <v>2022</v>
      </c>
      <c r="K59" s="22">
        <f t="shared" si="3"/>
        <v>23</v>
      </c>
      <c r="L59" s="12">
        <v>60</v>
      </c>
      <c r="M59" s="4">
        <v>0.1</v>
      </c>
      <c r="N59" s="5">
        <f t="shared" si="4"/>
        <v>1.5000000000000001E-2</v>
      </c>
      <c r="O59" s="45">
        <v>1200</v>
      </c>
      <c r="P59" s="6">
        <f t="shared" si="5"/>
        <v>2496000</v>
      </c>
      <c r="Q59" s="6">
        <f t="shared" si="6"/>
        <v>861120</v>
      </c>
      <c r="R59" s="6">
        <f t="shared" si="0"/>
        <v>1634880</v>
      </c>
      <c r="S59" s="7">
        <v>0</v>
      </c>
      <c r="T59" s="6">
        <f t="shared" si="7"/>
        <v>1634880</v>
      </c>
      <c r="U59" s="63">
        <f t="shared" si="8"/>
        <v>786</v>
      </c>
    </row>
    <row r="60" spans="2:21" ht="15" customHeight="1" x14ac:dyDescent="0.25">
      <c r="B60" s="35">
        <v>57</v>
      </c>
      <c r="C60" s="8" t="s">
        <v>92</v>
      </c>
      <c r="D60" s="3" t="s">
        <v>101</v>
      </c>
      <c r="E60" s="15">
        <f t="shared" si="1"/>
        <v>65.217905999999999</v>
      </c>
      <c r="F60" s="8">
        <v>702</v>
      </c>
      <c r="G60" s="17">
        <f t="shared" si="2"/>
        <v>3.23088</v>
      </c>
      <c r="H60" s="8">
        <v>10.6</v>
      </c>
      <c r="I60" s="22">
        <v>1999</v>
      </c>
      <c r="J60" s="22">
        <v>2022</v>
      </c>
      <c r="K60" s="22">
        <f t="shared" si="3"/>
        <v>23</v>
      </c>
      <c r="L60" s="23">
        <v>60</v>
      </c>
      <c r="M60" s="4">
        <v>0.1</v>
      </c>
      <c r="N60" s="5">
        <f t="shared" si="4"/>
        <v>1.5000000000000001E-2</v>
      </c>
      <c r="O60" s="45">
        <v>1100</v>
      </c>
      <c r="P60" s="6">
        <f t="shared" si="5"/>
        <v>772200</v>
      </c>
      <c r="Q60" s="6">
        <f t="shared" si="6"/>
        <v>266409.00000000006</v>
      </c>
      <c r="R60" s="6">
        <f t="shared" si="0"/>
        <v>505790.99999999994</v>
      </c>
      <c r="S60" s="7">
        <v>0</v>
      </c>
      <c r="T60" s="6">
        <f t="shared" si="7"/>
        <v>505790.99999999994</v>
      </c>
      <c r="U60" s="63">
        <f t="shared" si="8"/>
        <v>720.49999999999989</v>
      </c>
    </row>
    <row r="61" spans="2:21" ht="15" customHeight="1" x14ac:dyDescent="0.25">
      <c r="B61" s="35">
        <v>58</v>
      </c>
      <c r="C61" s="8" t="s">
        <v>93</v>
      </c>
      <c r="D61" s="10" t="s">
        <v>47</v>
      </c>
      <c r="E61" s="15">
        <f t="shared" si="1"/>
        <v>23.411556000000001</v>
      </c>
      <c r="F61" s="8">
        <v>252</v>
      </c>
      <c r="G61" s="17">
        <f t="shared" si="2"/>
        <v>3.6576000000000004</v>
      </c>
      <c r="H61" s="8">
        <v>12</v>
      </c>
      <c r="I61" s="22">
        <v>1999</v>
      </c>
      <c r="J61" s="22">
        <v>2022</v>
      </c>
      <c r="K61" s="22">
        <f t="shared" si="3"/>
        <v>23</v>
      </c>
      <c r="L61" s="12">
        <v>60</v>
      </c>
      <c r="M61" s="4">
        <v>0.1</v>
      </c>
      <c r="N61" s="5">
        <f t="shared" si="4"/>
        <v>1.5000000000000001E-2</v>
      </c>
      <c r="O61" s="45">
        <v>1100</v>
      </c>
      <c r="P61" s="6">
        <f t="shared" si="5"/>
        <v>277200</v>
      </c>
      <c r="Q61" s="6">
        <f t="shared" si="6"/>
        <v>95634</v>
      </c>
      <c r="R61" s="6">
        <f t="shared" si="0"/>
        <v>181566</v>
      </c>
      <c r="S61" s="7">
        <v>0</v>
      </c>
      <c r="T61" s="6">
        <f t="shared" si="7"/>
        <v>181566</v>
      </c>
      <c r="U61" s="63">
        <f t="shared" si="8"/>
        <v>720.5</v>
      </c>
    </row>
    <row r="62" spans="2:21" ht="15" customHeight="1" x14ac:dyDescent="0.25">
      <c r="B62" s="35">
        <v>59</v>
      </c>
      <c r="C62" s="8" t="s">
        <v>94</v>
      </c>
      <c r="D62" s="10" t="s">
        <v>47</v>
      </c>
      <c r="E62" s="15">
        <f t="shared" si="1"/>
        <v>167.03959399999999</v>
      </c>
      <c r="F62" s="8">
        <v>1798</v>
      </c>
      <c r="G62" s="17">
        <f t="shared" si="2"/>
        <v>6.0960000000000001</v>
      </c>
      <c r="H62" s="8">
        <v>20</v>
      </c>
      <c r="I62" s="22">
        <v>1999</v>
      </c>
      <c r="J62" s="22">
        <v>2022</v>
      </c>
      <c r="K62" s="22">
        <f t="shared" si="3"/>
        <v>23</v>
      </c>
      <c r="L62" s="12">
        <v>60</v>
      </c>
      <c r="M62" s="4">
        <v>0.1</v>
      </c>
      <c r="N62" s="5">
        <f t="shared" si="4"/>
        <v>1.5000000000000001E-2</v>
      </c>
      <c r="O62" s="45">
        <v>1200</v>
      </c>
      <c r="P62" s="6">
        <f t="shared" si="5"/>
        <v>2157600</v>
      </c>
      <c r="Q62" s="6">
        <f t="shared" si="6"/>
        <v>744372.00000000012</v>
      </c>
      <c r="R62" s="6">
        <f t="shared" si="0"/>
        <v>1413228</v>
      </c>
      <c r="S62" s="7">
        <v>0</v>
      </c>
      <c r="T62" s="6">
        <f t="shared" si="7"/>
        <v>1413228</v>
      </c>
      <c r="U62" s="63">
        <f t="shared" si="8"/>
        <v>786</v>
      </c>
    </row>
    <row r="63" spans="2:21" ht="15" customHeight="1" x14ac:dyDescent="0.25">
      <c r="B63" s="35">
        <v>60</v>
      </c>
      <c r="C63" s="8" t="s">
        <v>95</v>
      </c>
      <c r="D63" s="3" t="s">
        <v>103</v>
      </c>
      <c r="E63" s="15">
        <f t="shared" si="1"/>
        <v>86.957207999999994</v>
      </c>
      <c r="F63" s="8">
        <v>936</v>
      </c>
      <c r="G63" s="17">
        <f t="shared" si="2"/>
        <v>5.1816000000000004</v>
      </c>
      <c r="H63" s="8">
        <v>17</v>
      </c>
      <c r="I63" s="22">
        <v>1999</v>
      </c>
      <c r="J63" s="22">
        <v>2022</v>
      </c>
      <c r="K63" s="22">
        <f t="shared" si="3"/>
        <v>23</v>
      </c>
      <c r="L63" s="23">
        <v>30</v>
      </c>
      <c r="M63" s="4">
        <v>0.1</v>
      </c>
      <c r="N63" s="5">
        <f t="shared" si="4"/>
        <v>3.0000000000000002E-2</v>
      </c>
      <c r="O63" s="45">
        <v>1200</v>
      </c>
      <c r="P63" s="6">
        <f t="shared" si="5"/>
        <v>1123200</v>
      </c>
      <c r="Q63" s="6">
        <f t="shared" si="6"/>
        <v>775008</v>
      </c>
      <c r="R63" s="6">
        <f t="shared" si="0"/>
        <v>348192</v>
      </c>
      <c r="S63" s="7">
        <v>0</v>
      </c>
      <c r="T63" s="6">
        <f t="shared" si="7"/>
        <v>348192</v>
      </c>
      <c r="U63" s="63">
        <f t="shared" si="8"/>
        <v>372</v>
      </c>
    </row>
    <row r="64" spans="2:21" ht="15" customHeight="1" x14ac:dyDescent="0.25">
      <c r="B64" s="35">
        <v>61</v>
      </c>
      <c r="C64" s="8" t="s">
        <v>96</v>
      </c>
      <c r="D64" s="3" t="s">
        <v>103</v>
      </c>
      <c r="E64" s="15">
        <f t="shared" si="1"/>
        <v>89.930104</v>
      </c>
      <c r="F64" s="8">
        <v>968</v>
      </c>
      <c r="G64" s="17">
        <f t="shared" si="2"/>
        <v>3.6576000000000004</v>
      </c>
      <c r="H64" s="8">
        <v>12</v>
      </c>
      <c r="I64" s="22">
        <v>1999</v>
      </c>
      <c r="J64" s="22">
        <v>2022</v>
      </c>
      <c r="K64" s="22">
        <f t="shared" si="3"/>
        <v>23</v>
      </c>
      <c r="L64" s="23">
        <v>30</v>
      </c>
      <c r="M64" s="4">
        <v>0.1</v>
      </c>
      <c r="N64" s="5">
        <f t="shared" si="4"/>
        <v>3.0000000000000002E-2</v>
      </c>
      <c r="O64" s="45">
        <v>1100</v>
      </c>
      <c r="P64" s="6">
        <f t="shared" si="5"/>
        <v>1064800</v>
      </c>
      <c r="Q64" s="6">
        <f t="shared" si="6"/>
        <v>734712.00000000012</v>
      </c>
      <c r="R64" s="6">
        <f t="shared" si="0"/>
        <v>330087.99999999988</v>
      </c>
      <c r="S64" s="7">
        <v>0</v>
      </c>
      <c r="T64" s="6">
        <f t="shared" si="7"/>
        <v>330087.99999999988</v>
      </c>
      <c r="U64" s="63">
        <f t="shared" si="8"/>
        <v>340.99999999999989</v>
      </c>
    </row>
    <row r="65" spans="2:21" ht="15" customHeight="1" x14ac:dyDescent="0.25">
      <c r="B65" s="35">
        <v>62</v>
      </c>
      <c r="C65" s="8" t="s">
        <v>97</v>
      </c>
      <c r="D65" s="3" t="s">
        <v>101</v>
      </c>
      <c r="E65" s="15">
        <f t="shared" si="1"/>
        <v>10.590942</v>
      </c>
      <c r="F65" s="8">
        <v>114</v>
      </c>
      <c r="G65" s="17">
        <f t="shared" si="2"/>
        <v>2.7432000000000003</v>
      </c>
      <c r="H65" s="8">
        <v>9</v>
      </c>
      <c r="I65" s="22">
        <v>1999</v>
      </c>
      <c r="J65" s="22">
        <v>2022</v>
      </c>
      <c r="K65" s="22">
        <f t="shared" si="3"/>
        <v>23</v>
      </c>
      <c r="L65" s="23">
        <v>60</v>
      </c>
      <c r="M65" s="4">
        <v>0.1</v>
      </c>
      <c r="N65" s="5">
        <f t="shared" si="4"/>
        <v>1.5000000000000001E-2</v>
      </c>
      <c r="O65" s="45">
        <v>1000</v>
      </c>
      <c r="P65" s="6">
        <f t="shared" si="5"/>
        <v>114000</v>
      </c>
      <c r="Q65" s="6">
        <f t="shared" si="6"/>
        <v>39330.000000000007</v>
      </c>
      <c r="R65" s="6">
        <f t="shared" si="0"/>
        <v>74670</v>
      </c>
      <c r="S65" s="7">
        <v>0</v>
      </c>
      <c r="T65" s="6">
        <f t="shared" si="7"/>
        <v>74670</v>
      </c>
      <c r="U65" s="63">
        <f t="shared" si="8"/>
        <v>655</v>
      </c>
    </row>
    <row r="66" spans="2:21" ht="15" customHeight="1" x14ac:dyDescent="0.25">
      <c r="B66" s="35">
        <v>63</v>
      </c>
      <c r="C66" s="8" t="s">
        <v>98</v>
      </c>
      <c r="D66" s="3" t="s">
        <v>104</v>
      </c>
      <c r="E66" s="15">
        <f t="shared" si="1"/>
        <v>19.788339000000001</v>
      </c>
      <c r="F66" s="8">
        <v>213</v>
      </c>
      <c r="G66" s="17">
        <f t="shared" si="2"/>
        <v>2.7432000000000003</v>
      </c>
      <c r="H66" s="8">
        <v>9</v>
      </c>
      <c r="I66" s="22">
        <v>1999</v>
      </c>
      <c r="J66" s="22">
        <v>2022</v>
      </c>
      <c r="K66" s="22">
        <f t="shared" si="3"/>
        <v>23</v>
      </c>
      <c r="L66" s="23">
        <v>30</v>
      </c>
      <c r="M66" s="4">
        <v>0.1</v>
      </c>
      <c r="N66" s="5">
        <f t="shared" si="4"/>
        <v>3.0000000000000002E-2</v>
      </c>
      <c r="O66" s="45">
        <v>1000</v>
      </c>
      <c r="P66" s="6">
        <f t="shared" si="5"/>
        <v>213000</v>
      </c>
      <c r="Q66" s="6">
        <f t="shared" si="6"/>
        <v>146970.00000000003</v>
      </c>
      <c r="R66" s="6">
        <f t="shared" si="0"/>
        <v>66029.999999999971</v>
      </c>
      <c r="S66" s="7">
        <v>0</v>
      </c>
      <c r="T66" s="6">
        <f t="shared" si="7"/>
        <v>66029.999999999971</v>
      </c>
      <c r="U66" s="63">
        <f t="shared" si="8"/>
        <v>309.99999999999989</v>
      </c>
    </row>
    <row r="67" spans="2:21" ht="30" x14ac:dyDescent="0.25">
      <c r="B67" s="35">
        <v>64</v>
      </c>
      <c r="C67" s="8" t="s">
        <v>99</v>
      </c>
      <c r="D67" s="3" t="s">
        <v>105</v>
      </c>
      <c r="E67" s="15">
        <f t="shared" ref="E67:E75" si="9">F67*0.092903</f>
        <v>1511.9963250000001</v>
      </c>
      <c r="F67" s="8">
        <v>16275</v>
      </c>
      <c r="G67" s="17">
        <f t="shared" ref="G67:G75" si="10">H67*0.3048</f>
        <v>8.5343999999999998</v>
      </c>
      <c r="H67" s="8">
        <v>28</v>
      </c>
      <c r="I67" s="22">
        <v>1999</v>
      </c>
      <c r="J67" s="22">
        <v>2022</v>
      </c>
      <c r="K67" s="22">
        <f t="shared" ref="K67:K75" si="11">J67-I67</f>
        <v>23</v>
      </c>
      <c r="L67" s="23">
        <v>30</v>
      </c>
      <c r="M67" s="4">
        <v>0.1</v>
      </c>
      <c r="N67" s="5">
        <f t="shared" ref="N67:N75" si="12">(1-M67)/L67</f>
        <v>3.0000000000000002E-2</v>
      </c>
      <c r="O67" s="45">
        <v>1400</v>
      </c>
      <c r="P67" s="6">
        <f t="shared" si="5"/>
        <v>22785000</v>
      </c>
      <c r="Q67" s="6">
        <f t="shared" si="6"/>
        <v>15721650</v>
      </c>
      <c r="R67" s="6">
        <f t="shared" si="0"/>
        <v>7063350</v>
      </c>
      <c r="S67" s="7">
        <v>0</v>
      </c>
      <c r="T67" s="6">
        <f t="shared" si="7"/>
        <v>7063350</v>
      </c>
      <c r="U67" s="63">
        <f t="shared" si="8"/>
        <v>434</v>
      </c>
    </row>
    <row r="68" spans="2:21" x14ac:dyDescent="0.25">
      <c r="B68" s="35">
        <v>65</v>
      </c>
      <c r="C68" s="8" t="s">
        <v>106</v>
      </c>
      <c r="D68" s="8" t="s">
        <v>66</v>
      </c>
      <c r="E68" s="15">
        <f t="shared" si="9"/>
        <v>44.221828000000002</v>
      </c>
      <c r="F68" s="8">
        <v>476</v>
      </c>
      <c r="G68" s="17">
        <f t="shared" si="10"/>
        <v>16.763999999999999</v>
      </c>
      <c r="H68" s="8">
        <v>55</v>
      </c>
      <c r="I68" s="22">
        <v>1999</v>
      </c>
      <c r="J68" s="22">
        <v>2022</v>
      </c>
      <c r="K68" s="22">
        <f t="shared" si="11"/>
        <v>23</v>
      </c>
      <c r="L68" s="12">
        <v>60</v>
      </c>
      <c r="M68" s="4">
        <v>0.1</v>
      </c>
      <c r="N68" s="5">
        <f t="shared" si="12"/>
        <v>1.5000000000000001E-2</v>
      </c>
      <c r="O68" s="45">
        <v>1500</v>
      </c>
      <c r="P68" s="6">
        <f t="shared" si="5"/>
        <v>714000</v>
      </c>
      <c r="Q68" s="6">
        <f t="shared" si="6"/>
        <v>246330</v>
      </c>
      <c r="R68" s="6">
        <f t="shared" ref="R68:R75" si="13">MAX(P68-Q68,0)</f>
        <v>467670</v>
      </c>
      <c r="S68" s="7">
        <v>0</v>
      </c>
      <c r="T68" s="6">
        <f t="shared" si="7"/>
        <v>467670</v>
      </c>
      <c r="U68" s="63">
        <f t="shared" si="8"/>
        <v>982.5</v>
      </c>
    </row>
    <row r="69" spans="2:21" ht="30" x14ac:dyDescent="0.25">
      <c r="B69" s="35">
        <v>66</v>
      </c>
      <c r="C69" s="8" t="s">
        <v>107</v>
      </c>
      <c r="D69" s="8" t="s">
        <v>68</v>
      </c>
      <c r="E69" s="15">
        <f t="shared" si="9"/>
        <v>6773.7435359999999</v>
      </c>
      <c r="F69" s="8">
        <v>72912</v>
      </c>
      <c r="G69" s="17">
        <f t="shared" si="10"/>
        <v>15.24</v>
      </c>
      <c r="H69" s="8">
        <v>50</v>
      </c>
      <c r="I69" s="22">
        <v>1999</v>
      </c>
      <c r="J69" s="22">
        <v>2022</v>
      </c>
      <c r="K69" s="22">
        <f t="shared" si="11"/>
        <v>23</v>
      </c>
      <c r="L69" s="23">
        <v>30</v>
      </c>
      <c r="M69" s="4">
        <v>0.1</v>
      </c>
      <c r="N69" s="5">
        <f t="shared" si="12"/>
        <v>3.0000000000000002E-2</v>
      </c>
      <c r="O69" s="45">
        <v>1500</v>
      </c>
      <c r="P69" s="6">
        <f t="shared" ref="P69:P75" si="14">O69*F69</f>
        <v>109368000</v>
      </c>
      <c r="Q69" s="6">
        <f t="shared" ref="Q69:Q75" si="15">P69*N69*K69</f>
        <v>75463920.000000015</v>
      </c>
      <c r="R69" s="6">
        <f t="shared" si="13"/>
        <v>33904079.999999985</v>
      </c>
      <c r="S69" s="7">
        <v>0</v>
      </c>
      <c r="T69" s="6">
        <f t="shared" ref="T69:T75" si="16">IF(R69&gt;M69*P69,R69*(1+S69),P69*M69)</f>
        <v>33904079.999999985</v>
      </c>
      <c r="U69" s="63">
        <f t="shared" si="8"/>
        <v>464.99999999999977</v>
      </c>
    </row>
    <row r="70" spans="2:21" ht="30" x14ac:dyDescent="0.25">
      <c r="B70" s="35">
        <v>67</v>
      </c>
      <c r="C70" s="8" t="s">
        <v>108</v>
      </c>
      <c r="D70" s="8" t="s">
        <v>113</v>
      </c>
      <c r="E70" s="15">
        <f t="shared" si="9"/>
        <v>8285.1824429999997</v>
      </c>
      <c r="F70" s="8">
        <v>89181</v>
      </c>
      <c r="G70" s="17">
        <f t="shared" si="10"/>
        <v>10.668000000000001</v>
      </c>
      <c r="H70" s="8">
        <v>35</v>
      </c>
      <c r="I70" s="22">
        <v>2007</v>
      </c>
      <c r="J70" s="22">
        <v>2022</v>
      </c>
      <c r="K70" s="22">
        <f t="shared" si="11"/>
        <v>15</v>
      </c>
      <c r="L70" s="23">
        <v>30</v>
      </c>
      <c r="M70" s="4">
        <v>0.1</v>
      </c>
      <c r="N70" s="5">
        <f t="shared" si="12"/>
        <v>3.0000000000000002E-2</v>
      </c>
      <c r="O70" s="45">
        <v>1400</v>
      </c>
      <c r="P70" s="6">
        <f t="shared" si="14"/>
        <v>124853400</v>
      </c>
      <c r="Q70" s="6">
        <f t="shared" si="15"/>
        <v>56184030.000000007</v>
      </c>
      <c r="R70" s="6">
        <f t="shared" si="13"/>
        <v>68669370</v>
      </c>
      <c r="S70" s="7">
        <v>0</v>
      </c>
      <c r="T70" s="6">
        <f t="shared" si="16"/>
        <v>68669370</v>
      </c>
      <c r="U70" s="63">
        <f t="shared" ref="U70:U76" si="17">T70/F70</f>
        <v>770</v>
      </c>
    </row>
    <row r="71" spans="2:21" x14ac:dyDescent="0.25">
      <c r="B71" s="35">
        <v>68</v>
      </c>
      <c r="C71" s="8" t="s">
        <v>109</v>
      </c>
      <c r="D71" s="8" t="s">
        <v>114</v>
      </c>
      <c r="E71" s="15">
        <f t="shared" si="9"/>
        <v>36.789588000000002</v>
      </c>
      <c r="F71" s="8">
        <v>396</v>
      </c>
      <c r="G71" s="17">
        <f t="shared" si="10"/>
        <v>2.9260800000000002</v>
      </c>
      <c r="H71" s="8">
        <v>9.6</v>
      </c>
      <c r="I71" s="22">
        <v>2007</v>
      </c>
      <c r="J71" s="22">
        <v>2022</v>
      </c>
      <c r="K71" s="22">
        <f t="shared" si="11"/>
        <v>15</v>
      </c>
      <c r="L71" s="12">
        <v>60</v>
      </c>
      <c r="M71" s="4">
        <v>0.1</v>
      </c>
      <c r="N71" s="5">
        <f t="shared" si="12"/>
        <v>1.5000000000000001E-2</v>
      </c>
      <c r="O71" s="45">
        <v>1000</v>
      </c>
      <c r="P71" s="6">
        <f t="shared" si="14"/>
        <v>396000</v>
      </c>
      <c r="Q71" s="6">
        <f t="shared" si="15"/>
        <v>89100.000000000015</v>
      </c>
      <c r="R71" s="6">
        <f t="shared" si="13"/>
        <v>306900</v>
      </c>
      <c r="S71" s="7">
        <v>0</v>
      </c>
      <c r="T71" s="6">
        <f t="shared" si="16"/>
        <v>306900</v>
      </c>
      <c r="U71" s="63">
        <f t="shared" si="17"/>
        <v>775</v>
      </c>
    </row>
    <row r="72" spans="2:21" x14ac:dyDescent="0.25">
      <c r="B72" s="35">
        <v>69</v>
      </c>
      <c r="C72" s="8" t="s">
        <v>110</v>
      </c>
      <c r="D72" s="8" t="s">
        <v>114</v>
      </c>
      <c r="E72" s="15">
        <f t="shared" si="9"/>
        <v>47.38053</v>
      </c>
      <c r="F72" s="8">
        <v>510</v>
      </c>
      <c r="G72" s="17">
        <f t="shared" si="10"/>
        <v>3.3528000000000002</v>
      </c>
      <c r="H72" s="8">
        <v>11</v>
      </c>
      <c r="I72" s="22">
        <v>2007</v>
      </c>
      <c r="J72" s="22">
        <v>2022</v>
      </c>
      <c r="K72" s="22">
        <f t="shared" si="11"/>
        <v>15</v>
      </c>
      <c r="L72" s="12">
        <v>60</v>
      </c>
      <c r="M72" s="4">
        <v>0.1</v>
      </c>
      <c r="N72" s="5">
        <f t="shared" si="12"/>
        <v>1.5000000000000001E-2</v>
      </c>
      <c r="O72" s="45">
        <v>1000</v>
      </c>
      <c r="P72" s="6">
        <f t="shared" si="14"/>
        <v>510000</v>
      </c>
      <c r="Q72" s="6">
        <f t="shared" si="15"/>
        <v>114750.00000000001</v>
      </c>
      <c r="R72" s="6">
        <f t="shared" si="13"/>
        <v>395250</v>
      </c>
      <c r="S72" s="7">
        <v>0</v>
      </c>
      <c r="T72" s="6">
        <f t="shared" si="16"/>
        <v>395250</v>
      </c>
      <c r="U72" s="63">
        <f t="shared" si="17"/>
        <v>775</v>
      </c>
    </row>
    <row r="73" spans="2:21" x14ac:dyDescent="0.25">
      <c r="B73" s="35">
        <v>70</v>
      </c>
      <c r="C73" s="8" t="s">
        <v>57</v>
      </c>
      <c r="D73" s="8" t="s">
        <v>114</v>
      </c>
      <c r="E73" s="15">
        <f t="shared" si="9"/>
        <v>44.593440000000001</v>
      </c>
      <c r="F73" s="8">
        <v>480</v>
      </c>
      <c r="G73" s="17">
        <f t="shared" si="10"/>
        <v>3.9624000000000001</v>
      </c>
      <c r="H73" s="8">
        <v>13</v>
      </c>
      <c r="I73" s="22">
        <v>2007</v>
      </c>
      <c r="J73" s="22">
        <v>2022</v>
      </c>
      <c r="K73" s="22">
        <f t="shared" si="11"/>
        <v>15</v>
      </c>
      <c r="L73" s="12">
        <v>60</v>
      </c>
      <c r="M73" s="4">
        <v>0.1</v>
      </c>
      <c r="N73" s="5">
        <f t="shared" si="12"/>
        <v>1.5000000000000001E-2</v>
      </c>
      <c r="O73" s="45">
        <v>1000</v>
      </c>
      <c r="P73" s="6">
        <f t="shared" si="14"/>
        <v>480000</v>
      </c>
      <c r="Q73" s="6">
        <f t="shared" si="15"/>
        <v>108000.00000000001</v>
      </c>
      <c r="R73" s="6">
        <f t="shared" si="13"/>
        <v>372000</v>
      </c>
      <c r="S73" s="7">
        <v>0</v>
      </c>
      <c r="T73" s="6">
        <f t="shared" si="16"/>
        <v>372000</v>
      </c>
      <c r="U73" s="63">
        <f t="shared" si="17"/>
        <v>775</v>
      </c>
    </row>
    <row r="74" spans="2:21" ht="30" x14ac:dyDescent="0.25">
      <c r="B74" s="35">
        <v>71</v>
      </c>
      <c r="C74" s="8" t="s">
        <v>111</v>
      </c>
      <c r="D74" s="8" t="s">
        <v>115</v>
      </c>
      <c r="E74" s="15">
        <f t="shared" si="9"/>
        <v>28.79993</v>
      </c>
      <c r="F74" s="8">
        <v>310</v>
      </c>
      <c r="G74" s="17">
        <f t="shared" si="10"/>
        <v>3.048</v>
      </c>
      <c r="H74" s="8">
        <v>10</v>
      </c>
      <c r="I74" s="22">
        <v>2007</v>
      </c>
      <c r="J74" s="22">
        <v>2022</v>
      </c>
      <c r="K74" s="22">
        <f t="shared" si="11"/>
        <v>15</v>
      </c>
      <c r="L74" s="23">
        <v>40</v>
      </c>
      <c r="M74" s="4">
        <v>0.1</v>
      </c>
      <c r="N74" s="5">
        <f t="shared" si="12"/>
        <v>2.2499999999999999E-2</v>
      </c>
      <c r="O74" s="45">
        <v>1000</v>
      </c>
      <c r="P74" s="6">
        <f t="shared" si="14"/>
        <v>310000</v>
      </c>
      <c r="Q74" s="6">
        <f t="shared" si="15"/>
        <v>104625</v>
      </c>
      <c r="R74" s="6">
        <f t="shared" si="13"/>
        <v>205375</v>
      </c>
      <c r="S74" s="7">
        <v>0</v>
      </c>
      <c r="T74" s="6">
        <f t="shared" si="16"/>
        <v>205375</v>
      </c>
      <c r="U74" s="63">
        <f t="shared" si="17"/>
        <v>662.5</v>
      </c>
    </row>
    <row r="75" spans="2:21" x14ac:dyDescent="0.25">
      <c r="B75" s="35">
        <v>72</v>
      </c>
      <c r="C75" s="18" t="s">
        <v>112</v>
      </c>
      <c r="D75" s="8" t="s">
        <v>114</v>
      </c>
      <c r="E75" s="19">
        <f t="shared" si="9"/>
        <v>97.548149999999993</v>
      </c>
      <c r="F75" s="18">
        <v>1050</v>
      </c>
      <c r="G75" s="26">
        <f t="shared" si="10"/>
        <v>4.5720000000000001</v>
      </c>
      <c r="H75" s="18">
        <v>15</v>
      </c>
      <c r="I75" s="27">
        <v>2007</v>
      </c>
      <c r="J75" s="27">
        <v>2022</v>
      </c>
      <c r="K75" s="27">
        <f t="shared" si="11"/>
        <v>15</v>
      </c>
      <c r="L75" s="28">
        <v>60</v>
      </c>
      <c r="M75" s="29">
        <v>0.1</v>
      </c>
      <c r="N75" s="30">
        <f t="shared" si="12"/>
        <v>1.5000000000000001E-2</v>
      </c>
      <c r="O75" s="77">
        <v>1100</v>
      </c>
      <c r="P75" s="31">
        <f t="shared" si="14"/>
        <v>1155000</v>
      </c>
      <c r="Q75" s="31">
        <f t="shared" si="15"/>
        <v>259875</v>
      </c>
      <c r="R75" s="31">
        <f t="shared" si="13"/>
        <v>895125</v>
      </c>
      <c r="S75" s="32">
        <v>0</v>
      </c>
      <c r="T75" s="31">
        <f t="shared" si="16"/>
        <v>895125</v>
      </c>
      <c r="U75" s="63">
        <f t="shared" si="17"/>
        <v>852.5</v>
      </c>
    </row>
    <row r="76" spans="2:21" x14ac:dyDescent="0.25">
      <c r="B76" s="82" t="s">
        <v>116</v>
      </c>
      <c r="C76" s="83"/>
      <c r="D76" s="84"/>
      <c r="E76" s="21">
        <f>SUM(E5:E75)</f>
        <v>57938.212725999998</v>
      </c>
      <c r="F76" s="33">
        <f>SUM(F5:F75)</f>
        <v>623642</v>
      </c>
      <c r="G76" s="13"/>
      <c r="H76" s="34"/>
      <c r="I76" s="23"/>
      <c r="J76" s="34"/>
      <c r="K76" s="23"/>
      <c r="L76" s="23"/>
      <c r="M76" s="13"/>
      <c r="N76" s="13"/>
      <c r="O76" s="45"/>
      <c r="P76" s="44">
        <f>SUM(P5:P75)</f>
        <v>870197100</v>
      </c>
      <c r="Q76" s="13"/>
      <c r="R76" s="13"/>
      <c r="S76" s="13"/>
      <c r="T76" s="44">
        <f>SUM(T5:T75)</f>
        <v>400196080.5</v>
      </c>
      <c r="U76" s="63">
        <f t="shared" si="17"/>
        <v>641.70803201195554</v>
      </c>
    </row>
    <row r="77" spans="2:21" x14ac:dyDescent="0.25">
      <c r="E77" s="20"/>
    </row>
  </sheetData>
  <autoFilter ref="B4:T76"/>
  <mergeCells count="2">
    <mergeCell ref="B76:D76"/>
    <mergeCell ref="B3:T3"/>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9:J24"/>
  <sheetViews>
    <sheetView workbookViewId="0">
      <selection activeCell="H14" sqref="H14"/>
    </sheetView>
  </sheetViews>
  <sheetFormatPr defaultRowHeight="15" x14ac:dyDescent="0.25"/>
  <cols>
    <col min="7" max="7" width="27.7109375" bestFit="1" customWidth="1"/>
  </cols>
  <sheetData>
    <row r="9" spans="2:10" x14ac:dyDescent="0.25">
      <c r="G9" s="62" t="s">
        <v>194</v>
      </c>
      <c r="H9" s="50">
        <v>20</v>
      </c>
      <c r="I9" s="50" t="s">
        <v>195</v>
      </c>
    </row>
    <row r="10" spans="2:10" x14ac:dyDescent="0.25">
      <c r="G10" s="62" t="s">
        <v>194</v>
      </c>
      <c r="H10" s="21">
        <f>H9*4046.86</f>
        <v>80937.2</v>
      </c>
      <c r="I10" s="50" t="s">
        <v>196</v>
      </c>
    </row>
    <row r="11" spans="2:10" x14ac:dyDescent="0.25">
      <c r="G11" s="62" t="s">
        <v>197</v>
      </c>
      <c r="H11" s="50">
        <v>0.6</v>
      </c>
      <c r="I11" s="50"/>
    </row>
    <row r="12" spans="2:10" x14ac:dyDescent="0.25">
      <c r="G12" s="62" t="s">
        <v>198</v>
      </c>
      <c r="H12" s="21">
        <f>H11*H10</f>
        <v>48562.32</v>
      </c>
      <c r="I12" s="50" t="s">
        <v>196</v>
      </c>
    </row>
    <row r="13" spans="2:10" x14ac:dyDescent="0.25">
      <c r="G13" s="62" t="s">
        <v>199</v>
      </c>
      <c r="H13" s="21">
        <f>'Unit-IA'!E76</f>
        <v>57938.212725999998</v>
      </c>
      <c r="I13" s="50" t="s">
        <v>196</v>
      </c>
    </row>
    <row r="14" spans="2:10" x14ac:dyDescent="0.25">
      <c r="G14" s="62" t="s">
        <v>201</v>
      </c>
      <c r="H14" s="21">
        <f>H13-H12</f>
        <v>9375.8927259999982</v>
      </c>
      <c r="I14" s="50" t="s">
        <v>196</v>
      </c>
    </row>
    <row r="16" spans="2:10" x14ac:dyDescent="0.25">
      <c r="B16" s="86" t="s">
        <v>200</v>
      </c>
      <c r="C16" s="86"/>
      <c r="D16" s="86"/>
      <c r="E16" s="86"/>
      <c r="F16" s="86"/>
      <c r="G16" s="86"/>
      <c r="H16" s="86"/>
      <c r="I16" s="86"/>
      <c r="J16" s="86"/>
    </row>
    <row r="24" spans="7:7" x14ac:dyDescent="0.25">
      <c r="G24">
        <f>800000000/20</f>
        <v>40000000</v>
      </c>
    </row>
  </sheetData>
  <mergeCells count="1">
    <mergeCell ref="B16:J16"/>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O21:Q23"/>
  <sheetViews>
    <sheetView zoomScale="145" zoomScaleNormal="145" workbookViewId="0">
      <selection activeCell="Q28" sqref="Q28"/>
    </sheetView>
  </sheetViews>
  <sheetFormatPr defaultRowHeight="15" x14ac:dyDescent="0.25"/>
  <cols>
    <col min="15" max="15" width="16" bestFit="1" customWidth="1"/>
    <col min="17" max="17" width="16" bestFit="1" customWidth="1"/>
  </cols>
  <sheetData>
    <row r="21" spans="15:17" x14ac:dyDescent="0.25">
      <c r="O21" s="25">
        <f>377236800/20</f>
        <v>18861840</v>
      </c>
      <c r="Q21" s="25">
        <v>16000000</v>
      </c>
    </row>
    <row r="22" spans="15:17" x14ac:dyDescent="0.25">
      <c r="Q22" s="63">
        <f>20*Q21</f>
        <v>320000000</v>
      </c>
    </row>
    <row r="23" spans="15:17" x14ac:dyDescent="0.25">
      <c r="O23" s="25">
        <f>4500000*3</f>
        <v>13500000</v>
      </c>
    </row>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U18"/>
  <sheetViews>
    <sheetView topLeftCell="A4" workbookViewId="0">
      <selection activeCell="P11" sqref="P11"/>
    </sheetView>
  </sheetViews>
  <sheetFormatPr defaultRowHeight="15" x14ac:dyDescent="0.25"/>
  <cols>
    <col min="2" max="2" width="6.7109375" customWidth="1"/>
    <col min="3" max="3" width="16.140625" style="46" customWidth="1"/>
    <col min="4" max="4" width="9.42578125" style="46" customWidth="1"/>
    <col min="5" max="5" width="17.5703125" style="16" customWidth="1"/>
    <col min="6" max="6" width="11.140625" hidden="1" customWidth="1"/>
    <col min="7" max="7" width="9.7109375" customWidth="1"/>
    <col min="8" max="8" width="9.140625" hidden="1" customWidth="1"/>
    <col min="9" max="9" width="10.5703125" customWidth="1"/>
    <col min="10" max="10" width="9" customWidth="1"/>
    <col min="11" max="11" width="10.28515625" customWidth="1"/>
    <col min="12" max="12" width="11" customWidth="1"/>
    <col min="13" max="13" width="11.140625" customWidth="1"/>
    <col min="14" max="14" width="9.140625" hidden="1" customWidth="1"/>
    <col min="15" max="15" width="11.7109375" hidden="1" customWidth="1"/>
    <col min="16" max="16" width="12.140625" customWidth="1"/>
    <col min="17" max="17" width="15.85546875" hidden="1" customWidth="1"/>
    <col min="18" max="18" width="17" hidden="1" customWidth="1"/>
    <col min="19" max="19" width="14.140625" customWidth="1"/>
    <col min="20" max="20" width="0" hidden="1" customWidth="1"/>
    <col min="21" max="21" width="18.28515625" bestFit="1" customWidth="1"/>
  </cols>
  <sheetData>
    <row r="2" spans="2:21" ht="15.75" x14ac:dyDescent="0.25">
      <c r="B2" s="85" t="s">
        <v>117</v>
      </c>
      <c r="C2" s="85"/>
      <c r="D2" s="85"/>
      <c r="E2" s="85"/>
      <c r="F2" s="85"/>
      <c r="G2" s="85"/>
      <c r="H2" s="85"/>
      <c r="I2" s="85"/>
      <c r="J2" s="85"/>
      <c r="K2" s="85"/>
      <c r="L2" s="85"/>
      <c r="M2" s="85"/>
      <c r="N2" s="85"/>
      <c r="O2" s="85"/>
      <c r="P2" s="85"/>
      <c r="Q2" s="85"/>
      <c r="R2" s="85"/>
      <c r="S2" s="85"/>
      <c r="T2" s="85"/>
      <c r="U2" s="85"/>
    </row>
    <row r="3" spans="2:21" ht="90" x14ac:dyDescent="0.25">
      <c r="B3" s="1" t="s">
        <v>0</v>
      </c>
      <c r="C3" s="1" t="s">
        <v>1</v>
      </c>
      <c r="D3" s="1" t="s">
        <v>124</v>
      </c>
      <c r="E3" s="1" t="s">
        <v>2</v>
      </c>
      <c r="F3" s="1" t="s">
        <v>3</v>
      </c>
      <c r="G3" s="1" t="s">
        <v>4</v>
      </c>
      <c r="H3" s="1" t="s">
        <v>5</v>
      </c>
      <c r="I3" s="1" t="s">
        <v>6</v>
      </c>
      <c r="J3" s="1" t="s">
        <v>7</v>
      </c>
      <c r="K3" s="1" t="s">
        <v>8</v>
      </c>
      <c r="L3" s="1" t="s">
        <v>9</v>
      </c>
      <c r="M3" s="1" t="s">
        <v>10</v>
      </c>
      <c r="N3" s="1" t="s">
        <v>11</v>
      </c>
      <c r="O3" s="1" t="s">
        <v>12</v>
      </c>
      <c r="P3" s="24" t="s">
        <v>13</v>
      </c>
      <c r="Q3" s="1" t="s">
        <v>14</v>
      </c>
      <c r="R3" s="1" t="s">
        <v>15</v>
      </c>
      <c r="S3" s="1" t="s">
        <v>16</v>
      </c>
      <c r="T3" s="2" t="s">
        <v>17</v>
      </c>
      <c r="U3" s="1" t="s">
        <v>18</v>
      </c>
    </row>
    <row r="4" spans="2:21" ht="45" x14ac:dyDescent="0.25">
      <c r="B4" s="3">
        <v>1</v>
      </c>
      <c r="C4" s="3" t="s">
        <v>132</v>
      </c>
      <c r="D4" s="3" t="s">
        <v>125</v>
      </c>
      <c r="E4" s="23" t="s">
        <v>121</v>
      </c>
      <c r="F4" s="47">
        <v>127.2</v>
      </c>
      <c r="G4" s="14">
        <f>F4*10.7639</f>
        <v>1369.1680799999999</v>
      </c>
      <c r="H4" s="17">
        <v>3.1</v>
      </c>
      <c r="I4" s="48">
        <f>H4*3.28084</f>
        <v>10.170604000000001</v>
      </c>
      <c r="J4" s="22">
        <v>2005</v>
      </c>
      <c r="K4" s="22">
        <v>2022</v>
      </c>
      <c r="L4" s="22">
        <f>K4-J4</f>
        <v>17</v>
      </c>
      <c r="M4" s="12">
        <v>60</v>
      </c>
      <c r="N4" s="4">
        <v>0.1</v>
      </c>
      <c r="O4" s="5">
        <f>(1-N4)/M4</f>
        <v>1.5000000000000001E-2</v>
      </c>
      <c r="P4" s="6">
        <v>1300</v>
      </c>
      <c r="Q4" s="6">
        <f>P4*G4</f>
        <v>1779918.504</v>
      </c>
      <c r="R4" s="6">
        <f>Q4*O4*L4</f>
        <v>453879.21852000005</v>
      </c>
      <c r="S4" s="6">
        <f t="shared" ref="S4:S17" si="0">MAX(Q4-R4,0)</f>
        <v>1326039.2854799998</v>
      </c>
      <c r="T4" s="7">
        <v>0</v>
      </c>
      <c r="U4" s="6">
        <f>IF(S4&gt;N4*Q4,S4*(1+T4),Q4*N4)</f>
        <v>1326039.2854799998</v>
      </c>
    </row>
    <row r="5" spans="2:21" ht="45" x14ac:dyDescent="0.25">
      <c r="B5" s="3">
        <v>2</v>
      </c>
      <c r="C5" s="3" t="s">
        <v>132</v>
      </c>
      <c r="D5" s="3" t="s">
        <v>126</v>
      </c>
      <c r="E5" s="23" t="s">
        <v>121</v>
      </c>
      <c r="F5" s="47">
        <v>127.2</v>
      </c>
      <c r="G5" s="14">
        <f t="shared" ref="G5:G6" si="1">F5*10.7639</f>
        <v>1369.1680799999999</v>
      </c>
      <c r="H5" s="17">
        <v>3.1</v>
      </c>
      <c r="I5" s="48">
        <f t="shared" ref="I5:I17" si="2">H5*3.28084</f>
        <v>10.170604000000001</v>
      </c>
      <c r="J5" s="22">
        <v>2005</v>
      </c>
      <c r="K5" s="22">
        <v>2022</v>
      </c>
      <c r="L5" s="22">
        <f t="shared" ref="L5:L6" si="3">K5-J5</f>
        <v>17</v>
      </c>
      <c r="M5" s="12">
        <v>60</v>
      </c>
      <c r="N5" s="4">
        <v>0.1</v>
      </c>
      <c r="O5" s="5">
        <f t="shared" ref="O5:O17" si="4">(1-N5)/M5</f>
        <v>1.5000000000000001E-2</v>
      </c>
      <c r="P5" s="6">
        <v>1300</v>
      </c>
      <c r="Q5" s="6">
        <f t="shared" ref="Q5:Q17" si="5">P5*G5</f>
        <v>1779918.504</v>
      </c>
      <c r="R5" s="6">
        <f t="shared" ref="R5:R6" si="6">Q5*O5*L5</f>
        <v>453879.21852000005</v>
      </c>
      <c r="S5" s="6">
        <f t="shared" si="0"/>
        <v>1326039.2854799998</v>
      </c>
      <c r="T5" s="7"/>
      <c r="U5" s="6">
        <f t="shared" ref="U5:U6" si="7">IF(S5&gt;N5*Q5,S5*(1+T5),Q5*N5)</f>
        <v>1326039.2854799998</v>
      </c>
    </row>
    <row r="6" spans="2:21" ht="45" x14ac:dyDescent="0.25">
      <c r="B6" s="3">
        <v>3</v>
      </c>
      <c r="C6" s="3" t="s">
        <v>132</v>
      </c>
      <c r="D6" s="3" t="s">
        <v>133</v>
      </c>
      <c r="E6" s="23" t="s">
        <v>121</v>
      </c>
      <c r="F6" s="47">
        <v>127.2</v>
      </c>
      <c r="G6" s="14">
        <f t="shared" si="1"/>
        <v>1369.1680799999999</v>
      </c>
      <c r="H6" s="17">
        <v>3.1</v>
      </c>
      <c r="I6" s="48">
        <f t="shared" si="2"/>
        <v>10.170604000000001</v>
      </c>
      <c r="J6" s="22">
        <v>2005</v>
      </c>
      <c r="K6" s="22">
        <v>2022</v>
      </c>
      <c r="L6" s="22">
        <f t="shared" si="3"/>
        <v>17</v>
      </c>
      <c r="M6" s="12">
        <v>60</v>
      </c>
      <c r="N6" s="4">
        <v>0.1</v>
      </c>
      <c r="O6" s="5">
        <f t="shared" si="4"/>
        <v>1.5000000000000001E-2</v>
      </c>
      <c r="P6" s="6">
        <v>1300</v>
      </c>
      <c r="Q6" s="6">
        <f t="shared" si="5"/>
        <v>1779918.504</v>
      </c>
      <c r="R6" s="6">
        <f t="shared" si="6"/>
        <v>453879.21852000005</v>
      </c>
      <c r="S6" s="6">
        <f t="shared" si="0"/>
        <v>1326039.2854799998</v>
      </c>
      <c r="T6" s="7"/>
      <c r="U6" s="6">
        <f t="shared" si="7"/>
        <v>1326039.2854799998</v>
      </c>
    </row>
    <row r="7" spans="2:21" x14ac:dyDescent="0.25">
      <c r="B7" s="3">
        <v>4</v>
      </c>
      <c r="C7" s="3" t="s">
        <v>118</v>
      </c>
      <c r="D7" s="3" t="s">
        <v>125</v>
      </c>
      <c r="E7" s="23" t="s">
        <v>121</v>
      </c>
      <c r="F7" s="47">
        <v>35</v>
      </c>
      <c r="G7" s="14">
        <f>F7*10.7639</f>
        <v>376.73649999999998</v>
      </c>
      <c r="H7" s="26">
        <v>4</v>
      </c>
      <c r="I7" s="48">
        <f t="shared" si="2"/>
        <v>13.12336</v>
      </c>
      <c r="J7" s="22">
        <v>2005</v>
      </c>
      <c r="K7" s="22">
        <v>2022</v>
      </c>
      <c r="L7" s="22">
        <f t="shared" ref="L7:L17" si="8">K7-J7</f>
        <v>17</v>
      </c>
      <c r="M7" s="12">
        <v>60</v>
      </c>
      <c r="N7" s="4">
        <v>0.1</v>
      </c>
      <c r="O7" s="5">
        <f t="shared" si="4"/>
        <v>1.5000000000000001E-2</v>
      </c>
      <c r="P7" s="6">
        <v>1200</v>
      </c>
      <c r="Q7" s="6">
        <f t="shared" si="5"/>
        <v>452083.8</v>
      </c>
      <c r="R7" s="6">
        <f>Q7*O7*L7</f>
        <v>115281.36900000001</v>
      </c>
      <c r="S7" s="6">
        <f t="shared" si="0"/>
        <v>336802.43099999998</v>
      </c>
      <c r="T7" s="7">
        <v>0</v>
      </c>
      <c r="U7" s="6">
        <f t="shared" ref="U7:U17" si="9">IF(S7&gt;N7*Q7,S7*(1+T7),Q7*N7)</f>
        <v>336802.43099999998</v>
      </c>
    </row>
    <row r="8" spans="2:21" ht="30" x14ac:dyDescent="0.25">
      <c r="B8" s="3">
        <v>5</v>
      </c>
      <c r="C8" s="3" t="s">
        <v>119</v>
      </c>
      <c r="D8" s="3" t="s">
        <v>125</v>
      </c>
      <c r="E8" s="3" t="s">
        <v>122</v>
      </c>
      <c r="F8" s="47">
        <v>8745</v>
      </c>
      <c r="G8" s="14">
        <f t="shared" ref="G8:G17" si="10">F8*10.7639</f>
        <v>94130.305500000002</v>
      </c>
      <c r="H8" s="49">
        <v>16</v>
      </c>
      <c r="I8" s="48">
        <f t="shared" si="2"/>
        <v>52.49344</v>
      </c>
      <c r="J8" s="36">
        <v>2005</v>
      </c>
      <c r="K8" s="22">
        <v>2022</v>
      </c>
      <c r="L8" s="22">
        <f t="shared" si="8"/>
        <v>17</v>
      </c>
      <c r="M8" s="35">
        <v>35</v>
      </c>
      <c r="N8" s="4">
        <v>0.1</v>
      </c>
      <c r="O8" s="5">
        <f t="shared" si="4"/>
        <v>2.5714285714285714E-2</v>
      </c>
      <c r="P8" s="6">
        <v>1400</v>
      </c>
      <c r="Q8" s="6">
        <f t="shared" si="5"/>
        <v>131782427.7</v>
      </c>
      <c r="R8" s="6">
        <f t="shared" ref="R8:R17" si="11">Q8*O8*L8</f>
        <v>57607746.966000006</v>
      </c>
      <c r="S8" s="6">
        <f t="shared" si="0"/>
        <v>74174680.733999997</v>
      </c>
      <c r="U8" s="6">
        <f t="shared" si="9"/>
        <v>74174680.733999997</v>
      </c>
    </row>
    <row r="9" spans="2:21" x14ac:dyDescent="0.25">
      <c r="B9" s="3">
        <v>6</v>
      </c>
      <c r="C9" s="3" t="s">
        <v>127</v>
      </c>
      <c r="D9" s="3" t="s">
        <v>125</v>
      </c>
      <c r="E9" s="23" t="s">
        <v>121</v>
      </c>
      <c r="F9" s="47">
        <v>75.400000000000006</v>
      </c>
      <c r="G9" s="14">
        <f t="shared" si="10"/>
        <v>811.59806000000003</v>
      </c>
      <c r="H9" s="49">
        <v>3.3</v>
      </c>
      <c r="I9" s="48">
        <f t="shared" si="2"/>
        <v>10.826772</v>
      </c>
      <c r="J9" s="36">
        <v>2005</v>
      </c>
      <c r="K9" s="22">
        <v>2022</v>
      </c>
      <c r="L9" s="22">
        <f t="shared" si="8"/>
        <v>17</v>
      </c>
      <c r="M9" s="35">
        <v>60</v>
      </c>
      <c r="N9" s="4">
        <v>0.1</v>
      </c>
      <c r="O9" s="5">
        <f t="shared" si="4"/>
        <v>1.5000000000000001E-2</v>
      </c>
      <c r="P9" s="6">
        <v>1200</v>
      </c>
      <c r="Q9" s="6">
        <f t="shared" si="5"/>
        <v>973917.67200000002</v>
      </c>
      <c r="R9" s="6">
        <f t="shared" si="11"/>
        <v>248349.00636000003</v>
      </c>
      <c r="S9" s="6">
        <f t="shared" si="0"/>
        <v>725568.66564000002</v>
      </c>
      <c r="U9" s="6">
        <f t="shared" si="9"/>
        <v>725568.66564000002</v>
      </c>
    </row>
    <row r="10" spans="2:21" x14ac:dyDescent="0.25">
      <c r="B10" s="3">
        <v>7</v>
      </c>
      <c r="C10" s="3" t="s">
        <v>127</v>
      </c>
      <c r="D10" s="3" t="s">
        <v>126</v>
      </c>
      <c r="E10" s="23" t="s">
        <v>121</v>
      </c>
      <c r="F10" s="47">
        <v>75.400000000000006</v>
      </c>
      <c r="G10" s="14">
        <f t="shared" si="10"/>
        <v>811.59806000000003</v>
      </c>
      <c r="H10" s="49">
        <v>4</v>
      </c>
      <c r="I10" s="48">
        <f t="shared" si="2"/>
        <v>13.12336</v>
      </c>
      <c r="J10" s="36">
        <v>2005</v>
      </c>
      <c r="K10" s="22">
        <v>2022</v>
      </c>
      <c r="L10" s="22">
        <f t="shared" si="8"/>
        <v>17</v>
      </c>
      <c r="M10" s="35">
        <v>60</v>
      </c>
      <c r="N10" s="4">
        <v>0.1</v>
      </c>
      <c r="O10" s="5">
        <f t="shared" si="4"/>
        <v>1.5000000000000001E-2</v>
      </c>
      <c r="P10" s="6">
        <v>1200</v>
      </c>
      <c r="Q10" s="6">
        <f t="shared" si="5"/>
        <v>973917.67200000002</v>
      </c>
      <c r="R10" s="6">
        <f t="shared" si="11"/>
        <v>248349.00636000003</v>
      </c>
      <c r="S10" s="6">
        <f t="shared" si="0"/>
        <v>725568.66564000002</v>
      </c>
      <c r="U10" s="6">
        <f t="shared" si="9"/>
        <v>725568.66564000002</v>
      </c>
    </row>
    <row r="11" spans="2:21" x14ac:dyDescent="0.25">
      <c r="B11" s="3">
        <v>8</v>
      </c>
      <c r="C11" s="3" t="s">
        <v>128</v>
      </c>
      <c r="D11" s="3" t="s">
        <v>125</v>
      </c>
      <c r="E11" s="23" t="s">
        <v>121</v>
      </c>
      <c r="F11" s="47">
        <v>145</v>
      </c>
      <c r="G11" s="14">
        <f t="shared" si="10"/>
        <v>1560.7655</v>
      </c>
      <c r="H11" s="49">
        <v>4.2</v>
      </c>
      <c r="I11" s="48">
        <f t="shared" si="2"/>
        <v>13.779528000000001</v>
      </c>
      <c r="J11" s="36">
        <v>2005</v>
      </c>
      <c r="K11" s="22">
        <v>2022</v>
      </c>
      <c r="L11" s="22">
        <f t="shared" si="8"/>
        <v>17</v>
      </c>
      <c r="M11" s="35">
        <v>60</v>
      </c>
      <c r="N11" s="4">
        <v>0.1</v>
      </c>
      <c r="O11" s="5">
        <f t="shared" si="4"/>
        <v>1.5000000000000001E-2</v>
      </c>
      <c r="P11" s="6">
        <v>1200</v>
      </c>
      <c r="Q11" s="6">
        <f t="shared" si="5"/>
        <v>1872918.5999999999</v>
      </c>
      <c r="R11" s="6">
        <f t="shared" si="11"/>
        <v>477594.24299999996</v>
      </c>
      <c r="S11" s="6">
        <f t="shared" si="0"/>
        <v>1395324.3569999998</v>
      </c>
      <c r="U11" s="6">
        <f t="shared" si="9"/>
        <v>1395324.3569999998</v>
      </c>
    </row>
    <row r="12" spans="2:21" x14ac:dyDescent="0.25">
      <c r="B12" s="3">
        <v>9</v>
      </c>
      <c r="C12" s="3" t="s">
        <v>128</v>
      </c>
      <c r="D12" s="3" t="s">
        <v>126</v>
      </c>
      <c r="E12" s="23" t="s">
        <v>121</v>
      </c>
      <c r="F12" s="47">
        <v>145</v>
      </c>
      <c r="G12" s="14">
        <f t="shared" si="10"/>
        <v>1560.7655</v>
      </c>
      <c r="H12" s="49">
        <v>3</v>
      </c>
      <c r="I12" s="48">
        <f t="shared" si="2"/>
        <v>9.8425200000000004</v>
      </c>
      <c r="J12" s="36">
        <v>2005</v>
      </c>
      <c r="K12" s="22">
        <v>2022</v>
      </c>
      <c r="L12" s="22">
        <f t="shared" si="8"/>
        <v>17</v>
      </c>
      <c r="M12" s="35">
        <v>60</v>
      </c>
      <c r="N12" s="4">
        <v>0.1</v>
      </c>
      <c r="O12" s="5">
        <f t="shared" si="4"/>
        <v>1.5000000000000001E-2</v>
      </c>
      <c r="P12" s="6">
        <v>1200</v>
      </c>
      <c r="Q12" s="6">
        <f t="shared" si="5"/>
        <v>1872918.5999999999</v>
      </c>
      <c r="R12" s="6">
        <f t="shared" si="11"/>
        <v>477594.24299999996</v>
      </c>
      <c r="S12" s="6">
        <f t="shared" si="0"/>
        <v>1395324.3569999998</v>
      </c>
      <c r="U12" s="6">
        <f t="shared" si="9"/>
        <v>1395324.3569999998</v>
      </c>
    </row>
    <row r="13" spans="2:21" ht="30" x14ac:dyDescent="0.25">
      <c r="B13" s="3">
        <v>10</v>
      </c>
      <c r="C13" s="10" t="s">
        <v>129</v>
      </c>
      <c r="D13" s="3" t="s">
        <v>125</v>
      </c>
      <c r="E13" s="3" t="s">
        <v>123</v>
      </c>
      <c r="F13" s="47">
        <v>252</v>
      </c>
      <c r="G13" s="14">
        <f t="shared" si="10"/>
        <v>2712.5027999999998</v>
      </c>
      <c r="H13" s="49">
        <v>3.3</v>
      </c>
      <c r="I13" s="48">
        <f t="shared" si="2"/>
        <v>10.826772</v>
      </c>
      <c r="J13" s="36">
        <v>2005</v>
      </c>
      <c r="K13" s="22">
        <v>2022</v>
      </c>
      <c r="L13" s="22">
        <f t="shared" si="8"/>
        <v>17</v>
      </c>
      <c r="M13" s="35">
        <v>40</v>
      </c>
      <c r="N13" s="4">
        <v>0.1</v>
      </c>
      <c r="O13" s="5">
        <f t="shared" si="4"/>
        <v>2.2499999999999999E-2</v>
      </c>
      <c r="P13" s="6">
        <v>1200</v>
      </c>
      <c r="Q13" s="6">
        <f t="shared" si="5"/>
        <v>3255003.36</v>
      </c>
      <c r="R13" s="6">
        <f t="shared" si="11"/>
        <v>1245038.7852</v>
      </c>
      <c r="S13" s="6">
        <f t="shared" si="0"/>
        <v>2009964.5747999998</v>
      </c>
      <c r="U13" s="6">
        <f t="shared" si="9"/>
        <v>2009964.5747999998</v>
      </c>
    </row>
    <row r="14" spans="2:21" x14ac:dyDescent="0.25">
      <c r="B14" s="3">
        <v>11</v>
      </c>
      <c r="C14" s="10" t="s">
        <v>130</v>
      </c>
      <c r="D14" s="10" t="s">
        <v>125</v>
      </c>
      <c r="E14" s="23" t="s">
        <v>121</v>
      </c>
      <c r="F14" s="47">
        <v>12.95</v>
      </c>
      <c r="G14" s="14">
        <f t="shared" si="10"/>
        <v>139.392505</v>
      </c>
      <c r="H14" s="49">
        <v>2.6</v>
      </c>
      <c r="I14" s="48">
        <f t="shared" si="2"/>
        <v>8.5301840000000002</v>
      </c>
      <c r="J14" s="36">
        <v>2005</v>
      </c>
      <c r="K14" s="22">
        <v>2022</v>
      </c>
      <c r="L14" s="22">
        <f t="shared" si="8"/>
        <v>17</v>
      </c>
      <c r="M14" s="35">
        <v>60</v>
      </c>
      <c r="N14" s="4">
        <v>0.1</v>
      </c>
      <c r="O14" s="5">
        <f t="shared" si="4"/>
        <v>1.5000000000000001E-2</v>
      </c>
      <c r="P14" s="6">
        <v>1100</v>
      </c>
      <c r="Q14" s="6">
        <f t="shared" si="5"/>
        <v>153331.7555</v>
      </c>
      <c r="R14" s="6">
        <f t="shared" si="11"/>
        <v>39099.597652500008</v>
      </c>
      <c r="S14" s="6">
        <f t="shared" si="0"/>
        <v>114232.1578475</v>
      </c>
      <c r="U14" s="6">
        <f t="shared" si="9"/>
        <v>114232.1578475</v>
      </c>
    </row>
    <row r="15" spans="2:21" x14ac:dyDescent="0.25">
      <c r="B15" s="3">
        <v>12</v>
      </c>
      <c r="C15" s="10" t="s">
        <v>130</v>
      </c>
      <c r="D15" s="10" t="s">
        <v>126</v>
      </c>
      <c r="E15" s="23" t="s">
        <v>121</v>
      </c>
      <c r="F15" s="47">
        <v>12.95</v>
      </c>
      <c r="G15" s="14">
        <f t="shared" si="10"/>
        <v>139.392505</v>
      </c>
      <c r="H15" s="49">
        <v>2.6</v>
      </c>
      <c r="I15" s="48">
        <f t="shared" si="2"/>
        <v>8.5301840000000002</v>
      </c>
      <c r="J15" s="36">
        <v>2005</v>
      </c>
      <c r="K15" s="22">
        <v>2022</v>
      </c>
      <c r="L15" s="22">
        <f t="shared" si="8"/>
        <v>17</v>
      </c>
      <c r="M15" s="35">
        <v>60</v>
      </c>
      <c r="N15" s="4">
        <v>0.1</v>
      </c>
      <c r="O15" s="5">
        <f t="shared" si="4"/>
        <v>1.5000000000000001E-2</v>
      </c>
      <c r="P15" s="6">
        <v>1100</v>
      </c>
      <c r="Q15" s="6">
        <f t="shared" si="5"/>
        <v>153331.7555</v>
      </c>
      <c r="R15" s="6">
        <f t="shared" si="11"/>
        <v>39099.597652500008</v>
      </c>
      <c r="S15" s="6">
        <f t="shared" si="0"/>
        <v>114232.1578475</v>
      </c>
      <c r="U15" s="6">
        <f t="shared" si="9"/>
        <v>114232.1578475</v>
      </c>
    </row>
    <row r="16" spans="2:21" ht="30" x14ac:dyDescent="0.25">
      <c r="B16" s="3">
        <v>13</v>
      </c>
      <c r="C16" s="10" t="s">
        <v>131</v>
      </c>
      <c r="D16" s="3" t="s">
        <v>125</v>
      </c>
      <c r="E16" s="23" t="s">
        <v>121</v>
      </c>
      <c r="F16" s="47">
        <v>144</v>
      </c>
      <c r="G16" s="14">
        <f t="shared" si="10"/>
        <v>1550.0016000000001</v>
      </c>
      <c r="H16" s="49">
        <v>4.5</v>
      </c>
      <c r="I16" s="48">
        <f t="shared" si="2"/>
        <v>14.763780000000001</v>
      </c>
      <c r="J16" s="36">
        <v>2005</v>
      </c>
      <c r="K16" s="22">
        <v>2022</v>
      </c>
      <c r="L16" s="22">
        <f t="shared" si="8"/>
        <v>17</v>
      </c>
      <c r="M16" s="35">
        <v>60</v>
      </c>
      <c r="N16" s="4">
        <v>0.1</v>
      </c>
      <c r="O16" s="5">
        <f t="shared" si="4"/>
        <v>1.5000000000000001E-2</v>
      </c>
      <c r="P16" s="6">
        <v>1200</v>
      </c>
      <c r="Q16" s="6">
        <f t="shared" si="5"/>
        <v>1860001.9200000002</v>
      </c>
      <c r="R16" s="6">
        <f t="shared" si="11"/>
        <v>474300.48960000009</v>
      </c>
      <c r="S16" s="6">
        <f t="shared" si="0"/>
        <v>1385701.4304</v>
      </c>
      <c r="U16" s="6">
        <f t="shared" si="9"/>
        <v>1385701.4304</v>
      </c>
    </row>
    <row r="17" spans="2:21" x14ac:dyDescent="0.25">
      <c r="B17" s="3">
        <v>14</v>
      </c>
      <c r="C17" s="10" t="s">
        <v>120</v>
      </c>
      <c r="D17" s="3" t="s">
        <v>125</v>
      </c>
      <c r="E17" s="23" t="s">
        <v>121</v>
      </c>
      <c r="F17" s="47">
        <v>42.78</v>
      </c>
      <c r="G17" s="14">
        <f t="shared" si="10"/>
        <v>460.47964200000001</v>
      </c>
      <c r="H17" s="49">
        <v>4.2</v>
      </c>
      <c r="I17" s="48">
        <f t="shared" si="2"/>
        <v>13.779528000000001</v>
      </c>
      <c r="J17" s="36">
        <v>2005</v>
      </c>
      <c r="K17" s="22">
        <v>2022</v>
      </c>
      <c r="L17" s="22">
        <f t="shared" si="8"/>
        <v>17</v>
      </c>
      <c r="M17" s="35">
        <v>60</v>
      </c>
      <c r="N17" s="4">
        <v>0.1</v>
      </c>
      <c r="O17" s="5">
        <f t="shared" si="4"/>
        <v>1.5000000000000001E-2</v>
      </c>
      <c r="P17" s="6">
        <v>1200</v>
      </c>
      <c r="Q17" s="6">
        <f t="shared" si="5"/>
        <v>552575.57039999997</v>
      </c>
      <c r="R17" s="6">
        <f t="shared" si="11"/>
        <v>140906.77045200003</v>
      </c>
      <c r="S17" s="6">
        <f t="shared" si="0"/>
        <v>411668.79994799994</v>
      </c>
      <c r="U17" s="6">
        <f t="shared" si="9"/>
        <v>411668.79994799994</v>
      </c>
    </row>
    <row r="18" spans="2:21" ht="18.75" x14ac:dyDescent="0.3">
      <c r="B18" s="87" t="s">
        <v>116</v>
      </c>
      <c r="C18" s="87"/>
      <c r="D18" s="87"/>
      <c r="E18" s="87"/>
      <c r="F18" s="21">
        <f>SUM(F4:F17)</f>
        <v>10067.080000000002</v>
      </c>
      <c r="G18" s="21">
        <f>SUM(G4:G17)</f>
        <v>108361.042412</v>
      </c>
      <c r="Q18" s="44">
        <f>SUM(Q4:Q17)</f>
        <v>149242183.91739994</v>
      </c>
      <c r="U18" s="81">
        <f>SUM(U4:U17)</f>
        <v>86767186.187562972</v>
      </c>
    </row>
  </sheetData>
  <mergeCells count="2">
    <mergeCell ref="B2:U2"/>
    <mergeCell ref="B18:E18"/>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4:J16"/>
  <sheetViews>
    <sheetView workbookViewId="0">
      <selection activeCell="H12" sqref="H12"/>
    </sheetView>
  </sheetViews>
  <sheetFormatPr defaultRowHeight="15" x14ac:dyDescent="0.25"/>
  <cols>
    <col min="4" max="4" width="29.7109375" customWidth="1"/>
    <col min="5" max="5" width="12.28515625" customWidth="1"/>
    <col min="6" max="6" width="23.28515625" customWidth="1"/>
    <col min="7" max="7" width="35.7109375" customWidth="1"/>
    <col min="10" max="10" width="14.28515625" bestFit="1" customWidth="1"/>
  </cols>
  <sheetData>
    <row r="4" spans="3:10" x14ac:dyDescent="0.25">
      <c r="C4" s="88" t="s">
        <v>213</v>
      </c>
      <c r="D4" s="89"/>
      <c r="E4" s="89"/>
      <c r="F4" s="89"/>
      <c r="G4" s="90"/>
    </row>
    <row r="5" spans="3:10" ht="49.5" customHeight="1" x14ac:dyDescent="0.25">
      <c r="C5" s="51" t="s">
        <v>134</v>
      </c>
      <c r="D5" s="51" t="s">
        <v>138</v>
      </c>
      <c r="E5" s="51" t="s">
        <v>142</v>
      </c>
      <c r="F5" s="52" t="s">
        <v>140</v>
      </c>
      <c r="G5" s="52" t="s">
        <v>141</v>
      </c>
    </row>
    <row r="6" spans="3:10" x14ac:dyDescent="0.25">
      <c r="C6" s="23">
        <v>1</v>
      </c>
      <c r="D6" s="23" t="s">
        <v>139</v>
      </c>
      <c r="E6" s="23" t="s">
        <v>143</v>
      </c>
      <c r="F6" s="53">
        <f>'Unit-IA'!P76</f>
        <v>870197100</v>
      </c>
      <c r="G6" s="53">
        <f>'Unit-IA'!T76</f>
        <v>400196080.5</v>
      </c>
    </row>
    <row r="7" spans="3:10" x14ac:dyDescent="0.25">
      <c r="C7" s="55">
        <v>2</v>
      </c>
      <c r="D7" s="23" t="s">
        <v>205</v>
      </c>
      <c r="E7" s="56" t="s">
        <v>143</v>
      </c>
      <c r="F7" s="57"/>
      <c r="G7" s="57">
        <v>6500000</v>
      </c>
      <c r="I7" s="87" t="s">
        <v>202</v>
      </c>
      <c r="J7" s="87"/>
    </row>
    <row r="8" spans="3:10" x14ac:dyDescent="0.25">
      <c r="C8" s="55">
        <v>3</v>
      </c>
      <c r="D8" s="23" t="s">
        <v>139</v>
      </c>
      <c r="E8" s="56" t="s">
        <v>144</v>
      </c>
      <c r="F8" s="57">
        <f>Unit_IB!Q18</f>
        <v>149242183.91739994</v>
      </c>
      <c r="G8" s="57">
        <f>Unit_IB!U18</f>
        <v>86767186.187562972</v>
      </c>
    </row>
    <row r="9" spans="3:10" x14ac:dyDescent="0.25">
      <c r="C9" s="91" t="s">
        <v>145</v>
      </c>
      <c r="D9" s="92"/>
      <c r="E9" s="92"/>
      <c r="F9" s="54">
        <f>F6+F8</f>
        <v>1019439283.9173999</v>
      </c>
      <c r="G9" s="54">
        <f>G6+G8</f>
        <v>486963266.68756294</v>
      </c>
    </row>
    <row r="10" spans="3:10" x14ac:dyDescent="0.25">
      <c r="C10" s="93" t="s">
        <v>135</v>
      </c>
      <c r="D10" s="93"/>
      <c r="E10" s="93"/>
      <c r="F10" s="93"/>
      <c r="G10" s="93"/>
    </row>
    <row r="11" spans="3:10" ht="28.5" customHeight="1" x14ac:dyDescent="0.25">
      <c r="C11" s="94" t="s">
        <v>212</v>
      </c>
      <c r="D11" s="94"/>
      <c r="E11" s="94"/>
      <c r="F11" s="94"/>
      <c r="G11" s="94"/>
    </row>
    <row r="12" spans="3:10" ht="45" customHeight="1" x14ac:dyDescent="0.25">
      <c r="C12" s="94" t="s">
        <v>146</v>
      </c>
      <c r="D12" s="94"/>
      <c r="E12" s="94"/>
      <c r="F12" s="94"/>
      <c r="G12" s="94"/>
    </row>
    <row r="13" spans="3:10" ht="15.75" customHeight="1" x14ac:dyDescent="0.25">
      <c r="C13" s="94" t="s">
        <v>136</v>
      </c>
      <c r="D13" s="94"/>
      <c r="E13" s="94"/>
      <c r="F13" s="94"/>
      <c r="G13" s="94"/>
      <c r="J13" s="63">
        <f>G6+G7</f>
        <v>406696080.5</v>
      </c>
    </row>
    <row r="14" spans="3:10" ht="30" customHeight="1" x14ac:dyDescent="0.25">
      <c r="C14" s="94" t="s">
        <v>137</v>
      </c>
      <c r="D14" s="94"/>
      <c r="E14" s="94"/>
      <c r="F14" s="94"/>
      <c r="G14" s="94"/>
    </row>
    <row r="15" spans="3:10" ht="25.5" customHeight="1" x14ac:dyDescent="0.25">
      <c r="C15" s="94" t="s">
        <v>147</v>
      </c>
      <c r="D15" s="94"/>
      <c r="E15" s="94"/>
      <c r="F15" s="94"/>
      <c r="G15" s="94"/>
    </row>
    <row r="16" spans="3:10" ht="18.75" customHeight="1" x14ac:dyDescent="0.25">
      <c r="C16" s="95" t="s">
        <v>148</v>
      </c>
      <c r="D16" s="95"/>
      <c r="E16" s="95"/>
      <c r="F16" s="95"/>
      <c r="G16" s="95"/>
    </row>
  </sheetData>
  <mergeCells count="10">
    <mergeCell ref="I7:J7"/>
    <mergeCell ref="C13:G13"/>
    <mergeCell ref="C14:G14"/>
    <mergeCell ref="C15:G15"/>
    <mergeCell ref="C16:G16"/>
    <mergeCell ref="C4:G4"/>
    <mergeCell ref="C9:E9"/>
    <mergeCell ref="C10:G10"/>
    <mergeCell ref="C11:G11"/>
    <mergeCell ref="C12:G12"/>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I21"/>
  <sheetViews>
    <sheetView tabSelected="1" zoomScaleNormal="100" workbookViewId="0">
      <selection activeCell="I16" sqref="I16"/>
    </sheetView>
  </sheetViews>
  <sheetFormatPr defaultRowHeight="15" x14ac:dyDescent="0.25"/>
  <cols>
    <col min="3" max="3" width="31.5703125" customWidth="1"/>
    <col min="4" max="4" width="15.42578125" customWidth="1"/>
    <col min="5" max="5" width="27.85546875" hidden="1" customWidth="1"/>
    <col min="6" max="6" width="28.42578125" customWidth="1"/>
    <col min="8" max="8" width="13.7109375" customWidth="1"/>
    <col min="9" max="9" width="16.7109375" customWidth="1"/>
  </cols>
  <sheetData>
    <row r="3" spans="2:9" ht="32.25" customHeight="1" x14ac:dyDescent="0.25">
      <c r="B3" s="88" t="s">
        <v>211</v>
      </c>
      <c r="C3" s="89"/>
      <c r="D3" s="89"/>
      <c r="E3" s="89"/>
      <c r="F3" s="90"/>
    </row>
    <row r="4" spans="2:9" ht="32.25" customHeight="1" x14ac:dyDescent="0.25">
      <c r="B4" s="51" t="s">
        <v>134</v>
      </c>
      <c r="C4" s="51" t="s">
        <v>138</v>
      </c>
      <c r="D4" s="51" t="s">
        <v>142</v>
      </c>
      <c r="E4" s="52" t="s">
        <v>140</v>
      </c>
      <c r="F4" s="52" t="s">
        <v>141</v>
      </c>
    </row>
    <row r="5" spans="2:9" x14ac:dyDescent="0.25">
      <c r="B5" s="23">
        <v>1</v>
      </c>
      <c r="C5" s="23" t="s">
        <v>204</v>
      </c>
      <c r="D5" s="101" t="s">
        <v>215</v>
      </c>
      <c r="E5" s="53"/>
      <c r="F5" s="53">
        <f>23.48*11000000</f>
        <v>258280000</v>
      </c>
      <c r="H5" s="52" t="s">
        <v>210</v>
      </c>
      <c r="I5" s="71">
        <f>ROUND(F9,-5)</f>
        <v>1163500000</v>
      </c>
    </row>
    <row r="6" spans="2:9" x14ac:dyDescent="0.25">
      <c r="B6" s="23">
        <v>3</v>
      </c>
      <c r="C6" s="23" t="s">
        <v>139</v>
      </c>
      <c r="D6" s="102"/>
      <c r="E6" s="53">
        <f>'Unit-IA'!$T$76</f>
        <v>400196080.5</v>
      </c>
      <c r="F6" s="53">
        <f>E6</f>
        <v>400196080.5</v>
      </c>
      <c r="H6" s="52" t="s">
        <v>208</v>
      </c>
      <c r="I6" s="67">
        <f>0.85*I5</f>
        <v>988975000</v>
      </c>
    </row>
    <row r="7" spans="2:9" x14ac:dyDescent="0.25">
      <c r="B7" s="23">
        <v>4</v>
      </c>
      <c r="C7" s="23" t="s">
        <v>206</v>
      </c>
      <c r="D7" s="102"/>
      <c r="E7" s="57"/>
      <c r="F7" s="57">
        <v>6000000</v>
      </c>
      <c r="H7" s="52" t="s">
        <v>209</v>
      </c>
      <c r="I7" s="68">
        <f>0.7*I5</f>
        <v>814450000</v>
      </c>
    </row>
    <row r="8" spans="2:9" x14ac:dyDescent="0.25">
      <c r="B8" s="23">
        <v>5</v>
      </c>
      <c r="C8" s="23" t="s">
        <v>203</v>
      </c>
      <c r="D8" s="103"/>
      <c r="E8" s="57"/>
      <c r="F8" s="57">
        <v>499046008.77093887</v>
      </c>
    </row>
    <row r="9" spans="2:9" x14ac:dyDescent="0.25">
      <c r="B9" s="98" t="s">
        <v>116</v>
      </c>
      <c r="C9" s="99"/>
      <c r="D9" s="100"/>
      <c r="E9" s="57"/>
      <c r="F9" s="64">
        <f>SUM(F5:F8)</f>
        <v>1163522089.2709389</v>
      </c>
    </row>
    <row r="10" spans="2:9" x14ac:dyDescent="0.25">
      <c r="B10" s="55">
        <v>1</v>
      </c>
      <c r="C10" s="23" t="s">
        <v>204</v>
      </c>
      <c r="D10" s="101" t="s">
        <v>216</v>
      </c>
      <c r="E10" s="57"/>
      <c r="F10" s="53">
        <f>5.483*11000000</f>
        <v>60312999.999999993</v>
      </c>
      <c r="H10" s="52" t="s">
        <v>210</v>
      </c>
      <c r="I10" s="70">
        <f>ROUND(F14,-5)</f>
        <v>356600000</v>
      </c>
    </row>
    <row r="11" spans="2:9" x14ac:dyDescent="0.25">
      <c r="B11" s="55">
        <v>2</v>
      </c>
      <c r="C11" s="23" t="s">
        <v>139</v>
      </c>
      <c r="D11" s="102"/>
      <c r="E11" s="57">
        <f>Unit_IB!P17</f>
        <v>1200</v>
      </c>
      <c r="F11" s="65">
        <v>86767186.187562972</v>
      </c>
      <c r="H11" s="52" t="s">
        <v>208</v>
      </c>
      <c r="I11" s="69">
        <f>0.85*I10</f>
        <v>303110000</v>
      </c>
    </row>
    <row r="12" spans="2:9" x14ac:dyDescent="0.25">
      <c r="B12" s="55">
        <v>3</v>
      </c>
      <c r="C12" s="23" t="s">
        <v>207</v>
      </c>
      <c r="D12" s="102"/>
      <c r="E12" s="57"/>
      <c r="F12" s="66">
        <v>3000000</v>
      </c>
      <c r="H12" s="52" t="s">
        <v>209</v>
      </c>
      <c r="I12" s="69">
        <f>0.7*I10</f>
        <v>249619999.99999997</v>
      </c>
    </row>
    <row r="13" spans="2:9" x14ac:dyDescent="0.25">
      <c r="B13" s="55">
        <v>4</v>
      </c>
      <c r="C13" s="23" t="s">
        <v>203</v>
      </c>
      <c r="D13" s="103"/>
      <c r="E13" s="57"/>
      <c r="F13" s="66">
        <v>206564587.16900721</v>
      </c>
    </row>
    <row r="14" spans="2:9" x14ac:dyDescent="0.25">
      <c r="B14" s="91" t="s">
        <v>116</v>
      </c>
      <c r="C14" s="92"/>
      <c r="D14" s="92"/>
      <c r="E14" s="54">
        <f>E6+E11</f>
        <v>400197280.5</v>
      </c>
      <c r="F14" s="54">
        <f>SUM(F10:F13)</f>
        <v>356644773.35657018</v>
      </c>
    </row>
    <row r="15" spans="2:9" x14ac:dyDescent="0.25">
      <c r="B15" s="93" t="s">
        <v>135</v>
      </c>
      <c r="C15" s="93"/>
      <c r="D15" s="93"/>
      <c r="E15" s="93"/>
      <c r="F15" s="93"/>
    </row>
    <row r="16" spans="2:9" ht="28.5" customHeight="1" x14ac:dyDescent="0.25">
      <c r="B16" s="96" t="s">
        <v>212</v>
      </c>
      <c r="C16" s="96"/>
      <c r="D16" s="96"/>
      <c r="E16" s="96"/>
      <c r="F16" s="96"/>
    </row>
    <row r="17" spans="2:6" ht="45" customHeight="1" x14ac:dyDescent="0.25">
      <c r="B17" s="96" t="s">
        <v>146</v>
      </c>
      <c r="C17" s="96"/>
      <c r="D17" s="96"/>
      <c r="E17" s="96"/>
      <c r="F17" s="96"/>
    </row>
    <row r="18" spans="2:6" ht="26.25" customHeight="1" x14ac:dyDescent="0.25">
      <c r="B18" s="96" t="s">
        <v>136</v>
      </c>
      <c r="C18" s="96"/>
      <c r="D18" s="96"/>
      <c r="E18" s="96"/>
      <c r="F18" s="96"/>
    </row>
    <row r="19" spans="2:6" ht="25.5" customHeight="1" x14ac:dyDescent="0.25">
      <c r="B19" s="96" t="s">
        <v>137</v>
      </c>
      <c r="C19" s="96"/>
      <c r="D19" s="96"/>
      <c r="E19" s="96"/>
      <c r="F19" s="96"/>
    </row>
    <row r="20" spans="2:6" ht="30.75" customHeight="1" x14ac:dyDescent="0.25">
      <c r="B20" s="96" t="s">
        <v>147</v>
      </c>
      <c r="C20" s="96"/>
      <c r="D20" s="96"/>
      <c r="E20" s="96"/>
      <c r="F20" s="96"/>
    </row>
    <row r="21" spans="2:6" ht="18" customHeight="1" x14ac:dyDescent="0.25">
      <c r="B21" s="97" t="s">
        <v>148</v>
      </c>
      <c r="C21" s="97"/>
      <c r="D21" s="97"/>
      <c r="E21" s="97"/>
      <c r="F21" s="97"/>
    </row>
  </sheetData>
  <mergeCells count="12">
    <mergeCell ref="B19:F19"/>
    <mergeCell ref="B20:F20"/>
    <mergeCell ref="B21:F21"/>
    <mergeCell ref="B3:F3"/>
    <mergeCell ref="B14:D14"/>
    <mergeCell ref="B15:F15"/>
    <mergeCell ref="B16:F16"/>
    <mergeCell ref="B17:F17"/>
    <mergeCell ref="B18:F18"/>
    <mergeCell ref="B9:D9"/>
    <mergeCell ref="D5:D8"/>
    <mergeCell ref="D10:D13"/>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I6:L109"/>
  <sheetViews>
    <sheetView workbookViewId="0">
      <selection activeCell="S6" sqref="S6"/>
    </sheetView>
  </sheetViews>
  <sheetFormatPr defaultRowHeight="15" x14ac:dyDescent="0.25"/>
  <cols>
    <col min="10" max="10" width="11.5703125" style="46" customWidth="1"/>
    <col min="12" max="12" width="25.7109375" bestFit="1" customWidth="1"/>
  </cols>
  <sheetData>
    <row r="6" spans="9:12" ht="45" x14ac:dyDescent="0.25">
      <c r="I6" s="58" t="s">
        <v>149</v>
      </c>
      <c r="J6" s="58" t="s">
        <v>154</v>
      </c>
      <c r="K6" s="59" t="s">
        <v>152</v>
      </c>
      <c r="L6" s="58" t="s">
        <v>150</v>
      </c>
    </row>
    <row r="7" spans="9:12" x14ac:dyDescent="0.25">
      <c r="I7" s="104" t="s">
        <v>151</v>
      </c>
      <c r="J7" s="60" t="s">
        <v>155</v>
      </c>
      <c r="K7" s="104">
        <v>20</v>
      </c>
      <c r="L7" s="104" t="s">
        <v>153</v>
      </c>
    </row>
    <row r="8" spans="9:12" x14ac:dyDescent="0.25">
      <c r="I8" s="104"/>
      <c r="J8" s="60" t="s">
        <v>156</v>
      </c>
      <c r="K8" s="104"/>
      <c r="L8" s="104"/>
    </row>
    <row r="9" spans="9:12" x14ac:dyDescent="0.25">
      <c r="I9" s="104"/>
      <c r="J9" s="61" t="s">
        <v>157</v>
      </c>
      <c r="K9" s="104"/>
      <c r="L9" s="104"/>
    </row>
    <row r="10" spans="9:12" x14ac:dyDescent="0.25">
      <c r="I10" s="104"/>
      <c r="J10" s="61">
        <v>39</v>
      </c>
      <c r="K10" s="104"/>
      <c r="L10" s="104"/>
    </row>
    <row r="11" spans="9:12" x14ac:dyDescent="0.25">
      <c r="I11" s="104"/>
      <c r="J11" s="61" t="s">
        <v>158</v>
      </c>
      <c r="K11" s="104"/>
      <c r="L11" s="104"/>
    </row>
    <row r="12" spans="9:12" x14ac:dyDescent="0.25">
      <c r="I12" s="104"/>
      <c r="J12" s="61">
        <v>41</v>
      </c>
      <c r="K12" s="104"/>
      <c r="L12" s="104"/>
    </row>
    <row r="13" spans="9:12" x14ac:dyDescent="0.25">
      <c r="I13" s="104"/>
      <c r="J13" s="61" t="s">
        <v>159</v>
      </c>
      <c r="K13" s="104"/>
      <c r="L13" s="104"/>
    </row>
    <row r="14" spans="9:12" x14ac:dyDescent="0.25">
      <c r="I14" s="104"/>
      <c r="J14" s="61" t="s">
        <v>160</v>
      </c>
      <c r="K14" s="104"/>
      <c r="L14" s="104"/>
    </row>
    <row r="15" spans="9:12" x14ac:dyDescent="0.25">
      <c r="I15" s="104"/>
      <c r="J15" s="61" t="s">
        <v>161</v>
      </c>
      <c r="K15" s="104"/>
      <c r="L15" s="104"/>
    </row>
    <row r="16" spans="9:12" x14ac:dyDescent="0.25">
      <c r="I16" s="104"/>
      <c r="J16" s="61">
        <v>48</v>
      </c>
      <c r="K16" s="104"/>
      <c r="L16" s="104"/>
    </row>
    <row r="17" spans="9:12" x14ac:dyDescent="0.25">
      <c r="I17" s="104"/>
      <c r="J17" s="61">
        <v>49</v>
      </c>
      <c r="K17" s="104"/>
      <c r="L17" s="104"/>
    </row>
    <row r="18" spans="9:12" x14ac:dyDescent="0.25">
      <c r="I18" s="104"/>
      <c r="J18" s="61">
        <v>50</v>
      </c>
      <c r="K18" s="104"/>
      <c r="L18" s="104"/>
    </row>
    <row r="19" spans="9:12" x14ac:dyDescent="0.25">
      <c r="I19" s="104"/>
      <c r="J19" s="61" t="s">
        <v>162</v>
      </c>
      <c r="K19" s="104"/>
      <c r="L19" s="104"/>
    </row>
    <row r="20" spans="9:12" x14ac:dyDescent="0.25">
      <c r="I20" s="104"/>
      <c r="J20" s="61" t="s">
        <v>163</v>
      </c>
      <c r="K20" s="104"/>
      <c r="L20" s="104"/>
    </row>
    <row r="21" spans="9:12" x14ac:dyDescent="0.25">
      <c r="I21" s="104"/>
      <c r="J21" s="61">
        <v>53</v>
      </c>
      <c r="K21" s="104"/>
      <c r="L21" s="104"/>
    </row>
    <row r="22" spans="9:12" x14ac:dyDescent="0.25">
      <c r="I22" s="104"/>
      <c r="J22" s="61">
        <v>54</v>
      </c>
      <c r="K22" s="104"/>
      <c r="L22" s="104"/>
    </row>
    <row r="23" spans="9:12" x14ac:dyDescent="0.25">
      <c r="I23" s="104"/>
      <c r="J23" s="61">
        <v>55</v>
      </c>
      <c r="K23" s="104"/>
      <c r="L23" s="104"/>
    </row>
    <row r="24" spans="9:12" x14ac:dyDescent="0.25">
      <c r="I24" s="104"/>
      <c r="J24" s="61">
        <v>56</v>
      </c>
      <c r="K24" s="104"/>
      <c r="L24" s="104"/>
    </row>
    <row r="25" spans="9:12" x14ac:dyDescent="0.25">
      <c r="I25" s="104"/>
      <c r="J25" s="61">
        <v>57</v>
      </c>
      <c r="K25" s="104"/>
      <c r="L25" s="104"/>
    </row>
    <row r="26" spans="9:12" x14ac:dyDescent="0.25">
      <c r="I26" s="104"/>
      <c r="J26" s="61">
        <v>58</v>
      </c>
      <c r="K26" s="104"/>
      <c r="L26" s="104"/>
    </row>
    <row r="27" spans="9:12" x14ac:dyDescent="0.25">
      <c r="I27" s="104"/>
      <c r="J27" s="61">
        <v>59</v>
      </c>
      <c r="K27" s="104"/>
      <c r="L27" s="104"/>
    </row>
    <row r="28" spans="9:12" x14ac:dyDescent="0.25">
      <c r="I28" s="104"/>
      <c r="J28" s="61">
        <v>60</v>
      </c>
      <c r="K28" s="104"/>
      <c r="L28" s="104"/>
    </row>
    <row r="29" spans="9:12" x14ac:dyDescent="0.25">
      <c r="I29" s="104"/>
      <c r="J29" s="61">
        <v>61</v>
      </c>
      <c r="K29" s="104"/>
      <c r="L29" s="104"/>
    </row>
    <row r="30" spans="9:12" x14ac:dyDescent="0.25">
      <c r="I30" s="104"/>
      <c r="J30" s="61">
        <v>62</v>
      </c>
      <c r="K30" s="104"/>
      <c r="L30" s="104"/>
    </row>
    <row r="31" spans="9:12" x14ac:dyDescent="0.25">
      <c r="I31" s="104"/>
      <c r="J31" s="61">
        <v>63</v>
      </c>
      <c r="K31" s="104"/>
      <c r="L31" s="104"/>
    </row>
    <row r="32" spans="9:12" x14ac:dyDescent="0.25">
      <c r="I32" s="104"/>
      <c r="J32" s="61">
        <v>64</v>
      </c>
      <c r="K32" s="104"/>
      <c r="L32" s="104"/>
    </row>
    <row r="33" spans="9:12" x14ac:dyDescent="0.25">
      <c r="I33" s="104"/>
      <c r="J33" s="61">
        <v>65</v>
      </c>
      <c r="K33" s="104"/>
      <c r="L33" s="104"/>
    </row>
    <row r="34" spans="9:12" x14ac:dyDescent="0.25">
      <c r="I34" s="104"/>
      <c r="J34" s="61">
        <v>66</v>
      </c>
      <c r="K34" s="104"/>
      <c r="L34" s="104"/>
    </row>
    <row r="35" spans="9:12" x14ac:dyDescent="0.25">
      <c r="I35" s="104"/>
      <c r="J35" s="61">
        <v>67</v>
      </c>
      <c r="K35" s="104"/>
      <c r="L35" s="104"/>
    </row>
    <row r="36" spans="9:12" x14ac:dyDescent="0.25">
      <c r="I36" s="104"/>
      <c r="J36" s="61">
        <v>68</v>
      </c>
      <c r="K36" s="104"/>
      <c r="L36" s="104"/>
    </row>
    <row r="37" spans="9:12" x14ac:dyDescent="0.25">
      <c r="I37" s="104"/>
      <c r="J37" s="61" t="s">
        <v>164</v>
      </c>
      <c r="K37" s="104"/>
      <c r="L37" s="104"/>
    </row>
    <row r="38" spans="9:12" x14ac:dyDescent="0.25">
      <c r="I38" s="104"/>
      <c r="J38" s="61" t="s">
        <v>165</v>
      </c>
      <c r="K38" s="104"/>
      <c r="L38" s="104"/>
    </row>
    <row r="39" spans="9:12" x14ac:dyDescent="0.25">
      <c r="I39" s="104"/>
      <c r="J39" s="61" t="s">
        <v>166</v>
      </c>
      <c r="K39" s="104"/>
      <c r="L39" s="104"/>
    </row>
    <row r="40" spans="9:12" x14ac:dyDescent="0.25">
      <c r="I40" s="104"/>
      <c r="J40" s="61">
        <v>72</v>
      </c>
      <c r="K40" s="104"/>
      <c r="L40" s="104"/>
    </row>
    <row r="41" spans="9:12" x14ac:dyDescent="0.25">
      <c r="I41" s="104"/>
      <c r="J41" s="61">
        <v>73</v>
      </c>
      <c r="K41" s="104"/>
      <c r="L41" s="104"/>
    </row>
    <row r="42" spans="9:12" x14ac:dyDescent="0.25">
      <c r="I42" s="104"/>
      <c r="J42" s="61">
        <v>74</v>
      </c>
      <c r="K42" s="104"/>
      <c r="L42" s="104"/>
    </row>
    <row r="43" spans="9:12" x14ac:dyDescent="0.25">
      <c r="I43" s="104"/>
      <c r="J43" s="61">
        <v>75</v>
      </c>
      <c r="K43" s="104"/>
      <c r="L43" s="104"/>
    </row>
    <row r="44" spans="9:12" x14ac:dyDescent="0.25">
      <c r="I44" s="104"/>
      <c r="J44" s="61">
        <v>76</v>
      </c>
      <c r="K44" s="104"/>
      <c r="L44" s="104"/>
    </row>
    <row r="45" spans="9:12" x14ac:dyDescent="0.25">
      <c r="I45" s="104"/>
      <c r="J45" s="61">
        <v>77</v>
      </c>
      <c r="K45" s="104"/>
      <c r="L45" s="104"/>
    </row>
    <row r="46" spans="9:12" x14ac:dyDescent="0.25">
      <c r="I46" s="104"/>
      <c r="J46" s="61">
        <v>78</v>
      </c>
      <c r="K46" s="104"/>
      <c r="L46" s="104"/>
    </row>
    <row r="47" spans="9:12" x14ac:dyDescent="0.25">
      <c r="I47" s="104"/>
      <c r="J47" s="61">
        <v>79</v>
      </c>
      <c r="K47" s="104"/>
      <c r="L47" s="104"/>
    </row>
    <row r="48" spans="9:12" x14ac:dyDescent="0.25">
      <c r="I48" s="104"/>
      <c r="J48" s="61">
        <v>80</v>
      </c>
      <c r="K48" s="104"/>
      <c r="L48" s="104"/>
    </row>
    <row r="49" spans="9:12" x14ac:dyDescent="0.25">
      <c r="I49" s="104"/>
      <c r="J49" s="61">
        <v>81</v>
      </c>
      <c r="K49" s="104"/>
      <c r="L49" s="104"/>
    </row>
    <row r="50" spans="9:12" x14ac:dyDescent="0.25">
      <c r="I50" s="104"/>
      <c r="J50" s="61" t="s">
        <v>167</v>
      </c>
      <c r="K50" s="104"/>
      <c r="L50" s="104"/>
    </row>
    <row r="51" spans="9:12" x14ac:dyDescent="0.25">
      <c r="I51" s="104"/>
      <c r="J51" s="61" t="s">
        <v>168</v>
      </c>
      <c r="K51" s="104"/>
      <c r="L51" s="104"/>
    </row>
    <row r="52" spans="9:12" x14ac:dyDescent="0.25">
      <c r="I52" s="104"/>
      <c r="J52" s="61" t="s">
        <v>169</v>
      </c>
      <c r="K52" s="104"/>
      <c r="L52" s="104"/>
    </row>
    <row r="53" spans="9:12" x14ac:dyDescent="0.25">
      <c r="I53" s="104"/>
      <c r="J53" s="61" t="s">
        <v>170</v>
      </c>
      <c r="K53" s="104"/>
      <c r="L53" s="104"/>
    </row>
    <row r="54" spans="9:12" x14ac:dyDescent="0.25">
      <c r="I54" s="104"/>
      <c r="J54" s="61">
        <v>88</v>
      </c>
      <c r="K54" s="104"/>
      <c r="L54" s="104"/>
    </row>
    <row r="55" spans="9:12" x14ac:dyDescent="0.25">
      <c r="I55" s="104"/>
      <c r="J55" s="61" t="s">
        <v>171</v>
      </c>
      <c r="K55" s="104"/>
      <c r="L55" s="104"/>
    </row>
    <row r="56" spans="9:12" x14ac:dyDescent="0.25">
      <c r="I56" s="104"/>
      <c r="J56" s="61">
        <v>90</v>
      </c>
      <c r="K56" s="104"/>
      <c r="L56" s="104"/>
    </row>
    <row r="57" spans="9:12" x14ac:dyDescent="0.25">
      <c r="I57" s="104"/>
      <c r="J57" s="61">
        <v>91</v>
      </c>
      <c r="K57" s="104"/>
      <c r="L57" s="104"/>
    </row>
    <row r="58" spans="9:12" x14ac:dyDescent="0.25">
      <c r="I58" s="104"/>
      <c r="J58" s="61">
        <v>92</v>
      </c>
      <c r="K58" s="104"/>
      <c r="L58" s="104"/>
    </row>
    <row r="59" spans="9:12" x14ac:dyDescent="0.25">
      <c r="I59" s="104"/>
      <c r="J59" s="61">
        <v>93</v>
      </c>
      <c r="K59" s="104"/>
      <c r="L59" s="104"/>
    </row>
    <row r="60" spans="9:12" x14ac:dyDescent="0.25">
      <c r="I60" s="104"/>
      <c r="J60" s="61">
        <v>94</v>
      </c>
      <c r="K60" s="104"/>
      <c r="L60" s="104"/>
    </row>
    <row r="61" spans="9:12" x14ac:dyDescent="0.25">
      <c r="I61" s="104"/>
      <c r="J61" s="61">
        <v>95</v>
      </c>
      <c r="K61" s="104"/>
      <c r="L61" s="104"/>
    </row>
    <row r="62" spans="9:12" x14ac:dyDescent="0.25">
      <c r="I62" s="104"/>
      <c r="J62" s="61">
        <v>96</v>
      </c>
      <c r="K62" s="104"/>
      <c r="L62" s="104"/>
    </row>
    <row r="63" spans="9:12" x14ac:dyDescent="0.25">
      <c r="I63" s="104"/>
      <c r="J63" s="61">
        <v>97</v>
      </c>
      <c r="K63" s="104"/>
      <c r="L63" s="104"/>
    </row>
    <row r="64" spans="9:12" x14ac:dyDescent="0.25">
      <c r="I64" s="104"/>
      <c r="J64" s="61" t="s">
        <v>172</v>
      </c>
      <c r="K64" s="104"/>
      <c r="L64" s="104"/>
    </row>
    <row r="65" spans="9:12" x14ac:dyDescent="0.25">
      <c r="I65" s="104"/>
      <c r="J65" s="61" t="s">
        <v>174</v>
      </c>
      <c r="K65" s="104"/>
      <c r="L65" s="104"/>
    </row>
    <row r="66" spans="9:12" x14ac:dyDescent="0.25">
      <c r="I66" s="104"/>
      <c r="J66" s="61" t="s">
        <v>173</v>
      </c>
      <c r="K66" s="104"/>
      <c r="L66" s="104"/>
    </row>
    <row r="67" spans="9:12" x14ac:dyDescent="0.25">
      <c r="I67" s="104"/>
      <c r="J67" s="61" t="s">
        <v>175</v>
      </c>
      <c r="K67" s="104"/>
      <c r="L67" s="104"/>
    </row>
    <row r="68" spans="9:12" x14ac:dyDescent="0.25">
      <c r="I68" s="104"/>
      <c r="J68" s="61" t="s">
        <v>176</v>
      </c>
      <c r="K68" s="104"/>
      <c r="L68" s="104"/>
    </row>
    <row r="69" spans="9:12" x14ac:dyDescent="0.25">
      <c r="I69" s="104"/>
      <c r="J69" s="61" t="s">
        <v>177</v>
      </c>
      <c r="K69" s="104"/>
      <c r="L69" s="104"/>
    </row>
    <row r="70" spans="9:12" x14ac:dyDescent="0.25">
      <c r="I70" s="104"/>
      <c r="J70" s="61" t="s">
        <v>178</v>
      </c>
      <c r="K70" s="104"/>
      <c r="L70" s="104"/>
    </row>
    <row r="71" spans="9:12" x14ac:dyDescent="0.25">
      <c r="I71" s="104"/>
      <c r="J71" s="61">
        <v>115</v>
      </c>
      <c r="K71" s="104"/>
      <c r="L71" s="104"/>
    </row>
    <row r="72" spans="9:12" x14ac:dyDescent="0.25">
      <c r="I72" s="104"/>
      <c r="J72" s="61">
        <v>116</v>
      </c>
      <c r="K72" s="104"/>
      <c r="L72" s="104"/>
    </row>
    <row r="73" spans="9:12" x14ac:dyDescent="0.25">
      <c r="I73" s="104"/>
      <c r="J73" s="61">
        <v>117</v>
      </c>
      <c r="K73" s="104"/>
      <c r="L73" s="104"/>
    </row>
    <row r="74" spans="9:12" x14ac:dyDescent="0.25">
      <c r="I74" s="104"/>
      <c r="J74" s="61">
        <v>118</v>
      </c>
      <c r="K74" s="104"/>
      <c r="L74" s="104"/>
    </row>
    <row r="75" spans="9:12" x14ac:dyDescent="0.25">
      <c r="I75" s="104"/>
      <c r="J75" s="61">
        <v>119</v>
      </c>
      <c r="K75" s="104"/>
      <c r="L75" s="104"/>
    </row>
    <row r="76" spans="9:12" x14ac:dyDescent="0.25">
      <c r="I76" s="104"/>
      <c r="J76" s="61">
        <v>120</v>
      </c>
      <c r="K76" s="104"/>
      <c r="L76" s="104"/>
    </row>
    <row r="77" spans="9:12" x14ac:dyDescent="0.25">
      <c r="I77" s="104"/>
      <c r="J77" s="61">
        <v>121</v>
      </c>
      <c r="K77" s="104"/>
      <c r="L77" s="104"/>
    </row>
    <row r="78" spans="9:12" x14ac:dyDescent="0.25">
      <c r="I78" s="104"/>
      <c r="J78" s="61" t="s">
        <v>179</v>
      </c>
      <c r="K78" s="104"/>
      <c r="L78" s="104"/>
    </row>
    <row r="79" spans="9:12" x14ac:dyDescent="0.25">
      <c r="I79" s="104"/>
      <c r="J79" s="61">
        <v>123</v>
      </c>
      <c r="K79" s="104"/>
      <c r="L79" s="104"/>
    </row>
    <row r="80" spans="9:12" x14ac:dyDescent="0.25">
      <c r="I80" s="104"/>
      <c r="J80" s="61">
        <v>124</v>
      </c>
      <c r="K80" s="104"/>
      <c r="L80" s="104"/>
    </row>
    <row r="81" spans="9:12" x14ac:dyDescent="0.25">
      <c r="I81" s="104"/>
      <c r="J81" s="61">
        <v>125</v>
      </c>
      <c r="K81" s="104"/>
      <c r="L81" s="104"/>
    </row>
    <row r="82" spans="9:12" x14ac:dyDescent="0.25">
      <c r="I82" s="104"/>
      <c r="J82" s="61">
        <v>126</v>
      </c>
      <c r="K82" s="104"/>
      <c r="L82" s="104"/>
    </row>
    <row r="83" spans="9:12" x14ac:dyDescent="0.25">
      <c r="I83" s="104"/>
      <c r="J83" s="61">
        <v>127</v>
      </c>
      <c r="K83" s="104"/>
      <c r="L83" s="104"/>
    </row>
    <row r="84" spans="9:12" x14ac:dyDescent="0.25">
      <c r="I84" s="104"/>
      <c r="J84" s="61">
        <v>128</v>
      </c>
      <c r="K84" s="104"/>
      <c r="L84" s="104"/>
    </row>
    <row r="85" spans="9:12" x14ac:dyDescent="0.25">
      <c r="I85" s="104"/>
      <c r="J85" s="61">
        <v>129</v>
      </c>
      <c r="K85" s="104"/>
      <c r="L85" s="104"/>
    </row>
    <row r="86" spans="9:12" x14ac:dyDescent="0.25">
      <c r="I86" s="104"/>
      <c r="J86" s="61">
        <v>130</v>
      </c>
      <c r="K86" s="104"/>
      <c r="L86" s="104"/>
    </row>
    <row r="87" spans="9:12" x14ac:dyDescent="0.25">
      <c r="I87" s="104"/>
      <c r="J87" s="61">
        <v>131</v>
      </c>
      <c r="K87" s="104"/>
      <c r="L87" s="104"/>
    </row>
    <row r="88" spans="9:12" x14ac:dyDescent="0.25">
      <c r="I88" s="104"/>
      <c r="J88" s="61">
        <v>132</v>
      </c>
      <c r="K88" s="104"/>
      <c r="L88" s="104"/>
    </row>
    <row r="89" spans="9:12" x14ac:dyDescent="0.25">
      <c r="I89" s="104"/>
      <c r="J89" s="61">
        <v>133</v>
      </c>
      <c r="K89" s="104"/>
      <c r="L89" s="104"/>
    </row>
    <row r="90" spans="9:12" x14ac:dyDescent="0.25">
      <c r="I90" s="104"/>
      <c r="J90" s="61">
        <v>134</v>
      </c>
      <c r="K90" s="104"/>
      <c r="L90" s="104"/>
    </row>
    <row r="91" spans="9:12" x14ac:dyDescent="0.25">
      <c r="I91" s="104"/>
      <c r="J91" s="61">
        <v>135</v>
      </c>
      <c r="K91" s="104"/>
      <c r="L91" s="104"/>
    </row>
    <row r="92" spans="9:12" x14ac:dyDescent="0.25">
      <c r="I92" s="104"/>
      <c r="J92" s="61">
        <v>136</v>
      </c>
      <c r="K92" s="104"/>
      <c r="L92" s="104"/>
    </row>
    <row r="93" spans="9:12" x14ac:dyDescent="0.25">
      <c r="I93" s="104"/>
      <c r="J93" s="61">
        <v>137</v>
      </c>
      <c r="K93" s="104"/>
      <c r="L93" s="104"/>
    </row>
    <row r="94" spans="9:12" x14ac:dyDescent="0.25">
      <c r="I94" s="104"/>
      <c r="J94" s="61">
        <v>138</v>
      </c>
      <c r="K94" s="104"/>
      <c r="L94" s="104"/>
    </row>
    <row r="95" spans="9:12" x14ac:dyDescent="0.25">
      <c r="I95" s="104"/>
      <c r="J95" s="61">
        <v>139</v>
      </c>
      <c r="K95" s="104"/>
      <c r="L95" s="104"/>
    </row>
    <row r="96" spans="9:12" x14ac:dyDescent="0.25">
      <c r="I96" s="104"/>
      <c r="J96" s="61" t="s">
        <v>180</v>
      </c>
      <c r="K96" s="104"/>
      <c r="L96" s="104"/>
    </row>
    <row r="97" spans="9:12" x14ac:dyDescent="0.25">
      <c r="I97" s="104"/>
      <c r="J97" s="61" t="s">
        <v>181</v>
      </c>
      <c r="K97" s="104"/>
      <c r="L97" s="104"/>
    </row>
    <row r="98" spans="9:12" x14ac:dyDescent="0.25">
      <c r="I98" s="104"/>
      <c r="J98" s="61" t="s">
        <v>182</v>
      </c>
      <c r="K98" s="104"/>
      <c r="L98" s="104"/>
    </row>
    <row r="99" spans="9:12" x14ac:dyDescent="0.25">
      <c r="I99" s="104"/>
      <c r="J99" s="61" t="s">
        <v>183</v>
      </c>
      <c r="K99" s="104"/>
      <c r="L99" s="104"/>
    </row>
    <row r="100" spans="9:12" x14ac:dyDescent="0.25">
      <c r="I100" s="104"/>
      <c r="J100" s="61" t="s">
        <v>184</v>
      </c>
      <c r="K100" s="104"/>
      <c r="L100" s="104"/>
    </row>
    <row r="101" spans="9:12" x14ac:dyDescent="0.25">
      <c r="I101" s="104"/>
      <c r="J101" s="61" t="s">
        <v>185</v>
      </c>
      <c r="K101" s="104"/>
      <c r="L101" s="104"/>
    </row>
    <row r="102" spans="9:12" x14ac:dyDescent="0.25">
      <c r="I102" s="104"/>
      <c r="J102" s="61" t="s">
        <v>186</v>
      </c>
      <c r="K102" s="104"/>
      <c r="L102" s="104"/>
    </row>
    <row r="103" spans="9:12" x14ac:dyDescent="0.25">
      <c r="I103" s="104"/>
      <c r="J103" s="61" t="s">
        <v>187</v>
      </c>
      <c r="K103" s="104"/>
      <c r="L103" s="104"/>
    </row>
    <row r="104" spans="9:12" x14ac:dyDescent="0.25">
      <c r="I104" s="104"/>
      <c r="J104" s="61" t="s">
        <v>188</v>
      </c>
      <c r="K104" s="104"/>
      <c r="L104" s="104"/>
    </row>
    <row r="105" spans="9:12" x14ac:dyDescent="0.25">
      <c r="I105" s="104"/>
      <c r="J105" s="61" t="s">
        <v>189</v>
      </c>
      <c r="K105" s="104"/>
      <c r="L105" s="104"/>
    </row>
    <row r="106" spans="9:12" x14ac:dyDescent="0.25">
      <c r="I106" s="104"/>
      <c r="J106" s="61">
        <v>3242</v>
      </c>
      <c r="K106" s="104"/>
      <c r="L106" s="104"/>
    </row>
    <row r="107" spans="9:12" x14ac:dyDescent="0.25">
      <c r="I107" s="104"/>
      <c r="J107" s="61" t="s">
        <v>190</v>
      </c>
      <c r="K107" s="104"/>
      <c r="L107" s="104"/>
    </row>
    <row r="108" spans="9:12" x14ac:dyDescent="0.25">
      <c r="I108" s="104"/>
      <c r="J108" s="61" t="s">
        <v>191</v>
      </c>
      <c r="K108" s="104"/>
      <c r="L108" s="104"/>
    </row>
    <row r="109" spans="9:12" x14ac:dyDescent="0.25">
      <c r="I109" s="104"/>
      <c r="J109" s="61" t="s">
        <v>192</v>
      </c>
      <c r="K109" s="104"/>
      <c r="L109" s="104"/>
    </row>
  </sheetData>
  <autoFilter ref="I6:L109"/>
  <mergeCells count="3">
    <mergeCell ref="K7:K109"/>
    <mergeCell ref="I7:I109"/>
    <mergeCell ref="L7:L109"/>
  </mergeCell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4:F25"/>
  <sheetViews>
    <sheetView workbookViewId="0">
      <selection activeCell="F5" sqref="F5:F25"/>
    </sheetView>
  </sheetViews>
  <sheetFormatPr defaultRowHeight="15" x14ac:dyDescent="0.25"/>
  <cols>
    <col min="5" max="5" width="11.140625" style="46" customWidth="1"/>
    <col min="6" max="6" width="9.28515625" customWidth="1"/>
  </cols>
  <sheetData>
    <row r="4" spans="4:6" ht="45" x14ac:dyDescent="0.25">
      <c r="D4" s="58" t="s">
        <v>149</v>
      </c>
      <c r="E4" s="58" t="s">
        <v>154</v>
      </c>
      <c r="F4" s="59" t="s">
        <v>152</v>
      </c>
    </row>
    <row r="5" spans="4:6" x14ac:dyDescent="0.25">
      <c r="D5" s="104" t="s">
        <v>193</v>
      </c>
      <c r="E5" s="61">
        <v>100</v>
      </c>
      <c r="F5" s="104">
        <v>3.48</v>
      </c>
    </row>
    <row r="6" spans="4:6" x14ac:dyDescent="0.25">
      <c r="D6" s="104"/>
      <c r="E6" s="61">
        <v>102</v>
      </c>
      <c r="F6" s="104"/>
    </row>
    <row r="7" spans="4:6" x14ac:dyDescent="0.25">
      <c r="D7" s="104"/>
      <c r="E7" s="61">
        <v>109</v>
      </c>
      <c r="F7" s="104"/>
    </row>
    <row r="8" spans="4:6" x14ac:dyDescent="0.25">
      <c r="D8" s="104"/>
      <c r="E8" s="61">
        <v>111</v>
      </c>
      <c r="F8" s="104"/>
    </row>
    <row r="9" spans="4:6" x14ac:dyDescent="0.25">
      <c r="D9" s="104"/>
      <c r="E9" s="61">
        <v>3201</v>
      </c>
      <c r="F9" s="104"/>
    </row>
    <row r="10" spans="4:6" x14ac:dyDescent="0.25">
      <c r="D10" s="104"/>
      <c r="E10" s="61">
        <v>3202</v>
      </c>
      <c r="F10" s="104"/>
    </row>
    <row r="11" spans="4:6" x14ac:dyDescent="0.25">
      <c r="D11" s="104"/>
      <c r="E11" s="61">
        <v>3203</v>
      </c>
      <c r="F11" s="104"/>
    </row>
    <row r="12" spans="4:6" x14ac:dyDescent="0.25">
      <c r="D12" s="104"/>
      <c r="E12" s="61">
        <v>3204</v>
      </c>
      <c r="F12" s="104"/>
    </row>
    <row r="13" spans="4:6" x14ac:dyDescent="0.25">
      <c r="D13" s="104"/>
      <c r="E13" s="61">
        <v>3205</v>
      </c>
      <c r="F13" s="104"/>
    </row>
    <row r="14" spans="4:6" x14ac:dyDescent="0.25">
      <c r="D14" s="104"/>
      <c r="E14" s="61">
        <v>3208</v>
      </c>
      <c r="F14" s="104"/>
    </row>
    <row r="15" spans="4:6" x14ac:dyDescent="0.25">
      <c r="D15" s="104"/>
      <c r="E15" s="61">
        <v>3209</v>
      </c>
      <c r="F15" s="104"/>
    </row>
    <row r="16" spans="4:6" x14ac:dyDescent="0.25">
      <c r="D16" s="104"/>
      <c r="E16" s="61">
        <v>3210</v>
      </c>
      <c r="F16" s="104"/>
    </row>
    <row r="17" spans="4:6" x14ac:dyDescent="0.25">
      <c r="D17" s="104"/>
      <c r="E17" s="61">
        <v>3211</v>
      </c>
      <c r="F17" s="104"/>
    </row>
    <row r="18" spans="4:6" x14ac:dyDescent="0.25">
      <c r="D18" s="104"/>
      <c r="E18" s="61">
        <v>3215</v>
      </c>
      <c r="F18" s="104"/>
    </row>
    <row r="19" spans="4:6" x14ac:dyDescent="0.25">
      <c r="D19" s="104"/>
      <c r="E19" s="61">
        <v>3216</v>
      </c>
      <c r="F19" s="104"/>
    </row>
    <row r="20" spans="4:6" x14ac:dyDescent="0.25">
      <c r="D20" s="104"/>
      <c r="E20" s="61">
        <v>3217</v>
      </c>
      <c r="F20" s="104"/>
    </row>
    <row r="21" spans="4:6" x14ac:dyDescent="0.25">
      <c r="D21" s="104"/>
      <c r="E21" s="61">
        <v>3218</v>
      </c>
      <c r="F21" s="104"/>
    </row>
    <row r="22" spans="4:6" x14ac:dyDescent="0.25">
      <c r="D22" s="104"/>
      <c r="E22" s="61">
        <v>3219</v>
      </c>
      <c r="F22" s="104"/>
    </row>
    <row r="23" spans="4:6" x14ac:dyDescent="0.25">
      <c r="D23" s="104"/>
      <c r="E23" s="61">
        <v>3222</v>
      </c>
      <c r="F23" s="104"/>
    </row>
    <row r="24" spans="4:6" x14ac:dyDescent="0.25">
      <c r="D24" s="104"/>
      <c r="E24" s="61">
        <v>3239</v>
      </c>
      <c r="F24" s="104"/>
    </row>
    <row r="25" spans="4:6" x14ac:dyDescent="0.25">
      <c r="D25" s="104"/>
      <c r="E25" s="61">
        <v>3246</v>
      </c>
      <c r="F25" s="104"/>
    </row>
  </sheetData>
  <mergeCells count="2">
    <mergeCell ref="D5:D25"/>
    <mergeCell ref="F5:F25"/>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Unit-IA</vt:lpstr>
      <vt:lpstr>FAR</vt:lpstr>
      <vt:lpstr>Guideline</vt:lpstr>
      <vt:lpstr>Unit_IB</vt:lpstr>
      <vt:lpstr>Summary</vt:lpstr>
      <vt:lpstr>Sheet1</vt:lpstr>
      <vt:lpstr>I-4600</vt:lpstr>
      <vt:lpstr>I-5555</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Arup Banerjee</dc:creator>
  <cp:lastModifiedBy>Babul</cp:lastModifiedBy>
  <dcterms:created xsi:type="dcterms:W3CDTF">2022-09-12T11:16:26Z</dcterms:created>
  <dcterms:modified xsi:type="dcterms:W3CDTF">2023-08-31T09:05:25Z</dcterms:modified>
</cp:coreProperties>
</file>