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HUL SAHLOT\Dropbox\Kanchansobha Finance Private Limited\GVRMP Whagdhari\Data Received\GVRMP Whagdhari\Projections\"/>
    </mc:Choice>
  </mc:AlternateContent>
  <xr:revisionPtr revIDLastSave="0" documentId="13_ncr:1_{CE971200-5615-4478-A7E6-5019B9563E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V13" i="1"/>
  <c r="E8" i="1" l="1"/>
  <c r="F36" i="1" l="1"/>
  <c r="F35" i="1"/>
  <c r="D11" i="1"/>
  <c r="D21" i="1"/>
  <c r="D9" i="1"/>
  <c r="E34" i="1"/>
  <c r="D12" i="1" l="1"/>
  <c r="E28" i="1"/>
  <c r="G36" i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V36" i="1" s="1"/>
  <c r="G35" i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F8" i="1"/>
  <c r="D16" i="1" l="1"/>
  <c r="D18" i="1" s="1"/>
  <c r="D20" i="1" s="1"/>
  <c r="D22" i="1" s="1"/>
  <c r="D25" i="1" s="1"/>
  <c r="G8" i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F11" i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V21" i="1"/>
  <c r="U13" i="1"/>
  <c r="U21" i="1" s="1"/>
  <c r="T13" i="1"/>
  <c r="T21" i="1" s="1"/>
  <c r="S13" i="1"/>
  <c r="S21" i="1" s="1"/>
  <c r="R13" i="1"/>
  <c r="R21" i="1" s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C13" i="1" l="1"/>
  <c r="C8" i="1"/>
  <c r="P21" i="1"/>
  <c r="O21" i="1"/>
  <c r="L21" i="1"/>
  <c r="K21" i="1"/>
  <c r="H21" i="1"/>
  <c r="G21" i="1"/>
  <c r="Q21" i="1"/>
  <c r="N21" i="1"/>
  <c r="M21" i="1"/>
  <c r="J21" i="1"/>
  <c r="I21" i="1"/>
  <c r="F21" i="1"/>
  <c r="E21" i="1"/>
  <c r="G9" i="1"/>
  <c r="J9" i="1"/>
  <c r="I9" i="1"/>
  <c r="H9" i="1"/>
  <c r="F9" i="1"/>
  <c r="E9" i="1"/>
  <c r="F5" i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G5" i="1" l="1"/>
  <c r="F34" i="1"/>
  <c r="S4" i="1"/>
  <c r="T4" i="1" s="1"/>
  <c r="U4" i="1" s="1"/>
  <c r="V4" i="1" s="1"/>
  <c r="C21" i="1"/>
  <c r="F12" i="1"/>
  <c r="F16" i="1" s="1"/>
  <c r="E12" i="1"/>
  <c r="E16" i="1" s="1"/>
  <c r="H5" i="1" l="1"/>
  <c r="G34" i="1"/>
  <c r="G12" i="1"/>
  <c r="G16" i="1" s="1"/>
  <c r="K9" i="1"/>
  <c r="F28" i="1"/>
  <c r="I5" i="1" l="1"/>
  <c r="H34" i="1"/>
  <c r="L9" i="1"/>
  <c r="H12" i="1"/>
  <c r="H16" i="1" s="1"/>
  <c r="E18" i="1"/>
  <c r="G28" i="1"/>
  <c r="F18" i="1"/>
  <c r="J5" i="1" l="1"/>
  <c r="I34" i="1"/>
  <c r="E20" i="1"/>
  <c r="I12" i="1"/>
  <c r="I16" i="1" s="1"/>
  <c r="M9" i="1"/>
  <c r="F20" i="1"/>
  <c r="F22" i="1" s="1"/>
  <c r="F25" i="1" s="1"/>
  <c r="H28" i="1"/>
  <c r="K5" i="1" l="1"/>
  <c r="J34" i="1"/>
  <c r="E22" i="1"/>
  <c r="J12" i="1"/>
  <c r="J16" i="1" s="1"/>
  <c r="N9" i="1"/>
  <c r="G18" i="1"/>
  <c r="H18" i="1"/>
  <c r="I28" i="1"/>
  <c r="L5" i="1" l="1"/>
  <c r="K34" i="1"/>
  <c r="E25" i="1"/>
  <c r="E26" i="1" s="1"/>
  <c r="K12" i="1"/>
  <c r="K16" i="1" s="1"/>
  <c r="O9" i="1"/>
  <c r="H20" i="1"/>
  <c r="H22" i="1" s="1"/>
  <c r="H25" i="1" s="1"/>
  <c r="G20" i="1"/>
  <c r="J28" i="1"/>
  <c r="M5" i="1" l="1"/>
  <c r="L34" i="1"/>
  <c r="L12" i="1"/>
  <c r="L16" i="1" s="1"/>
  <c r="P9" i="1"/>
  <c r="K28" i="1"/>
  <c r="J18" i="1"/>
  <c r="F26" i="1"/>
  <c r="I18" i="1"/>
  <c r="G22" i="1"/>
  <c r="N5" i="1" l="1"/>
  <c r="M34" i="1"/>
  <c r="M12" i="1"/>
  <c r="M16" i="1" s="1"/>
  <c r="Q9" i="1"/>
  <c r="G25" i="1"/>
  <c r="I20" i="1"/>
  <c r="L28" i="1"/>
  <c r="K18" i="1"/>
  <c r="O5" i="1" l="1"/>
  <c r="N34" i="1"/>
  <c r="N12" i="1"/>
  <c r="N16" i="1" s="1"/>
  <c r="R9" i="1"/>
  <c r="L18" i="1"/>
  <c r="M28" i="1"/>
  <c r="I22" i="1"/>
  <c r="J20" i="1"/>
  <c r="G26" i="1"/>
  <c r="H26" i="1" s="1"/>
  <c r="P5" i="1" l="1"/>
  <c r="O34" i="1"/>
  <c r="O12" i="1"/>
  <c r="O16" i="1" s="1"/>
  <c r="S9" i="1"/>
  <c r="J22" i="1"/>
  <c r="J25" i="1" s="1"/>
  <c r="I25" i="1"/>
  <c r="K20" i="1"/>
  <c r="N28" i="1"/>
  <c r="M18" i="1"/>
  <c r="L20" i="1"/>
  <c r="Q5" i="1" l="1"/>
  <c r="P34" i="1"/>
  <c r="P12" i="1"/>
  <c r="P16" i="1" s="1"/>
  <c r="T9" i="1"/>
  <c r="K22" i="1"/>
  <c r="K25" i="1" s="1"/>
  <c r="L22" i="1"/>
  <c r="L25" i="1" s="1"/>
  <c r="M20" i="1"/>
  <c r="I26" i="1"/>
  <c r="J26" i="1" s="1"/>
  <c r="O28" i="1"/>
  <c r="N18" i="1"/>
  <c r="R5" i="1" l="1"/>
  <c r="Q34" i="1"/>
  <c r="Q12" i="1"/>
  <c r="Q16" i="1" s="1"/>
  <c r="U9" i="1"/>
  <c r="K26" i="1"/>
  <c r="L26" i="1" s="1"/>
  <c r="M22" i="1"/>
  <c r="M25" i="1" s="1"/>
  <c r="N20" i="1"/>
  <c r="P28" i="1"/>
  <c r="O18" i="1"/>
  <c r="S5" i="1" l="1"/>
  <c r="R34" i="1"/>
  <c r="R12" i="1"/>
  <c r="R16" i="1" s="1"/>
  <c r="V9" i="1"/>
  <c r="C9" i="1" s="1"/>
  <c r="M26" i="1"/>
  <c r="N22" i="1"/>
  <c r="N25" i="1" s="1"/>
  <c r="O20" i="1"/>
  <c r="P18" i="1"/>
  <c r="T5" i="1" l="1"/>
  <c r="S34" i="1"/>
  <c r="R18" i="1"/>
  <c r="R20" i="1" s="1"/>
  <c r="R22" i="1" s="1"/>
  <c r="R25" i="1" s="1"/>
  <c r="Q18" i="1"/>
  <c r="S12" i="1"/>
  <c r="S16" i="1" s="1"/>
  <c r="N26" i="1"/>
  <c r="O22" i="1"/>
  <c r="O25" i="1" s="1"/>
  <c r="U5" i="1" l="1"/>
  <c r="T34" i="1"/>
  <c r="T12" i="1"/>
  <c r="T16" i="1" s="1"/>
  <c r="S18" i="1"/>
  <c r="S20" i="1" s="1"/>
  <c r="S22" i="1" s="1"/>
  <c r="S25" i="1" s="1"/>
  <c r="O26" i="1"/>
  <c r="P20" i="1"/>
  <c r="V5" i="1" l="1"/>
  <c r="V34" i="1" s="1"/>
  <c r="U34" i="1"/>
  <c r="Q20" i="1"/>
  <c r="Q22" i="1" s="1"/>
  <c r="Q25" i="1" s="1"/>
  <c r="T18" i="1"/>
  <c r="T20" i="1" s="1"/>
  <c r="T22" i="1" s="1"/>
  <c r="T25" i="1" s="1"/>
  <c r="C11" i="1"/>
  <c r="U12" i="1"/>
  <c r="U16" i="1" s="1"/>
  <c r="P22" i="1"/>
  <c r="P25" i="1" s="1"/>
  <c r="U18" i="1" l="1"/>
  <c r="U20" i="1" s="1"/>
  <c r="U22" i="1" s="1"/>
  <c r="U25" i="1" s="1"/>
  <c r="V12" i="1"/>
  <c r="V16" i="1" s="1"/>
  <c r="P26" i="1"/>
  <c r="Q26" i="1" s="1"/>
  <c r="R26" i="1" s="1"/>
  <c r="S26" i="1" s="1"/>
  <c r="T26" i="1" s="1"/>
  <c r="C12" i="1" l="1"/>
  <c r="U26" i="1"/>
  <c r="V18" i="1" l="1"/>
  <c r="C16" i="1"/>
  <c r="C18" i="1" l="1"/>
  <c r="V20" i="1" l="1"/>
  <c r="V22" i="1" l="1"/>
  <c r="C20" i="1"/>
  <c r="V25" i="1" l="1"/>
  <c r="C22" i="1"/>
  <c r="C25" i="1" l="1"/>
  <c r="V26" i="1"/>
</calcChain>
</file>

<file path=xl/sharedStrings.xml><?xml version="1.0" encoding="utf-8"?>
<sst xmlns="http://schemas.openxmlformats.org/spreadsheetml/2006/main" count="49" uniqueCount="29">
  <si>
    <t xml:space="preserve"> </t>
  </si>
  <si>
    <t xml:space="preserve">Income </t>
  </si>
  <si>
    <t>Total</t>
  </si>
  <si>
    <t>Expenditure</t>
  </si>
  <si>
    <t>EBITDA</t>
  </si>
  <si>
    <t>Depreciation</t>
  </si>
  <si>
    <t>EBIT</t>
  </si>
  <si>
    <t>PBT</t>
  </si>
  <si>
    <t>PAT</t>
  </si>
  <si>
    <t>SURPLUS CASH FLOW</t>
  </si>
  <si>
    <t>CUMULATIVE SURPLUS CASH FLOW</t>
  </si>
  <si>
    <t>PRESENT LOAN OUTSTANDING</t>
  </si>
  <si>
    <t>Revenues from Toll collection</t>
  </si>
  <si>
    <t>GVRMP WHAGDHARI RIBBANPALLY TOLLWAY PVT LTD</t>
  </si>
  <si>
    <t>CASH FLOW</t>
  </si>
  <si>
    <t>In Crores</t>
  </si>
  <si>
    <t>Annual Escalation</t>
  </si>
  <si>
    <t>Particulars</t>
  </si>
  <si>
    <t>Operating Expenditure</t>
  </si>
  <si>
    <t>Cash Accruals</t>
  </si>
  <si>
    <t>Toll Revenue</t>
  </si>
  <si>
    <t>O&amp;M Expenditure</t>
  </si>
  <si>
    <t>Projected</t>
  </si>
  <si>
    <t>Major Maintenance-From Reserve</t>
  </si>
  <si>
    <t>Total Major Maintenance</t>
  </si>
  <si>
    <t>Provisional</t>
  </si>
  <si>
    <t>Note 1: From FY 22-23, revenue has been increased by 2% p.a.</t>
  </si>
  <si>
    <t>Note 2: Routine Maintenance Expenditure and O&amp;M has been increased by 5% p.a. from FY 23-24</t>
  </si>
  <si>
    <t>Note 3: Total expected MM Expenditure for remaining concession period is ~Rs. 150 Crs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</si>
</sst>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&quot;$&quot;#,##0.00_);[Red]\(&quot;$&quot;#,##0.00\)"/>
    <numFmt numFmtId="165" formatCode="_(* #,##0.00_);_(* \(#,##0.00\);_(* &quot;-&quot;??_);_(@_)"/>
    <numFmt numFmtId="166" formatCode="[$-409]d\-mmm\-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1" applyFont="1"/>
    <xf numFmtId="0" fontId="7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top"/>
    </xf>
    <xf numFmtId="166" fontId="7" fillId="2" borderId="1" xfId="1" applyNumberFormat="1" applyFont="1" applyFill="1" applyBorder="1"/>
    <xf numFmtId="0" fontId="5" fillId="0" borderId="1" xfId="1" applyFont="1" applyBorder="1"/>
    <xf numFmtId="0" fontId="6" fillId="0" borderId="1" xfId="1" applyFont="1" applyBorder="1"/>
    <xf numFmtId="43" fontId="6" fillId="0" borderId="1" xfId="5" applyFont="1" applyBorder="1"/>
    <xf numFmtId="43" fontId="4" fillId="0" borderId="1" xfId="5" applyFont="1" applyBorder="1"/>
    <xf numFmtId="43" fontId="6" fillId="0" borderId="1" xfId="5" applyFont="1" applyFill="1" applyBorder="1"/>
    <xf numFmtId="0" fontId="6" fillId="3" borderId="1" xfId="1" applyFont="1" applyFill="1" applyBorder="1"/>
    <xf numFmtId="0" fontId="6" fillId="0" borderId="1" xfId="1" applyFont="1" applyFill="1" applyBorder="1"/>
    <xf numFmtId="0" fontId="4" fillId="0" borderId="0" xfId="0" applyFont="1" applyFill="1"/>
    <xf numFmtId="0" fontId="6" fillId="0" borderId="1" xfId="3" applyFont="1" applyBorder="1"/>
    <xf numFmtId="43" fontId="5" fillId="0" borderId="1" xfId="5" applyFont="1" applyBorder="1"/>
    <xf numFmtId="0" fontId="5" fillId="0" borderId="1" xfId="3" applyFont="1" applyBorder="1"/>
    <xf numFmtId="0" fontId="5" fillId="3" borderId="1" xfId="3" applyFont="1" applyFill="1" applyBorder="1"/>
    <xf numFmtId="43" fontId="8" fillId="0" borderId="1" xfId="5" applyFont="1" applyBorder="1"/>
    <xf numFmtId="0" fontId="3" fillId="0" borderId="1" xfId="0" applyFont="1" applyBorder="1"/>
    <xf numFmtId="0" fontId="4" fillId="0" borderId="1" xfId="0" applyFont="1" applyBorder="1"/>
    <xf numFmtId="164" fontId="4" fillId="0" borderId="0" xfId="0" applyNumberFormat="1" applyFont="1"/>
    <xf numFmtId="2" fontId="4" fillId="0" borderId="0" xfId="0" applyNumberFormat="1" applyFont="1"/>
    <xf numFmtId="43" fontId="4" fillId="0" borderId="0" xfId="0" applyNumberFormat="1" applyFont="1"/>
    <xf numFmtId="9" fontId="4" fillId="0" borderId="0" xfId="0" applyNumberFormat="1" applyFont="1"/>
    <xf numFmtId="166" fontId="3" fillId="0" borderId="1" xfId="0" applyNumberFormat="1" applyFont="1" applyBorder="1"/>
    <xf numFmtId="0" fontId="9" fillId="0" borderId="0" xfId="0" applyFont="1"/>
    <xf numFmtId="10" fontId="4" fillId="0" borderId="1" xfId="4" applyNumberFormat="1" applyFont="1" applyBorder="1"/>
    <xf numFmtId="10" fontId="4" fillId="0" borderId="1" xfId="0" applyNumberFormat="1" applyFont="1" applyBorder="1"/>
    <xf numFmtId="166" fontId="7" fillId="2" borderId="1" xfId="1" applyNumberFormat="1" applyFont="1" applyFill="1" applyBorder="1" applyAlignment="1">
      <alignment horizontal="right"/>
    </xf>
  </cellXfs>
  <cellStyles count="6">
    <cellStyle name="Comma" xfId="5" builtinId="3"/>
    <cellStyle name="Comma 13" xfId="2" xr:uid="{00000000-0005-0000-0000-000000000000}"/>
    <cellStyle name="Normal" xfId="0" builtinId="0"/>
    <cellStyle name="Normal 11" xfId="1" xr:uid="{00000000-0005-0000-0000-000002000000}"/>
    <cellStyle name="Normal 3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4"/>
  <sheetViews>
    <sheetView showGridLines="0" tabSelected="1" topLeftCell="A2" zoomScale="90" zoomScaleNormal="90" workbookViewId="0">
      <pane xSplit="2" ySplit="4" topLeftCell="C6" activePane="bottomRight" state="frozen"/>
      <selection activeCell="A2" sqref="A2"/>
      <selection pane="topRight" activeCell="B2" sqref="B2"/>
      <selection pane="bottomLeft" activeCell="A6" sqref="A6"/>
      <selection pane="bottomRight" activeCell="C6" sqref="C6"/>
    </sheetView>
  </sheetViews>
  <sheetFormatPr defaultRowHeight="24" customHeight="1" x14ac:dyDescent="0.3"/>
  <cols>
    <col min="1" max="1" width="4" style="2" customWidth="1"/>
    <col min="2" max="2" width="37.21875" style="2" customWidth="1"/>
    <col min="3" max="3" width="12.77734375" style="2" customWidth="1"/>
    <col min="4" max="4" width="12.33203125" style="2" customWidth="1"/>
    <col min="5" max="27" width="12.77734375" style="2" customWidth="1"/>
    <col min="28" max="16384" width="8.88671875" style="2"/>
  </cols>
  <sheetData>
    <row r="2" spans="2:22" ht="24" customHeight="1" x14ac:dyDescent="0.3">
      <c r="B2" s="1" t="s">
        <v>13</v>
      </c>
    </row>
    <row r="3" spans="2:22" ht="24" customHeight="1" x14ac:dyDescent="0.3"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" t="s">
        <v>15</v>
      </c>
    </row>
    <row r="4" spans="2:22" ht="24" customHeight="1" x14ac:dyDescent="0.3">
      <c r="B4" s="5" t="s">
        <v>17</v>
      </c>
      <c r="C4" s="6" t="s">
        <v>2</v>
      </c>
      <c r="D4" s="7">
        <v>44287</v>
      </c>
      <c r="E4" s="7">
        <v>44652</v>
      </c>
      <c r="F4" s="7">
        <f t="shared" ref="F4:Q5" si="0">E4+365</f>
        <v>45017</v>
      </c>
      <c r="G4" s="7">
        <f>F4+366</f>
        <v>45383</v>
      </c>
      <c r="H4" s="7">
        <f t="shared" si="0"/>
        <v>45748</v>
      </c>
      <c r="I4" s="7">
        <f t="shared" si="0"/>
        <v>46113</v>
      </c>
      <c r="J4" s="7">
        <f t="shared" si="0"/>
        <v>46478</v>
      </c>
      <c r="K4" s="7">
        <f>J4+366</f>
        <v>46844</v>
      </c>
      <c r="L4" s="7">
        <f t="shared" si="0"/>
        <v>47209</v>
      </c>
      <c r="M4" s="7">
        <f t="shared" si="0"/>
        <v>47574</v>
      </c>
      <c r="N4" s="7">
        <f t="shared" si="0"/>
        <v>47939</v>
      </c>
      <c r="O4" s="7">
        <f>N4+366</f>
        <v>48305</v>
      </c>
      <c r="P4" s="7">
        <f t="shared" si="0"/>
        <v>48670</v>
      </c>
      <c r="Q4" s="7">
        <f t="shared" si="0"/>
        <v>49035</v>
      </c>
      <c r="R4" s="7">
        <f t="shared" ref="R4:R5" si="1">Q4+365</f>
        <v>49400</v>
      </c>
      <c r="S4" s="7">
        <f>R4+366</f>
        <v>49766</v>
      </c>
      <c r="T4" s="7">
        <f t="shared" ref="T4:T5" si="2">S4+365</f>
        <v>50131</v>
      </c>
      <c r="U4" s="7">
        <f t="shared" ref="U4:U5" si="3">T4+365</f>
        <v>50496</v>
      </c>
      <c r="V4" s="7">
        <f t="shared" ref="V4:V5" si="4">U4+365</f>
        <v>50861</v>
      </c>
    </row>
    <row r="5" spans="2:22" ht="24" customHeight="1" x14ac:dyDescent="0.3">
      <c r="B5" s="5"/>
      <c r="C5" s="6"/>
      <c r="D5" s="7">
        <v>44651</v>
      </c>
      <c r="E5" s="7">
        <v>45016</v>
      </c>
      <c r="F5" s="7">
        <f>E5+366</f>
        <v>45382</v>
      </c>
      <c r="G5" s="7">
        <f t="shared" ref="G5" si="5">F5+365</f>
        <v>45747</v>
      </c>
      <c r="H5" s="7">
        <f t="shared" si="0"/>
        <v>46112</v>
      </c>
      <c r="I5" s="7">
        <f t="shared" si="0"/>
        <v>46477</v>
      </c>
      <c r="J5" s="7">
        <f>I5+366</f>
        <v>46843</v>
      </c>
      <c r="K5" s="7">
        <f t="shared" ref="K5" si="6">J5+365</f>
        <v>47208</v>
      </c>
      <c r="L5" s="7">
        <f t="shared" si="0"/>
        <v>47573</v>
      </c>
      <c r="M5" s="7">
        <f t="shared" si="0"/>
        <v>47938</v>
      </c>
      <c r="N5" s="7">
        <f>M5+366</f>
        <v>48304</v>
      </c>
      <c r="O5" s="7">
        <f t="shared" ref="O5" si="7">N5+365</f>
        <v>48669</v>
      </c>
      <c r="P5" s="7">
        <f t="shared" si="0"/>
        <v>49034</v>
      </c>
      <c r="Q5" s="7">
        <f t="shared" si="0"/>
        <v>49399</v>
      </c>
      <c r="R5" s="7">
        <f t="shared" si="1"/>
        <v>49764</v>
      </c>
      <c r="S5" s="7">
        <f t="shared" ref="S5" si="8">R5+365</f>
        <v>50129</v>
      </c>
      <c r="T5" s="7">
        <f t="shared" si="2"/>
        <v>50494</v>
      </c>
      <c r="U5" s="7">
        <f t="shared" si="3"/>
        <v>50859</v>
      </c>
      <c r="V5" s="7">
        <f t="shared" si="4"/>
        <v>51224</v>
      </c>
    </row>
    <row r="6" spans="2:22" ht="24" customHeight="1" x14ac:dyDescent="0.3">
      <c r="B6" s="5"/>
      <c r="C6" s="6"/>
      <c r="D6" s="31" t="s">
        <v>25</v>
      </c>
      <c r="E6" s="7" t="s">
        <v>22</v>
      </c>
      <c r="F6" s="7" t="s">
        <v>22</v>
      </c>
      <c r="G6" s="7" t="s">
        <v>22</v>
      </c>
      <c r="H6" s="7" t="s">
        <v>22</v>
      </c>
      <c r="I6" s="7" t="s">
        <v>22</v>
      </c>
      <c r="J6" s="7" t="s">
        <v>22</v>
      </c>
      <c r="K6" s="7" t="s">
        <v>22</v>
      </c>
      <c r="L6" s="7" t="s">
        <v>22</v>
      </c>
      <c r="M6" s="7" t="s">
        <v>22</v>
      </c>
      <c r="N6" s="7" t="s">
        <v>22</v>
      </c>
      <c r="O6" s="7" t="s">
        <v>22</v>
      </c>
      <c r="P6" s="7" t="s">
        <v>22</v>
      </c>
      <c r="Q6" s="7" t="s">
        <v>22</v>
      </c>
      <c r="R6" s="7" t="s">
        <v>22</v>
      </c>
      <c r="S6" s="7" t="s">
        <v>22</v>
      </c>
      <c r="T6" s="7" t="s">
        <v>22</v>
      </c>
      <c r="U6" s="7" t="s">
        <v>22</v>
      </c>
      <c r="V6" s="7" t="s">
        <v>22</v>
      </c>
    </row>
    <row r="7" spans="2:22" ht="24" customHeight="1" x14ac:dyDescent="0.3">
      <c r="B7" s="8" t="s">
        <v>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2:22" ht="24" customHeight="1" x14ac:dyDescent="0.3">
      <c r="B8" s="9" t="s">
        <v>12</v>
      </c>
      <c r="C8" s="10">
        <f>SUM(E8:V8)</f>
        <v>430.95895111378672</v>
      </c>
      <c r="D8" s="11">
        <v>20.059999999999999</v>
      </c>
      <c r="E8" s="11">
        <f>D8*(1+E35)</f>
        <v>20.461199999999998</v>
      </c>
      <c r="F8" s="11">
        <f>E8*(1+F35)</f>
        <v>20.870424</v>
      </c>
      <c r="G8" s="11">
        <f>F8*(1+G35)</f>
        <v>21.287832479999999</v>
      </c>
      <c r="H8" s="11">
        <f>G8*(1+H35)</f>
        <v>21.713589129599999</v>
      </c>
      <c r="I8" s="11">
        <f>H8*(1+I35)</f>
        <v>22.147860912191998</v>
      </c>
      <c r="J8" s="11">
        <f>I8*(1+J35)</f>
        <v>22.590818130435839</v>
      </c>
      <c r="K8" s="11">
        <f>J8*(1+K35)</f>
        <v>23.042634493044556</v>
      </c>
      <c r="L8" s="11">
        <f>K8*(1+L35)</f>
        <v>23.503487182905449</v>
      </c>
      <c r="M8" s="11">
        <f>L8*(1+M35)</f>
        <v>23.973556926563557</v>
      </c>
      <c r="N8" s="11">
        <f>M8*(1+N35)</f>
        <v>24.453028065094827</v>
      </c>
      <c r="O8" s="11">
        <f>N8*(1+O35)</f>
        <v>24.942088626396725</v>
      </c>
      <c r="P8" s="11">
        <f>O8*(1+P35)</f>
        <v>25.44093039892466</v>
      </c>
      <c r="Q8" s="11">
        <f>P8*(1+Q35)</f>
        <v>25.949749006903154</v>
      </c>
      <c r="R8" s="11">
        <f>Q8*(1+R35)</f>
        <v>26.468743987041218</v>
      </c>
      <c r="S8" s="11">
        <f>R8*(1+S35)</f>
        <v>26.998118866782043</v>
      </c>
      <c r="T8" s="11">
        <f>S8*(1+T35)</f>
        <v>27.538081244117684</v>
      </c>
      <c r="U8" s="11">
        <f>T8*(1+U35)</f>
        <v>28.08884286900004</v>
      </c>
      <c r="V8" s="11">
        <f>(U8*(1+V35))*9/12</f>
        <v>21.487964794785029</v>
      </c>
    </row>
    <row r="9" spans="2:22" s="1" customFormat="1" ht="24" customHeight="1" x14ac:dyDescent="0.3">
      <c r="B9" s="8" t="s">
        <v>2</v>
      </c>
      <c r="C9" s="17">
        <f>SUM(E9:V9)</f>
        <v>430.95895111378672</v>
      </c>
      <c r="D9" s="17">
        <f t="shared" ref="D9:V9" si="9">D8</f>
        <v>20.059999999999999</v>
      </c>
      <c r="E9" s="17">
        <f t="shared" si="9"/>
        <v>20.461199999999998</v>
      </c>
      <c r="F9" s="17">
        <f t="shared" si="9"/>
        <v>20.870424</v>
      </c>
      <c r="G9" s="17">
        <f t="shared" si="9"/>
        <v>21.287832479999999</v>
      </c>
      <c r="H9" s="17">
        <f t="shared" si="9"/>
        <v>21.713589129599999</v>
      </c>
      <c r="I9" s="17">
        <f t="shared" si="9"/>
        <v>22.147860912191998</v>
      </c>
      <c r="J9" s="17">
        <f t="shared" si="9"/>
        <v>22.590818130435839</v>
      </c>
      <c r="K9" s="17">
        <f t="shared" si="9"/>
        <v>23.042634493044556</v>
      </c>
      <c r="L9" s="17">
        <f t="shared" si="9"/>
        <v>23.503487182905449</v>
      </c>
      <c r="M9" s="17">
        <f t="shared" si="9"/>
        <v>23.973556926563557</v>
      </c>
      <c r="N9" s="17">
        <f t="shared" si="9"/>
        <v>24.453028065094827</v>
      </c>
      <c r="O9" s="17">
        <f t="shared" si="9"/>
        <v>24.942088626396725</v>
      </c>
      <c r="P9" s="17">
        <f t="shared" si="9"/>
        <v>25.44093039892466</v>
      </c>
      <c r="Q9" s="17">
        <f t="shared" si="9"/>
        <v>25.949749006903154</v>
      </c>
      <c r="R9" s="17">
        <f t="shared" si="9"/>
        <v>26.468743987041218</v>
      </c>
      <c r="S9" s="17">
        <f t="shared" si="9"/>
        <v>26.998118866782043</v>
      </c>
      <c r="T9" s="17">
        <f t="shared" si="9"/>
        <v>27.538081244117684</v>
      </c>
      <c r="U9" s="17">
        <f t="shared" si="9"/>
        <v>28.08884286900004</v>
      </c>
      <c r="V9" s="17">
        <f t="shared" si="9"/>
        <v>21.487964794785029</v>
      </c>
    </row>
    <row r="10" spans="2:22" ht="24" customHeight="1" x14ac:dyDescent="0.3">
      <c r="B10" s="8" t="s">
        <v>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24" customHeight="1" x14ac:dyDescent="0.3">
      <c r="B11" s="9" t="s">
        <v>18</v>
      </c>
      <c r="C11" s="10">
        <f>SUM(E11:V11)</f>
        <v>219.82017837845694</v>
      </c>
      <c r="D11" s="10">
        <f>1.49+2.71+1.96</f>
        <v>6.16</v>
      </c>
      <c r="E11" s="11">
        <v>8</v>
      </c>
      <c r="F11" s="11">
        <f>E11*(1+G36)</f>
        <v>8.4</v>
      </c>
      <c r="G11" s="11">
        <f>F11*(1+H36)</f>
        <v>8.82</v>
      </c>
      <c r="H11" s="11">
        <f>G11*(1+I36)</f>
        <v>9.261000000000001</v>
      </c>
      <c r="I11" s="11">
        <f>H11*(1+J36)</f>
        <v>9.7240500000000019</v>
      </c>
      <c r="J11" s="11">
        <f>I11*(1+K36)</f>
        <v>10.210252500000003</v>
      </c>
      <c r="K11" s="11">
        <f>J11*(1+L36)</f>
        <v>10.720765125000003</v>
      </c>
      <c r="L11" s="11">
        <f>K11*(1+M36)</f>
        <v>11.256803381250004</v>
      </c>
      <c r="M11" s="11">
        <f>L11*(1+N36)</f>
        <v>11.819643550312504</v>
      </c>
      <c r="N11" s="11">
        <f>M11*(1+O36)</f>
        <v>12.41062572782813</v>
      </c>
      <c r="O11" s="11">
        <f>N11*(1+P36)</f>
        <v>13.031157014219536</v>
      </c>
      <c r="P11" s="11">
        <f>O11*(1+Q36)</f>
        <v>13.682714864930514</v>
      </c>
      <c r="Q11" s="11">
        <f>P11*(1+R36)</f>
        <v>14.366850608177041</v>
      </c>
      <c r="R11" s="11">
        <f>Q11*(1+S36)</f>
        <v>15.085193138585893</v>
      </c>
      <c r="S11" s="11">
        <f>R11*(1+T36)</f>
        <v>15.839452795515189</v>
      </c>
      <c r="T11" s="11">
        <f>S11*(1+U36)</f>
        <v>16.63142543529095</v>
      </c>
      <c r="U11" s="11">
        <f>T11*(1+V36)</f>
        <v>17.462996707055499</v>
      </c>
      <c r="V11" s="11">
        <f>(U11*(1+W36))*9/12</f>
        <v>13.097247530291625</v>
      </c>
    </row>
    <row r="12" spans="2:22" s="1" customFormat="1" ht="24" customHeight="1" x14ac:dyDescent="0.3">
      <c r="B12" s="8" t="s">
        <v>4</v>
      </c>
      <c r="C12" s="17">
        <f>SUM(E12:V12)</f>
        <v>211.13877273532989</v>
      </c>
      <c r="D12" s="17">
        <f t="shared" ref="D12" si="10">D9-D11</f>
        <v>13.899999999999999</v>
      </c>
      <c r="E12" s="17">
        <f t="shared" ref="E12:R12" si="11">E9-E11</f>
        <v>12.461199999999998</v>
      </c>
      <c r="F12" s="17">
        <f t="shared" si="11"/>
        <v>12.470424</v>
      </c>
      <c r="G12" s="17">
        <f t="shared" si="11"/>
        <v>12.467832479999998</v>
      </c>
      <c r="H12" s="17">
        <f t="shared" si="11"/>
        <v>12.452589129599998</v>
      </c>
      <c r="I12" s="17">
        <f t="shared" si="11"/>
        <v>12.423810912191996</v>
      </c>
      <c r="J12" s="17">
        <f t="shared" si="11"/>
        <v>12.380565630435836</v>
      </c>
      <c r="K12" s="17">
        <f t="shared" si="11"/>
        <v>12.321869368044553</v>
      </c>
      <c r="L12" s="17">
        <f t="shared" si="11"/>
        <v>12.246683801655445</v>
      </c>
      <c r="M12" s="17">
        <f t="shared" si="11"/>
        <v>12.153913376251053</v>
      </c>
      <c r="N12" s="17">
        <f t="shared" si="11"/>
        <v>12.042402337266697</v>
      </c>
      <c r="O12" s="17">
        <f t="shared" si="11"/>
        <v>11.910931612177189</v>
      </c>
      <c r="P12" s="17">
        <f t="shared" si="11"/>
        <v>11.758215533994147</v>
      </c>
      <c r="Q12" s="17">
        <f t="shared" si="11"/>
        <v>11.582898398726114</v>
      </c>
      <c r="R12" s="17">
        <f t="shared" si="11"/>
        <v>11.383550848455325</v>
      </c>
      <c r="S12" s="17">
        <f t="shared" ref="S12:V12" si="12">S9-S11</f>
        <v>11.158666071266854</v>
      </c>
      <c r="T12" s="17">
        <f t="shared" si="12"/>
        <v>10.906655808826734</v>
      </c>
      <c r="U12" s="17">
        <f t="shared" si="12"/>
        <v>10.625846161944541</v>
      </c>
      <c r="V12" s="17">
        <f t="shared" si="12"/>
        <v>8.3907172644934036</v>
      </c>
    </row>
    <row r="13" spans="2:22" ht="24" customHeight="1" x14ac:dyDescent="0.3">
      <c r="B13" s="9" t="s">
        <v>5</v>
      </c>
      <c r="C13" s="10">
        <f>SUM(E13:V13)</f>
        <v>199.05357142857142</v>
      </c>
      <c r="D13" s="10">
        <v>5.99</v>
      </c>
      <c r="E13" s="10">
        <f t="shared" ref="E13:U13" si="13">314/28</f>
        <v>11.214285714285714</v>
      </c>
      <c r="F13" s="10">
        <f t="shared" si="13"/>
        <v>11.214285714285714</v>
      </c>
      <c r="G13" s="10">
        <f t="shared" si="13"/>
        <v>11.214285714285714</v>
      </c>
      <c r="H13" s="10">
        <f t="shared" si="13"/>
        <v>11.214285714285714</v>
      </c>
      <c r="I13" s="10">
        <f t="shared" si="13"/>
        <v>11.214285714285714</v>
      </c>
      <c r="J13" s="10">
        <f t="shared" si="13"/>
        <v>11.214285714285714</v>
      </c>
      <c r="K13" s="10">
        <f t="shared" si="13"/>
        <v>11.214285714285714</v>
      </c>
      <c r="L13" s="10">
        <f t="shared" si="13"/>
        <v>11.214285714285714</v>
      </c>
      <c r="M13" s="10">
        <f t="shared" si="13"/>
        <v>11.214285714285714</v>
      </c>
      <c r="N13" s="10">
        <f t="shared" si="13"/>
        <v>11.214285714285714</v>
      </c>
      <c r="O13" s="10">
        <f t="shared" si="13"/>
        <v>11.214285714285714</v>
      </c>
      <c r="P13" s="10">
        <f t="shared" si="13"/>
        <v>11.214285714285714</v>
      </c>
      <c r="Q13" s="10">
        <f t="shared" si="13"/>
        <v>11.214285714285714</v>
      </c>
      <c r="R13" s="10">
        <f t="shared" si="13"/>
        <v>11.214285714285714</v>
      </c>
      <c r="S13" s="10">
        <f t="shared" si="13"/>
        <v>11.214285714285714</v>
      </c>
      <c r="T13" s="10">
        <f t="shared" si="13"/>
        <v>11.214285714285714</v>
      </c>
      <c r="U13" s="10">
        <f t="shared" si="13"/>
        <v>11.214285714285714</v>
      </c>
      <c r="V13" s="10">
        <f>(314/28)*9/12</f>
        <v>8.4107142857142847</v>
      </c>
    </row>
    <row r="14" spans="2:22" ht="24" customHeight="1" x14ac:dyDescent="0.3">
      <c r="B14" s="9" t="s">
        <v>23</v>
      </c>
      <c r="C14" s="10"/>
      <c r="D14" s="10"/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/>
      <c r="L14" s="10"/>
      <c r="M14" s="10">
        <v>0</v>
      </c>
      <c r="N14" s="10">
        <v>0</v>
      </c>
      <c r="O14" s="10">
        <v>0</v>
      </c>
      <c r="P14" s="10">
        <v>0</v>
      </c>
      <c r="Q14" s="10"/>
      <c r="R14" s="10"/>
      <c r="S14" s="10"/>
      <c r="T14" s="10"/>
      <c r="U14" s="10"/>
      <c r="V14" s="10"/>
    </row>
    <row r="15" spans="2:22" ht="24" customHeight="1" x14ac:dyDescent="0.3">
      <c r="B15" s="9" t="s">
        <v>24</v>
      </c>
      <c r="C15" s="10">
        <f>SUM(E15:V15)</f>
        <v>150</v>
      </c>
      <c r="D15" s="10"/>
      <c r="E15" s="10">
        <v>10</v>
      </c>
      <c r="F15" s="10">
        <v>10</v>
      </c>
      <c r="G15" s="10"/>
      <c r="H15" s="10"/>
      <c r="I15" s="10"/>
      <c r="J15" s="10"/>
      <c r="K15" s="10">
        <v>20</v>
      </c>
      <c r="L15" s="10">
        <v>20</v>
      </c>
      <c r="M15" s="10">
        <v>0</v>
      </c>
      <c r="N15" s="10">
        <v>0</v>
      </c>
      <c r="O15" s="10">
        <v>0</v>
      </c>
      <c r="P15" s="10">
        <v>0</v>
      </c>
      <c r="Q15" s="10">
        <v>25</v>
      </c>
      <c r="R15" s="10">
        <v>25</v>
      </c>
      <c r="S15" s="10"/>
      <c r="T15" s="10"/>
      <c r="U15" s="10"/>
      <c r="V15" s="10">
        <v>40</v>
      </c>
    </row>
    <row r="16" spans="2:22" ht="24" customHeight="1" x14ac:dyDescent="0.3">
      <c r="B16" s="8" t="s">
        <v>6</v>
      </c>
      <c r="C16" s="10">
        <f>SUM(E16:V16)</f>
        <v>-137.91479869324155</v>
      </c>
      <c r="D16" s="10">
        <f t="shared" ref="D16:V16" si="14">D12-D13-D15</f>
        <v>7.9099999999999984</v>
      </c>
      <c r="E16" s="10">
        <f t="shared" si="14"/>
        <v>-8.7530857142857155</v>
      </c>
      <c r="F16" s="10">
        <f t="shared" si="14"/>
        <v>-8.743861714285714</v>
      </c>
      <c r="G16" s="10">
        <f t="shared" si="14"/>
        <v>1.2535467657142849</v>
      </c>
      <c r="H16" s="10">
        <f t="shared" si="14"/>
        <v>1.2383034153142845</v>
      </c>
      <c r="I16" s="10">
        <f t="shared" si="14"/>
        <v>1.2095251979062827</v>
      </c>
      <c r="J16" s="10">
        <f t="shared" si="14"/>
        <v>1.1662799161501223</v>
      </c>
      <c r="K16" s="10">
        <f t="shared" si="14"/>
        <v>-18.892416346241163</v>
      </c>
      <c r="L16" s="10">
        <f t="shared" si="14"/>
        <v>-18.967601912630268</v>
      </c>
      <c r="M16" s="10">
        <f t="shared" si="14"/>
        <v>0.9396276619653392</v>
      </c>
      <c r="N16" s="10">
        <f t="shared" si="14"/>
        <v>0.82811662298098376</v>
      </c>
      <c r="O16" s="10">
        <f t="shared" si="14"/>
        <v>0.69664589789147513</v>
      </c>
      <c r="P16" s="10">
        <f t="shared" si="14"/>
        <v>0.54392981970843302</v>
      </c>
      <c r="Q16" s="10">
        <f t="shared" si="14"/>
        <v>-24.6313873155596</v>
      </c>
      <c r="R16" s="10">
        <f t="shared" si="14"/>
        <v>-24.830734865830387</v>
      </c>
      <c r="S16" s="10">
        <f t="shared" si="14"/>
        <v>-5.5619643018859577E-2</v>
      </c>
      <c r="T16" s="10">
        <f t="shared" si="14"/>
        <v>-0.30762990545897928</v>
      </c>
      <c r="U16" s="10">
        <f t="shared" si="14"/>
        <v>-0.58843955234117296</v>
      </c>
      <c r="V16" s="10">
        <f t="shared" si="14"/>
        <v>-40.019997021220881</v>
      </c>
    </row>
    <row r="17" spans="2:22" ht="24" hidden="1" customHeight="1" x14ac:dyDescent="0.3">
      <c r="B17" s="13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2:22" ht="24" customHeight="1" x14ac:dyDescent="0.3">
      <c r="B18" s="8" t="s">
        <v>7</v>
      </c>
      <c r="C18" s="10">
        <f>SUM(E18:V18)</f>
        <v>-137.91479869324155</v>
      </c>
      <c r="D18" s="10">
        <f t="shared" ref="D18" si="15">D16-D17</f>
        <v>7.9099999999999984</v>
      </c>
      <c r="E18" s="10">
        <f t="shared" ref="E18:V18" si="16">E16-E17</f>
        <v>-8.7530857142857155</v>
      </c>
      <c r="F18" s="10">
        <f t="shared" si="16"/>
        <v>-8.743861714285714</v>
      </c>
      <c r="G18" s="10">
        <f t="shared" si="16"/>
        <v>1.2535467657142849</v>
      </c>
      <c r="H18" s="10">
        <f t="shared" si="16"/>
        <v>1.2383034153142845</v>
      </c>
      <c r="I18" s="10">
        <f t="shared" si="16"/>
        <v>1.2095251979062827</v>
      </c>
      <c r="J18" s="10">
        <f t="shared" si="16"/>
        <v>1.1662799161501223</v>
      </c>
      <c r="K18" s="10">
        <f t="shared" si="16"/>
        <v>-18.892416346241163</v>
      </c>
      <c r="L18" s="10">
        <f t="shared" si="16"/>
        <v>-18.967601912630268</v>
      </c>
      <c r="M18" s="10">
        <f t="shared" si="16"/>
        <v>0.9396276619653392</v>
      </c>
      <c r="N18" s="10">
        <f t="shared" si="16"/>
        <v>0.82811662298098376</v>
      </c>
      <c r="O18" s="10">
        <f t="shared" si="16"/>
        <v>0.69664589789147513</v>
      </c>
      <c r="P18" s="10">
        <f t="shared" si="16"/>
        <v>0.54392981970843302</v>
      </c>
      <c r="Q18" s="10">
        <f t="shared" si="16"/>
        <v>-24.6313873155596</v>
      </c>
      <c r="R18" s="10">
        <f t="shared" si="16"/>
        <v>-24.830734865830387</v>
      </c>
      <c r="S18" s="10">
        <f t="shared" si="16"/>
        <v>-5.5619643018859577E-2</v>
      </c>
      <c r="T18" s="10">
        <f t="shared" si="16"/>
        <v>-0.30762990545897928</v>
      </c>
      <c r="U18" s="10">
        <f t="shared" si="16"/>
        <v>-0.58843955234117296</v>
      </c>
      <c r="V18" s="10">
        <f t="shared" si="16"/>
        <v>-40.019997021220881</v>
      </c>
    </row>
    <row r="19" spans="2:22" s="15" customFormat="1" ht="24" hidden="1" customHeight="1" x14ac:dyDescent="0.3">
      <c r="B19" s="14"/>
      <c r="C19" s="10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2:22" ht="24" customHeight="1" x14ac:dyDescent="0.3">
      <c r="B20" s="8" t="s">
        <v>8</v>
      </c>
      <c r="C20" s="10">
        <f>SUM(E20:V20)</f>
        <v>-137.91479869324155</v>
      </c>
      <c r="D20" s="10">
        <f t="shared" ref="D20" si="17">D18-D19</f>
        <v>7.9099999999999984</v>
      </c>
      <c r="E20" s="10">
        <f t="shared" ref="E20:R20" si="18">E18-E19</f>
        <v>-8.7530857142857155</v>
      </c>
      <c r="F20" s="10">
        <f t="shared" si="18"/>
        <v>-8.743861714285714</v>
      </c>
      <c r="G20" s="10">
        <f t="shared" si="18"/>
        <v>1.2535467657142849</v>
      </c>
      <c r="H20" s="10">
        <f t="shared" si="18"/>
        <v>1.2383034153142845</v>
      </c>
      <c r="I20" s="10">
        <f t="shared" si="18"/>
        <v>1.2095251979062827</v>
      </c>
      <c r="J20" s="10">
        <f t="shared" si="18"/>
        <v>1.1662799161501223</v>
      </c>
      <c r="K20" s="10">
        <f t="shared" si="18"/>
        <v>-18.892416346241163</v>
      </c>
      <c r="L20" s="10">
        <f t="shared" si="18"/>
        <v>-18.967601912630268</v>
      </c>
      <c r="M20" s="10">
        <f t="shared" si="18"/>
        <v>0.9396276619653392</v>
      </c>
      <c r="N20" s="10">
        <f t="shared" si="18"/>
        <v>0.82811662298098376</v>
      </c>
      <c r="O20" s="10">
        <f t="shared" si="18"/>
        <v>0.69664589789147513</v>
      </c>
      <c r="P20" s="10">
        <f t="shared" si="18"/>
        <v>0.54392981970843302</v>
      </c>
      <c r="Q20" s="10">
        <f t="shared" si="18"/>
        <v>-24.6313873155596</v>
      </c>
      <c r="R20" s="10">
        <f t="shared" si="18"/>
        <v>-24.830734865830387</v>
      </c>
      <c r="S20" s="10">
        <f t="shared" ref="S20:V20" si="19">S18-S19</f>
        <v>-5.5619643018859577E-2</v>
      </c>
      <c r="T20" s="10">
        <f t="shared" si="19"/>
        <v>-0.30762990545897928</v>
      </c>
      <c r="U20" s="10">
        <f t="shared" si="19"/>
        <v>-0.58843955234117296</v>
      </c>
      <c r="V20" s="10">
        <f t="shared" si="19"/>
        <v>-40.019997021220881</v>
      </c>
    </row>
    <row r="21" spans="2:22" ht="24" customHeight="1" x14ac:dyDescent="0.3">
      <c r="B21" s="16" t="s">
        <v>5</v>
      </c>
      <c r="C21" s="10">
        <f>SUM(E21:V21)</f>
        <v>199.05357142857142</v>
      </c>
      <c r="D21" s="10">
        <f t="shared" ref="D21:V21" si="20">D13</f>
        <v>5.99</v>
      </c>
      <c r="E21" s="10">
        <f t="shared" si="20"/>
        <v>11.214285714285714</v>
      </c>
      <c r="F21" s="10">
        <f t="shared" si="20"/>
        <v>11.214285714285714</v>
      </c>
      <c r="G21" s="10">
        <f t="shared" si="20"/>
        <v>11.214285714285714</v>
      </c>
      <c r="H21" s="10">
        <f t="shared" si="20"/>
        <v>11.214285714285714</v>
      </c>
      <c r="I21" s="10">
        <f t="shared" si="20"/>
        <v>11.214285714285714</v>
      </c>
      <c r="J21" s="10">
        <f t="shared" si="20"/>
        <v>11.214285714285714</v>
      </c>
      <c r="K21" s="10">
        <f t="shared" si="20"/>
        <v>11.214285714285714</v>
      </c>
      <c r="L21" s="10">
        <f t="shared" si="20"/>
        <v>11.214285714285714</v>
      </c>
      <c r="M21" s="10">
        <f t="shared" si="20"/>
        <v>11.214285714285714</v>
      </c>
      <c r="N21" s="10">
        <f t="shared" si="20"/>
        <v>11.214285714285714</v>
      </c>
      <c r="O21" s="10">
        <f t="shared" si="20"/>
        <v>11.214285714285714</v>
      </c>
      <c r="P21" s="10">
        <f t="shared" si="20"/>
        <v>11.214285714285714</v>
      </c>
      <c r="Q21" s="10">
        <f t="shared" si="20"/>
        <v>11.214285714285714</v>
      </c>
      <c r="R21" s="10">
        <f t="shared" si="20"/>
        <v>11.214285714285714</v>
      </c>
      <c r="S21" s="10">
        <f t="shared" si="20"/>
        <v>11.214285714285714</v>
      </c>
      <c r="T21" s="10">
        <f t="shared" si="20"/>
        <v>11.214285714285714</v>
      </c>
      <c r="U21" s="10">
        <f t="shared" si="20"/>
        <v>11.214285714285714</v>
      </c>
      <c r="V21" s="10">
        <f t="shared" si="20"/>
        <v>8.4107142857142847</v>
      </c>
    </row>
    <row r="22" spans="2:22" s="1" customFormat="1" ht="24" customHeight="1" x14ac:dyDescent="0.3">
      <c r="B22" s="18" t="s">
        <v>19</v>
      </c>
      <c r="C22" s="17">
        <f>SUM(E22:V22)</f>
        <v>61.13877273532988</v>
      </c>
      <c r="D22" s="17">
        <f>D21+D20</f>
        <v>13.899999999999999</v>
      </c>
      <c r="E22" s="17">
        <f>E21+E20</f>
        <v>2.4611999999999981</v>
      </c>
      <c r="F22" s="17">
        <f t="shared" ref="F22:R22" si="21">F21+F20</f>
        <v>2.4704239999999995</v>
      </c>
      <c r="G22" s="17">
        <f t="shared" si="21"/>
        <v>12.467832479999998</v>
      </c>
      <c r="H22" s="17">
        <f t="shared" si="21"/>
        <v>12.452589129599998</v>
      </c>
      <c r="I22" s="17">
        <f t="shared" si="21"/>
        <v>12.423810912191996</v>
      </c>
      <c r="J22" s="17">
        <f t="shared" si="21"/>
        <v>12.380565630435836</v>
      </c>
      <c r="K22" s="17">
        <f t="shared" si="21"/>
        <v>-7.6781306319554492</v>
      </c>
      <c r="L22" s="17">
        <f t="shared" si="21"/>
        <v>-7.7533161983445549</v>
      </c>
      <c r="M22" s="17">
        <f t="shared" si="21"/>
        <v>12.153913376251053</v>
      </c>
      <c r="N22" s="17">
        <f t="shared" si="21"/>
        <v>12.042402337266697</v>
      </c>
      <c r="O22" s="17">
        <f t="shared" si="21"/>
        <v>11.910931612177189</v>
      </c>
      <c r="P22" s="17">
        <f t="shared" si="21"/>
        <v>11.758215533994147</v>
      </c>
      <c r="Q22" s="17">
        <f t="shared" si="21"/>
        <v>-13.417101601273886</v>
      </c>
      <c r="R22" s="17">
        <f t="shared" si="21"/>
        <v>-13.616449151544673</v>
      </c>
      <c r="S22" s="17">
        <f t="shared" ref="S22:V22" si="22">S21+S20</f>
        <v>11.158666071266854</v>
      </c>
      <c r="T22" s="17">
        <f t="shared" si="22"/>
        <v>10.906655808826734</v>
      </c>
      <c r="U22" s="17">
        <f t="shared" si="22"/>
        <v>10.625846161944541</v>
      </c>
      <c r="V22" s="17">
        <f t="shared" si="22"/>
        <v>-31.609282735506596</v>
      </c>
    </row>
    <row r="23" spans="2:22" ht="24" hidden="1" customHeight="1" x14ac:dyDescent="0.3">
      <c r="B23" s="16"/>
      <c r="C23" s="17"/>
      <c r="D23" s="10" t="s">
        <v>0</v>
      </c>
      <c r="E23" s="10"/>
      <c r="F23" s="10"/>
      <c r="G23" s="10"/>
      <c r="H23" s="10"/>
      <c r="I23" s="10" t="s">
        <v>0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2:22" ht="24" customHeight="1" x14ac:dyDescent="0.3">
      <c r="B24" s="16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2:22" ht="24" customHeight="1" x14ac:dyDescent="0.3">
      <c r="B25" s="18" t="s">
        <v>9</v>
      </c>
      <c r="C25" s="17">
        <f>SUM(E25:V25)</f>
        <v>61.13877273532988</v>
      </c>
      <c r="D25" s="17">
        <f>D22-D24</f>
        <v>13.899999999999999</v>
      </c>
      <c r="E25" s="17">
        <f>E22-E24</f>
        <v>2.4611999999999981</v>
      </c>
      <c r="F25" s="17">
        <f t="shared" ref="F25:R25" si="23">F22-F24</f>
        <v>2.4704239999999995</v>
      </c>
      <c r="G25" s="17">
        <f t="shared" si="23"/>
        <v>12.467832479999998</v>
      </c>
      <c r="H25" s="17">
        <f t="shared" si="23"/>
        <v>12.452589129599998</v>
      </c>
      <c r="I25" s="17">
        <f t="shared" si="23"/>
        <v>12.423810912191996</v>
      </c>
      <c r="J25" s="17">
        <f t="shared" si="23"/>
        <v>12.380565630435836</v>
      </c>
      <c r="K25" s="17">
        <f t="shared" si="23"/>
        <v>-7.6781306319554492</v>
      </c>
      <c r="L25" s="17">
        <f t="shared" si="23"/>
        <v>-7.7533161983445549</v>
      </c>
      <c r="M25" s="17">
        <f t="shared" si="23"/>
        <v>12.153913376251053</v>
      </c>
      <c r="N25" s="17">
        <f t="shared" si="23"/>
        <v>12.042402337266697</v>
      </c>
      <c r="O25" s="17">
        <f t="shared" si="23"/>
        <v>11.910931612177189</v>
      </c>
      <c r="P25" s="17">
        <f t="shared" si="23"/>
        <v>11.758215533994147</v>
      </c>
      <c r="Q25" s="17">
        <f t="shared" si="23"/>
        <v>-13.417101601273886</v>
      </c>
      <c r="R25" s="17">
        <f t="shared" si="23"/>
        <v>-13.616449151544673</v>
      </c>
      <c r="S25" s="17">
        <f t="shared" ref="S25:V25" si="24">S22-S24</f>
        <v>11.158666071266854</v>
      </c>
      <c r="T25" s="17">
        <f t="shared" si="24"/>
        <v>10.906655808826734</v>
      </c>
      <c r="U25" s="17">
        <f t="shared" si="24"/>
        <v>10.625846161944541</v>
      </c>
      <c r="V25" s="17">
        <f t="shared" si="24"/>
        <v>-31.609282735506596</v>
      </c>
    </row>
    <row r="26" spans="2:22" ht="24" customHeight="1" x14ac:dyDescent="0.3">
      <c r="B26" s="19" t="s">
        <v>10</v>
      </c>
      <c r="C26" s="20"/>
      <c r="D26" s="10"/>
      <c r="E26" s="10">
        <f>E25</f>
        <v>2.4611999999999981</v>
      </c>
      <c r="F26" s="10">
        <f t="shared" ref="F26:Q26" si="25">E26+F25</f>
        <v>4.9316239999999976</v>
      </c>
      <c r="G26" s="10">
        <f t="shared" si="25"/>
        <v>17.399456479999998</v>
      </c>
      <c r="H26" s="10">
        <f t="shared" si="25"/>
        <v>29.852045609599998</v>
      </c>
      <c r="I26" s="10">
        <f t="shared" si="25"/>
        <v>42.275856521791994</v>
      </c>
      <c r="J26" s="10">
        <f t="shared" si="25"/>
        <v>54.656422152227833</v>
      </c>
      <c r="K26" s="10">
        <f t="shared" si="25"/>
        <v>46.978291520272386</v>
      </c>
      <c r="L26" s="10">
        <f t="shared" si="25"/>
        <v>39.224975321927829</v>
      </c>
      <c r="M26" s="10">
        <f t="shared" si="25"/>
        <v>51.378888698178883</v>
      </c>
      <c r="N26" s="10">
        <f t="shared" si="25"/>
        <v>63.421291035445577</v>
      </c>
      <c r="O26" s="10">
        <f t="shared" si="25"/>
        <v>75.332222647622771</v>
      </c>
      <c r="P26" s="10">
        <f t="shared" si="25"/>
        <v>87.090438181616918</v>
      </c>
      <c r="Q26" s="10">
        <f t="shared" si="25"/>
        <v>73.673336580343033</v>
      </c>
      <c r="R26" s="10">
        <f t="shared" ref="R26" si="26">Q26+R25</f>
        <v>60.056887428798362</v>
      </c>
      <c r="S26" s="10">
        <f t="shared" ref="S26" si="27">R26+S25</f>
        <v>71.215553500065212</v>
      </c>
      <c r="T26" s="10">
        <f t="shared" ref="T26" si="28">S26+T25</f>
        <v>82.122209308891939</v>
      </c>
      <c r="U26" s="10">
        <f t="shared" ref="U26" si="29">T26+U25</f>
        <v>92.748055470836476</v>
      </c>
      <c r="V26" s="10">
        <f t="shared" ref="V26" si="30">U26+V25</f>
        <v>61.13877273532988</v>
      </c>
    </row>
    <row r="27" spans="2:22" ht="24" customHeight="1" x14ac:dyDescent="0.3">
      <c r="B27" s="8"/>
      <c r="C27" s="17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2:22" ht="24" hidden="1" customHeight="1" x14ac:dyDescent="0.3">
      <c r="B28" s="8" t="s">
        <v>11</v>
      </c>
      <c r="C28" s="10"/>
      <c r="D28" s="10"/>
      <c r="E28" s="10">
        <f>D28-E24</f>
        <v>0</v>
      </c>
      <c r="F28" s="10">
        <f t="shared" ref="F28:P28" si="31">E28-F24</f>
        <v>0</v>
      </c>
      <c r="G28" s="10">
        <f t="shared" si="31"/>
        <v>0</v>
      </c>
      <c r="H28" s="10">
        <f t="shared" si="31"/>
        <v>0</v>
      </c>
      <c r="I28" s="10">
        <f t="shared" si="31"/>
        <v>0</v>
      </c>
      <c r="J28" s="10">
        <f t="shared" si="31"/>
        <v>0</v>
      </c>
      <c r="K28" s="10">
        <f t="shared" si="31"/>
        <v>0</v>
      </c>
      <c r="L28" s="10">
        <f t="shared" si="31"/>
        <v>0</v>
      </c>
      <c r="M28" s="10">
        <f t="shared" si="31"/>
        <v>0</v>
      </c>
      <c r="N28" s="10">
        <f t="shared" si="31"/>
        <v>0</v>
      </c>
      <c r="O28" s="10">
        <f t="shared" si="31"/>
        <v>0</v>
      </c>
      <c r="P28" s="10">
        <f t="shared" si="31"/>
        <v>0</v>
      </c>
      <c r="Q28" s="10">
        <v>5.6843418860808015E-14</v>
      </c>
      <c r="R28" s="10"/>
      <c r="S28" s="10"/>
      <c r="T28" s="10"/>
      <c r="U28" s="10"/>
      <c r="V28" s="10"/>
    </row>
    <row r="29" spans="2:22" ht="24" customHeight="1" x14ac:dyDescent="0.3">
      <c r="B29" s="28" t="s">
        <v>26</v>
      </c>
      <c r="C29" s="23"/>
    </row>
    <row r="30" spans="2:22" ht="24" customHeight="1" x14ac:dyDescent="0.3">
      <c r="B30" s="28" t="s">
        <v>27</v>
      </c>
    </row>
    <row r="31" spans="2:22" ht="24" customHeight="1" x14ac:dyDescent="0.3">
      <c r="B31" s="28" t="s">
        <v>28</v>
      </c>
    </row>
    <row r="34" spans="2:22" ht="24" customHeight="1" x14ac:dyDescent="0.3">
      <c r="B34" s="21" t="s">
        <v>16</v>
      </c>
      <c r="C34" s="22"/>
      <c r="D34" s="21"/>
      <c r="E34" s="27">
        <f t="shared" ref="E34:V34" si="32">E5</f>
        <v>45016</v>
      </c>
      <c r="F34" s="27">
        <f t="shared" si="32"/>
        <v>45382</v>
      </c>
      <c r="G34" s="27">
        <f t="shared" si="32"/>
        <v>45747</v>
      </c>
      <c r="H34" s="27">
        <f t="shared" si="32"/>
        <v>46112</v>
      </c>
      <c r="I34" s="27">
        <f t="shared" si="32"/>
        <v>46477</v>
      </c>
      <c r="J34" s="27">
        <f t="shared" si="32"/>
        <v>46843</v>
      </c>
      <c r="K34" s="27">
        <f t="shared" si="32"/>
        <v>47208</v>
      </c>
      <c r="L34" s="27">
        <f t="shared" si="32"/>
        <v>47573</v>
      </c>
      <c r="M34" s="27">
        <f t="shared" si="32"/>
        <v>47938</v>
      </c>
      <c r="N34" s="27">
        <f t="shared" si="32"/>
        <v>48304</v>
      </c>
      <c r="O34" s="27">
        <f t="shared" si="32"/>
        <v>48669</v>
      </c>
      <c r="P34" s="27">
        <f t="shared" si="32"/>
        <v>49034</v>
      </c>
      <c r="Q34" s="27">
        <f t="shared" si="32"/>
        <v>49399</v>
      </c>
      <c r="R34" s="27">
        <f t="shared" si="32"/>
        <v>49764</v>
      </c>
      <c r="S34" s="27">
        <f t="shared" si="32"/>
        <v>50129</v>
      </c>
      <c r="T34" s="27">
        <f t="shared" si="32"/>
        <v>50494</v>
      </c>
      <c r="U34" s="27">
        <f t="shared" si="32"/>
        <v>50859</v>
      </c>
      <c r="V34" s="27">
        <f t="shared" si="32"/>
        <v>51224</v>
      </c>
    </row>
    <row r="35" spans="2:22" ht="24" customHeight="1" x14ac:dyDescent="0.3">
      <c r="B35" s="22" t="s">
        <v>20</v>
      </c>
      <c r="C35" s="22"/>
      <c r="D35" s="22"/>
      <c r="E35" s="30">
        <v>0.02</v>
      </c>
      <c r="F35" s="30">
        <f>E35</f>
        <v>0.02</v>
      </c>
      <c r="G35" s="30">
        <f t="shared" ref="G35:V35" si="33">F35</f>
        <v>0.02</v>
      </c>
      <c r="H35" s="30">
        <f t="shared" si="33"/>
        <v>0.02</v>
      </c>
      <c r="I35" s="30">
        <f t="shared" si="33"/>
        <v>0.02</v>
      </c>
      <c r="J35" s="30">
        <f t="shared" si="33"/>
        <v>0.02</v>
      </c>
      <c r="K35" s="30">
        <f t="shared" si="33"/>
        <v>0.02</v>
      </c>
      <c r="L35" s="30">
        <f t="shared" si="33"/>
        <v>0.02</v>
      </c>
      <c r="M35" s="30">
        <f t="shared" si="33"/>
        <v>0.02</v>
      </c>
      <c r="N35" s="30">
        <f t="shared" si="33"/>
        <v>0.02</v>
      </c>
      <c r="O35" s="30">
        <f t="shared" si="33"/>
        <v>0.02</v>
      </c>
      <c r="P35" s="30">
        <f t="shared" si="33"/>
        <v>0.02</v>
      </c>
      <c r="Q35" s="30">
        <f t="shared" si="33"/>
        <v>0.02</v>
      </c>
      <c r="R35" s="30">
        <f t="shared" si="33"/>
        <v>0.02</v>
      </c>
      <c r="S35" s="30">
        <f t="shared" si="33"/>
        <v>0.02</v>
      </c>
      <c r="T35" s="30">
        <f t="shared" si="33"/>
        <v>0.02</v>
      </c>
      <c r="U35" s="30">
        <f t="shared" si="33"/>
        <v>0.02</v>
      </c>
      <c r="V35" s="30">
        <f t="shared" si="33"/>
        <v>0.02</v>
      </c>
    </row>
    <row r="36" spans="2:22" ht="24" customHeight="1" x14ac:dyDescent="0.3">
      <c r="B36" s="22" t="s">
        <v>21</v>
      </c>
      <c r="C36" s="22"/>
      <c r="D36" s="22"/>
      <c r="E36" s="29">
        <v>0.05</v>
      </c>
      <c r="F36" s="30">
        <f t="shared" ref="F36" si="34">E36</f>
        <v>0.05</v>
      </c>
      <c r="G36" s="29">
        <f t="shared" ref="G36:V36" si="35">F36</f>
        <v>0.05</v>
      </c>
      <c r="H36" s="29">
        <f t="shared" si="35"/>
        <v>0.05</v>
      </c>
      <c r="I36" s="29">
        <f t="shared" si="35"/>
        <v>0.05</v>
      </c>
      <c r="J36" s="29">
        <f t="shared" si="35"/>
        <v>0.05</v>
      </c>
      <c r="K36" s="29">
        <f t="shared" si="35"/>
        <v>0.05</v>
      </c>
      <c r="L36" s="29">
        <f t="shared" si="35"/>
        <v>0.05</v>
      </c>
      <c r="M36" s="29">
        <f t="shared" si="35"/>
        <v>0.05</v>
      </c>
      <c r="N36" s="29">
        <f t="shared" si="35"/>
        <v>0.05</v>
      </c>
      <c r="O36" s="29">
        <f t="shared" si="35"/>
        <v>0.05</v>
      </c>
      <c r="P36" s="29">
        <f t="shared" si="35"/>
        <v>0.05</v>
      </c>
      <c r="Q36" s="29">
        <f t="shared" si="35"/>
        <v>0.05</v>
      </c>
      <c r="R36" s="29">
        <f t="shared" si="35"/>
        <v>0.05</v>
      </c>
      <c r="S36" s="29">
        <f t="shared" si="35"/>
        <v>0.05</v>
      </c>
      <c r="T36" s="29">
        <f t="shared" si="35"/>
        <v>0.05</v>
      </c>
      <c r="U36" s="29">
        <f t="shared" si="35"/>
        <v>0.05</v>
      </c>
      <c r="V36" s="29">
        <f t="shared" si="35"/>
        <v>0.05</v>
      </c>
    </row>
    <row r="40" spans="2:22" ht="24" customHeight="1" x14ac:dyDescent="0.3"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3" spans="2:22" ht="24" customHeight="1" x14ac:dyDescent="0.3"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</row>
    <row r="44" spans="2:22" ht="24" customHeight="1" x14ac:dyDescent="0.3">
      <c r="C44" s="26"/>
    </row>
  </sheetData>
  <pageMargins left="0" right="0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Ramaraju DVSS</dc:creator>
  <cp:lastModifiedBy>RAHUL SAHLOT</cp:lastModifiedBy>
  <cp:lastPrinted>2022-07-22T07:28:53Z</cp:lastPrinted>
  <dcterms:created xsi:type="dcterms:W3CDTF">2021-10-10T13:39:21Z</dcterms:created>
  <dcterms:modified xsi:type="dcterms:W3CDTF">2022-07-22T11:09:04Z</dcterms:modified>
</cp:coreProperties>
</file>