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640"/>
  </bookViews>
  <sheets>
    <sheet name="Cost to Complete" sheetId="5" r:id="rId1"/>
    <sheet name="Feb 15" sheetId="7" state="hidden" r:id="rId2"/>
    <sheet name="March 15" sheetId="8" state="hidden" r:id="rId3"/>
    <sheet name="Apr 15" sheetId="9" state="hidden" r:id="rId4"/>
    <sheet name="Cost to Complete Revised" sheetId="10" state="hidden" r:id="rId5"/>
  </sheets>
  <externalReferences>
    <externalReference r:id="rId6"/>
  </externalReferences>
  <definedNames>
    <definedName name="_xlnm.Print_Area" localSheetId="0">'Cost to Complete'!$A$1:$I$12</definedName>
    <definedName name="_xlnm.Print_Area" localSheetId="4">'Cost to Complete Revised'!$A$1:$J$24</definedName>
  </definedNames>
  <calcPr calcId="162913"/>
</workbook>
</file>

<file path=xl/calcChain.xml><?xml version="1.0" encoding="utf-8"?>
<calcChain xmlns="http://schemas.openxmlformats.org/spreadsheetml/2006/main">
  <c r="F10" i="5" l="1"/>
  <c r="F11" i="5"/>
  <c r="E8" i="10"/>
  <c r="F8" i="10" s="1"/>
  <c r="H8" i="10" s="1"/>
  <c r="E7" i="10"/>
  <c r="F7" i="10" s="1"/>
  <c r="H7" i="10" s="1"/>
  <c r="H16" i="10" l="1"/>
  <c r="H20" i="10"/>
  <c r="I20" i="10" s="1"/>
  <c r="E20" i="10"/>
  <c r="H19" i="10"/>
  <c r="E19" i="10"/>
  <c r="H18" i="10"/>
  <c r="I18" i="10" s="1"/>
  <c r="E18" i="10"/>
  <c r="F17" i="10"/>
  <c r="H17" i="10" s="1"/>
  <c r="H13" i="10"/>
  <c r="E13" i="10"/>
  <c r="H12" i="10"/>
  <c r="I12" i="10" s="1"/>
  <c r="E12" i="10"/>
  <c r="U11" i="10"/>
  <c r="U12" i="10" s="1"/>
  <c r="U13" i="10" s="1"/>
  <c r="H11" i="10"/>
  <c r="E11" i="10"/>
  <c r="I10" i="10"/>
  <c r="E10" i="10"/>
  <c r="O7" i="10"/>
  <c r="O8" i="10" s="1"/>
  <c r="F6" i="10"/>
  <c r="I17" i="10" l="1"/>
  <c r="I19" i="10"/>
  <c r="I13" i="10"/>
  <c r="I11" i="10"/>
  <c r="F23" i="10"/>
  <c r="H6" i="10"/>
  <c r="I6" i="10" s="1"/>
  <c r="I23" i="10" l="1"/>
  <c r="H23" i="10"/>
  <c r="N10" i="9"/>
  <c r="M10" i="9"/>
  <c r="L10" i="9"/>
  <c r="K10" i="9"/>
  <c r="J10" i="9"/>
  <c r="I10" i="9"/>
  <c r="N7" i="9"/>
  <c r="M7" i="9"/>
  <c r="L7" i="9"/>
  <c r="K7" i="9"/>
  <c r="J7" i="9"/>
  <c r="I7" i="9"/>
  <c r="F27" i="9"/>
  <c r="H27" i="9" s="1"/>
  <c r="F26" i="9"/>
  <c r="H26" i="9" s="1"/>
  <c r="F25" i="9"/>
  <c r="H25" i="9" s="1"/>
  <c r="I25" i="9" s="1"/>
  <c r="O25" i="9" s="1"/>
  <c r="P25" i="9" s="1"/>
  <c r="F24" i="9"/>
  <c r="H24" i="9" s="1"/>
  <c r="F23" i="9"/>
  <c r="H23" i="9" s="1"/>
  <c r="M23" i="9" s="1"/>
  <c r="F22" i="9"/>
  <c r="H22" i="9" s="1"/>
  <c r="F21" i="9"/>
  <c r="H21" i="9" s="1"/>
  <c r="F20" i="9"/>
  <c r="H20" i="9" s="1"/>
  <c r="F19" i="9"/>
  <c r="H19" i="9" s="1"/>
  <c r="F18" i="9"/>
  <c r="H18" i="9" s="1"/>
  <c r="I18" i="9" s="1"/>
  <c r="F17" i="9"/>
  <c r="H17" i="9" s="1"/>
  <c r="F16" i="9"/>
  <c r="H16" i="9" s="1"/>
  <c r="F15" i="9"/>
  <c r="H15" i="9" s="1"/>
  <c r="F14" i="9"/>
  <c r="H14" i="9" s="1"/>
  <c r="I14" i="9" s="1"/>
  <c r="O14" i="9" s="1"/>
  <c r="P14" i="9" s="1"/>
  <c r="F13" i="9"/>
  <c r="H13" i="9" s="1"/>
  <c r="F12" i="9"/>
  <c r="H12" i="9"/>
  <c r="L12" i="9" s="1"/>
  <c r="F11" i="9"/>
  <c r="H11" i="9" s="1"/>
  <c r="F9" i="9"/>
  <c r="H9" i="9" s="1"/>
  <c r="F8" i="9"/>
  <c r="H8" i="9" s="1"/>
  <c r="M8" i="9" s="1"/>
  <c r="F6" i="9"/>
  <c r="H6" i="9" s="1"/>
  <c r="M10" i="8"/>
  <c r="M7" i="8"/>
  <c r="L10" i="8"/>
  <c r="L7" i="8"/>
  <c r="K10" i="8"/>
  <c r="K7" i="8"/>
  <c r="J10" i="8"/>
  <c r="J7" i="8"/>
  <c r="I10" i="8"/>
  <c r="I7" i="8"/>
  <c r="F27" i="8"/>
  <c r="H27" i="8" s="1"/>
  <c r="F26" i="8"/>
  <c r="H26" i="8" s="1"/>
  <c r="F25" i="8"/>
  <c r="H25" i="8" s="1"/>
  <c r="I25" i="8" s="1"/>
  <c r="N25" i="8" s="1"/>
  <c r="F24" i="8"/>
  <c r="H24" i="8" s="1"/>
  <c r="F23" i="8"/>
  <c r="H23" i="8" s="1"/>
  <c r="F22" i="8"/>
  <c r="H22" i="8" s="1"/>
  <c r="F21" i="8"/>
  <c r="H21" i="8" s="1"/>
  <c r="F20" i="8"/>
  <c r="H20" i="8" s="1"/>
  <c r="I20" i="8" s="1"/>
  <c r="F19" i="8"/>
  <c r="H19" i="8" s="1"/>
  <c r="F18" i="8"/>
  <c r="H18" i="8" s="1"/>
  <c r="I18" i="8" s="1"/>
  <c r="F17" i="8"/>
  <c r="H17" i="8" s="1"/>
  <c r="J17" i="8" s="1"/>
  <c r="F16" i="8"/>
  <c r="H16" i="8" s="1"/>
  <c r="F15" i="8"/>
  <c r="H15" i="8" s="1"/>
  <c r="L15" i="8" s="1"/>
  <c r="F14" i="8"/>
  <c r="H14" i="8" s="1"/>
  <c r="I14" i="8" s="1"/>
  <c r="N14" i="8" s="1"/>
  <c r="F13" i="8"/>
  <c r="H13" i="8" s="1"/>
  <c r="F12" i="8"/>
  <c r="H12" i="8" s="1"/>
  <c r="F11" i="8"/>
  <c r="H11" i="8" s="1"/>
  <c r="F9" i="8"/>
  <c r="H9" i="8" s="1"/>
  <c r="M9" i="8" s="1"/>
  <c r="F8" i="8"/>
  <c r="H8" i="8" s="1"/>
  <c r="F6" i="8"/>
  <c r="H6" i="8" s="1"/>
  <c r="M26" i="7"/>
  <c r="L7" i="7"/>
  <c r="L10" i="7"/>
  <c r="K7" i="7"/>
  <c r="K10" i="7"/>
  <c r="J7" i="7"/>
  <c r="J10" i="7"/>
  <c r="I7" i="7"/>
  <c r="I10" i="7"/>
  <c r="F27" i="7"/>
  <c r="H27" i="7" s="1"/>
  <c r="I27" i="7" s="1"/>
  <c r="M27" i="7" s="1"/>
  <c r="F26" i="7"/>
  <c r="H26" i="7" s="1"/>
  <c r="F25" i="7"/>
  <c r="H25" i="7" s="1"/>
  <c r="I25" i="7" s="1"/>
  <c r="M25" i="7" s="1"/>
  <c r="F24" i="7"/>
  <c r="H24" i="7" s="1"/>
  <c r="F23" i="7"/>
  <c r="H23" i="7" s="1"/>
  <c r="I23" i="7" s="1"/>
  <c r="F22" i="7"/>
  <c r="H22" i="7" s="1"/>
  <c r="F21" i="7"/>
  <c r="H21" i="7" s="1"/>
  <c r="F20" i="7"/>
  <c r="H20" i="7" s="1"/>
  <c r="J20" i="7" s="1"/>
  <c r="F19" i="7"/>
  <c r="H19" i="7" s="1"/>
  <c r="K19" i="7" s="1"/>
  <c r="M19" i="7" s="1"/>
  <c r="F18" i="7"/>
  <c r="H18" i="7" s="1"/>
  <c r="I18" i="7" s="1"/>
  <c r="M18" i="7" s="1"/>
  <c r="F17" i="7"/>
  <c r="H17" i="7" s="1"/>
  <c r="F16" i="7"/>
  <c r="H16" i="7" s="1"/>
  <c r="F15" i="7"/>
  <c r="H15" i="7" s="1"/>
  <c r="F14" i="7"/>
  <c r="H14" i="7" s="1"/>
  <c r="I14" i="7" s="1"/>
  <c r="M14" i="7" s="1"/>
  <c r="F13" i="7"/>
  <c r="H13" i="7" s="1"/>
  <c r="F12" i="7"/>
  <c r="H12" i="7" s="1"/>
  <c r="F11" i="7"/>
  <c r="H11" i="7" s="1"/>
  <c r="F9" i="7"/>
  <c r="H9" i="7" s="1"/>
  <c r="F8" i="7"/>
  <c r="H8" i="7" s="1"/>
  <c r="F6" i="7"/>
  <c r="H6" i="7" s="1"/>
  <c r="F7" i="5"/>
  <c r="E8" i="5" s="1"/>
  <c r="H10" i="5"/>
  <c r="I10" i="5" s="1"/>
  <c r="H11" i="5"/>
  <c r="I11" i="5" s="1"/>
  <c r="N23" i="9"/>
  <c r="J23" i="9"/>
  <c r="I17" i="9"/>
  <c r="J22" i="8"/>
  <c r="I23" i="9"/>
  <c r="I23" i="8"/>
  <c r="L8" i="9"/>
  <c r="F28" i="8" l="1"/>
  <c r="M7" i="7"/>
  <c r="J6" i="7"/>
  <c r="L6" i="7"/>
  <c r="K6" i="7"/>
  <c r="K12" i="7"/>
  <c r="I12" i="7"/>
  <c r="L22" i="7"/>
  <c r="K22" i="7"/>
  <c r="K13" i="8"/>
  <c r="I13" i="8"/>
  <c r="J13" i="8"/>
  <c r="K27" i="8"/>
  <c r="M27" i="8"/>
  <c r="J27" i="8"/>
  <c r="I20" i="9"/>
  <c r="N20" i="9"/>
  <c r="M20" i="9"/>
  <c r="L6" i="8"/>
  <c r="M6" i="8"/>
  <c r="I6" i="8"/>
  <c r="J6" i="9"/>
  <c r="N6" i="9"/>
  <c r="K6" i="9"/>
  <c r="L6" i="9"/>
  <c r="M6" i="9"/>
  <c r="I6" i="9"/>
  <c r="J9" i="7"/>
  <c r="K9" i="7"/>
  <c r="I24" i="8"/>
  <c r="L24" i="8"/>
  <c r="L9" i="9"/>
  <c r="I9" i="9"/>
  <c r="K8" i="9"/>
  <c r="I15" i="8"/>
  <c r="I8" i="9"/>
  <c r="O8" i="9" s="1"/>
  <c r="P8" i="9" s="1"/>
  <c r="J8" i="9"/>
  <c r="I20" i="7"/>
  <c r="N10" i="8"/>
  <c r="K12" i="9"/>
  <c r="N7" i="8"/>
  <c r="O10" i="9"/>
  <c r="P10" i="9" s="1"/>
  <c r="H7" i="5"/>
  <c r="F8" i="5"/>
  <c r="J11" i="7"/>
  <c r="I11" i="7"/>
  <c r="K11" i="7"/>
  <c r="L11" i="7"/>
  <c r="J17" i="7"/>
  <c r="I17" i="7"/>
  <c r="M12" i="8"/>
  <c r="L12" i="8"/>
  <c r="J12" i="8"/>
  <c r="K8" i="7"/>
  <c r="I8" i="7"/>
  <c r="L8" i="7"/>
  <c r="M8" i="8"/>
  <c r="K8" i="8"/>
  <c r="J8" i="8"/>
  <c r="I8" i="8"/>
  <c r="L8" i="8"/>
  <c r="M19" i="9"/>
  <c r="N19" i="9"/>
  <c r="K19" i="9"/>
  <c r="L19" i="9"/>
  <c r="L22" i="9"/>
  <c r="K22" i="9"/>
  <c r="M22" i="9"/>
  <c r="J22" i="9"/>
  <c r="K15" i="7"/>
  <c r="I15" i="7"/>
  <c r="L15" i="7"/>
  <c r="J15" i="7"/>
  <c r="K21" i="7"/>
  <c r="L21" i="7"/>
  <c r="K19" i="8"/>
  <c r="M19" i="8"/>
  <c r="L19" i="8"/>
  <c r="K26" i="8"/>
  <c r="I26" i="8"/>
  <c r="L26" i="8"/>
  <c r="J26" i="8"/>
  <c r="M26" i="8"/>
  <c r="J27" i="9"/>
  <c r="I27" i="9"/>
  <c r="L27" i="9"/>
  <c r="M27" i="9"/>
  <c r="N27" i="9"/>
  <c r="K27" i="9"/>
  <c r="K13" i="7"/>
  <c r="J13" i="7"/>
  <c r="I13" i="7"/>
  <c r="L13" i="7"/>
  <c r="M11" i="9"/>
  <c r="K11" i="9"/>
  <c r="H28" i="9"/>
  <c r="H29" i="9" s="1"/>
  <c r="H30" i="9" s="1"/>
  <c r="J11" i="9"/>
  <c r="L11" i="9"/>
  <c r="I11" i="9"/>
  <c r="M24" i="9"/>
  <c r="J24" i="9"/>
  <c r="L24" i="9"/>
  <c r="I24" i="9"/>
  <c r="K24" i="9"/>
  <c r="J9" i="9"/>
  <c r="M15" i="8"/>
  <c r="J24" i="8"/>
  <c r="L20" i="7"/>
  <c r="K20" i="9"/>
  <c r="F28" i="9"/>
  <c r="M12" i="9"/>
  <c r="J12" i="9"/>
  <c r="L27" i="8"/>
  <c r="L23" i="9"/>
  <c r="N9" i="9"/>
  <c r="L13" i="8"/>
  <c r="L9" i="7"/>
  <c r="K23" i="9"/>
  <c r="O23" i="9" s="1"/>
  <c r="P23" i="9" s="1"/>
  <c r="J22" i="7"/>
  <c r="L20" i="9"/>
  <c r="O7" i="9"/>
  <c r="P7" i="9" s="1"/>
  <c r="K20" i="8"/>
  <c r="N12" i="9"/>
  <c r="M24" i="8"/>
  <c r="I6" i="7"/>
  <c r="L12" i="7"/>
  <c r="M9" i="9"/>
  <c r="K9" i="9"/>
  <c r="K15" i="8"/>
  <c r="J15" i="8"/>
  <c r="M13" i="8"/>
  <c r="K24" i="8"/>
  <c r="K20" i="7"/>
  <c r="J20" i="9"/>
  <c r="F28" i="7"/>
  <c r="J18" i="9"/>
  <c r="O18" i="9" s="1"/>
  <c r="P18" i="9" s="1"/>
  <c r="M10" i="7"/>
  <c r="J23" i="7"/>
  <c r="K23" i="7"/>
  <c r="L23" i="7"/>
  <c r="L9" i="8"/>
  <c r="J9" i="8"/>
  <c r="K16" i="8"/>
  <c r="I16" i="8"/>
  <c r="M20" i="8"/>
  <c r="L20" i="8"/>
  <c r="K22" i="8"/>
  <c r="M22" i="8"/>
  <c r="L22" i="8"/>
  <c r="I13" i="9"/>
  <c r="J13" i="9"/>
  <c r="K13" i="9"/>
  <c r="M13" i="9"/>
  <c r="L13" i="9"/>
  <c r="N13" i="9"/>
  <c r="K21" i="9"/>
  <c r="L21" i="9"/>
  <c r="M21" i="9"/>
  <c r="H28" i="7"/>
  <c r="H29" i="7" s="1"/>
  <c r="H30" i="7" s="1"/>
  <c r="J16" i="7"/>
  <c r="I16" i="7"/>
  <c r="L24" i="7"/>
  <c r="I24" i="7"/>
  <c r="J24" i="7"/>
  <c r="K24" i="7"/>
  <c r="M11" i="8"/>
  <c r="K11" i="8"/>
  <c r="L11" i="8"/>
  <c r="I11" i="8"/>
  <c r="K17" i="8"/>
  <c r="I17" i="8"/>
  <c r="K21" i="8"/>
  <c r="M21" i="8"/>
  <c r="L21" i="8"/>
  <c r="L15" i="9"/>
  <c r="I15" i="9"/>
  <c r="M15" i="9"/>
  <c r="J15" i="9"/>
  <c r="K15" i="9"/>
  <c r="K17" i="9"/>
  <c r="J17" i="9"/>
  <c r="J8" i="7"/>
  <c r="J6" i="8"/>
  <c r="K12" i="8"/>
  <c r="J18" i="8"/>
  <c r="N18" i="8" s="1"/>
  <c r="M23" i="8"/>
  <c r="L23" i="8"/>
  <c r="J23" i="8"/>
  <c r="K23" i="8"/>
  <c r="H28" i="8"/>
  <c r="H29" i="8" s="1"/>
  <c r="H30" i="8" s="1"/>
  <c r="J16" i="9"/>
  <c r="K16" i="9"/>
  <c r="I16" i="9"/>
  <c r="M26" i="9"/>
  <c r="J26" i="9"/>
  <c r="L26" i="9"/>
  <c r="I26" i="9"/>
  <c r="K26" i="9"/>
  <c r="I9" i="7"/>
  <c r="J12" i="7"/>
  <c r="K6" i="8"/>
  <c r="I9" i="8"/>
  <c r="I12" i="8"/>
  <c r="I27" i="8"/>
  <c r="J11" i="8"/>
  <c r="J20" i="8"/>
  <c r="K9" i="8"/>
  <c r="J16" i="8"/>
  <c r="I12" i="9"/>
  <c r="M20" i="7" l="1"/>
  <c r="N24" i="8"/>
  <c r="O6" i="9"/>
  <c r="P6" i="9" s="1"/>
  <c r="H8" i="5"/>
  <c r="M16" i="7"/>
  <c r="M6" i="7"/>
  <c r="O16" i="9"/>
  <c r="P16" i="9" s="1"/>
  <c r="N15" i="8"/>
  <c r="M22" i="7"/>
  <c r="N19" i="8"/>
  <c r="N20" i="8"/>
  <c r="M28" i="9"/>
  <c r="M29" i="9" s="1"/>
  <c r="M30" i="9" s="1"/>
  <c r="M28" i="8"/>
  <c r="M29" i="8" s="1"/>
  <c r="M30" i="8" s="1"/>
  <c r="M8" i="7"/>
  <c r="N17" i="8"/>
  <c r="N28" i="9"/>
  <c r="N29" i="9" s="1"/>
  <c r="N30" i="9" s="1"/>
  <c r="N13" i="8"/>
  <c r="O19" i="9"/>
  <c r="P19" i="9" s="1"/>
  <c r="I7" i="5"/>
  <c r="O9" i="9"/>
  <c r="P9" i="9" s="1"/>
  <c r="N27" i="8"/>
  <c r="O17" i="9"/>
  <c r="P17" i="9" s="1"/>
  <c r="O20" i="9"/>
  <c r="P20" i="9" s="1"/>
  <c r="N26" i="8"/>
  <c r="O24" i="9"/>
  <c r="P24" i="9" s="1"/>
  <c r="M15" i="7"/>
  <c r="N8" i="8"/>
  <c r="M11" i="7"/>
  <c r="N16" i="8"/>
  <c r="L28" i="9"/>
  <c r="L29" i="9" s="1"/>
  <c r="L30" i="9" s="1"/>
  <c r="M24" i="7"/>
  <c r="M13" i="7"/>
  <c r="O27" i="9"/>
  <c r="P27" i="9" s="1"/>
  <c r="M21" i="7"/>
  <c r="M17" i="7"/>
  <c r="N12" i="8"/>
  <c r="L28" i="8"/>
  <c r="L29" i="8" s="1"/>
  <c r="L30" i="8" s="1"/>
  <c r="O11" i="9"/>
  <c r="P11" i="9" s="1"/>
  <c r="O22" i="9"/>
  <c r="P22" i="9" s="1"/>
  <c r="O15" i="9"/>
  <c r="P15" i="9" s="1"/>
  <c r="N21" i="8"/>
  <c r="N22" i="8"/>
  <c r="M23" i="7"/>
  <c r="K28" i="7"/>
  <c r="K29" i="7" s="1"/>
  <c r="K30" i="7" s="1"/>
  <c r="O21" i="9"/>
  <c r="P21" i="9" s="1"/>
  <c r="O13" i="9"/>
  <c r="P13" i="9" s="1"/>
  <c r="L28" i="7"/>
  <c r="L29" i="7" s="1"/>
  <c r="L30" i="7" s="1"/>
  <c r="O12" i="9"/>
  <c r="P12" i="9" s="1"/>
  <c r="I28" i="9"/>
  <c r="N11" i="8"/>
  <c r="J28" i="8"/>
  <c r="J29" i="8" s="1"/>
  <c r="J30" i="8" s="1"/>
  <c r="N9" i="8"/>
  <c r="I28" i="8"/>
  <c r="K28" i="8"/>
  <c r="K29" i="8" s="1"/>
  <c r="K30" i="8" s="1"/>
  <c r="N6" i="8"/>
  <c r="J28" i="7"/>
  <c r="J29" i="7" s="1"/>
  <c r="J30" i="7" s="1"/>
  <c r="M12" i="7"/>
  <c r="M9" i="7"/>
  <c r="I28" i="7"/>
  <c r="O26" i="9"/>
  <c r="P26" i="9" s="1"/>
  <c r="K28" i="9"/>
  <c r="K29" i="9" s="1"/>
  <c r="K30" i="9" s="1"/>
  <c r="J28" i="9"/>
  <c r="J29" i="9" s="1"/>
  <c r="J30" i="9" s="1"/>
  <c r="N23" i="8"/>
  <c r="H12" i="5" l="1"/>
  <c r="I8" i="5"/>
  <c r="M28" i="7"/>
  <c r="I29" i="7"/>
  <c r="I29" i="8"/>
  <c r="N28" i="8"/>
  <c r="I29" i="9"/>
  <c r="O28" i="9"/>
  <c r="P28" i="9" s="1"/>
  <c r="I30" i="9" l="1"/>
  <c r="O30" i="9" s="1"/>
  <c r="P30" i="9" s="1"/>
  <c r="O29" i="9"/>
  <c r="P29" i="9" s="1"/>
  <c r="I30" i="8"/>
  <c r="N30" i="8" s="1"/>
  <c r="N29" i="8"/>
  <c r="M29" i="7"/>
  <c r="I30" i="7"/>
  <c r="M30" i="7" s="1"/>
</calcChain>
</file>

<file path=xl/sharedStrings.xml><?xml version="1.0" encoding="utf-8"?>
<sst xmlns="http://schemas.openxmlformats.org/spreadsheetml/2006/main" count="292" uniqueCount="87">
  <si>
    <t>SUPREME INFRASTRUCTURE INDIA LTD.</t>
  </si>
  <si>
    <t>Unit</t>
  </si>
  <si>
    <t>Total</t>
  </si>
  <si>
    <t>Cum</t>
  </si>
  <si>
    <t>a</t>
  </si>
  <si>
    <t>b</t>
  </si>
  <si>
    <t>c</t>
  </si>
  <si>
    <t>No</t>
  </si>
  <si>
    <t>RMT</t>
  </si>
  <si>
    <t>Lower Station</t>
  </si>
  <si>
    <t>Upper Station</t>
  </si>
  <si>
    <t>oct</t>
  </si>
  <si>
    <t>nov</t>
  </si>
  <si>
    <t>jan</t>
  </si>
  <si>
    <t>Staff Quarters</t>
  </si>
  <si>
    <t>Sqm</t>
  </si>
  <si>
    <t>Public Toilet</t>
  </si>
  <si>
    <t>Toll Booth</t>
  </si>
  <si>
    <t>Laying of Seawage Line from U/S to STP at L/S along the Track</t>
  </si>
  <si>
    <t>Sr. No.</t>
  </si>
  <si>
    <t>Item</t>
  </si>
  <si>
    <t>Month</t>
  </si>
  <si>
    <t>Yashita Works</t>
  </si>
  <si>
    <t>Structure</t>
  </si>
  <si>
    <t>Total Cost</t>
  </si>
  <si>
    <t>Rate</t>
  </si>
  <si>
    <t>Amount</t>
  </si>
  <si>
    <t>Qty</t>
  </si>
  <si>
    <t>Sqft</t>
  </si>
  <si>
    <t>Finishing Item</t>
  </si>
  <si>
    <t>Logistic</t>
  </si>
  <si>
    <t>MT</t>
  </si>
  <si>
    <t>Water Tank</t>
  </si>
  <si>
    <t>Ltrs</t>
  </si>
  <si>
    <t>Parking lots</t>
  </si>
  <si>
    <t>Roads</t>
  </si>
  <si>
    <t>Infra Work (R/W. Inner &amp; Outer)</t>
  </si>
  <si>
    <t>STP</t>
  </si>
  <si>
    <t>Electrification Outer</t>
  </si>
  <si>
    <t xml:space="preserve">Drain </t>
  </si>
  <si>
    <t>Land Acquisition Pvt.</t>
  </si>
  <si>
    <t>Land Acquisition Forest</t>
  </si>
  <si>
    <t>EKAR</t>
  </si>
  <si>
    <t>HECT</t>
  </si>
  <si>
    <t>Consultants, BP,Design, Salary etc. Misc.all other expenses</t>
  </si>
  <si>
    <t>Balance work in %</t>
  </si>
  <si>
    <t>Month wise cash flow</t>
  </si>
  <si>
    <t>BALANCE Cost in RS.</t>
  </si>
  <si>
    <t>BALANCE Cost in Lacs.</t>
  </si>
  <si>
    <t>BALANCE Cost in CR per month.</t>
  </si>
  <si>
    <t>HAJI MALANG FUNICULAR RAIL RAIL PROJECT</t>
  </si>
  <si>
    <t>Balance work Cost in RS</t>
  </si>
  <si>
    <t>dec</t>
  </si>
  <si>
    <t>CASH FLOW FOR COMPLETION OF HAJI MALANG PROJECT BY Feb 2015</t>
  </si>
  <si>
    <t>Feb</t>
  </si>
  <si>
    <t>CASH FLOW FOR COMPLETION OF HAJI MALANG PROJECT BY March 2015</t>
  </si>
  <si>
    <t>Mar</t>
  </si>
  <si>
    <t>CASH FLOW FOR COMPLETION OF HAJI MALANG PROJECT BY April 2015</t>
  </si>
  <si>
    <t>Staff Quarters / Water Tank</t>
  </si>
  <si>
    <t>Infra Works</t>
  </si>
  <si>
    <t>Outer Retaining Wall</t>
  </si>
  <si>
    <t>Inner Retaining Wall</t>
  </si>
  <si>
    <t>Fire Fighting, Plumbing &amp; Sanitory</t>
  </si>
  <si>
    <t>Mechanical</t>
  </si>
  <si>
    <t>Electrical Work</t>
  </si>
  <si>
    <t>Minimum Fund to make the Project Functional (without compliting many Items 100%)</t>
  </si>
  <si>
    <t>Remark</t>
  </si>
  <si>
    <t>exact bal qty as on today. Put remarks for payment.</t>
  </si>
  <si>
    <t>last bill of yashita ref</t>
  </si>
  <si>
    <t xml:space="preserve"> Excluding SPV related Payment and taxes</t>
  </si>
  <si>
    <t>power trackmworkmorder</t>
  </si>
  <si>
    <t>bhave</t>
  </si>
  <si>
    <t>S.T.P.</t>
  </si>
  <si>
    <t>Contact to Maruf</t>
  </si>
  <si>
    <t>civil work</t>
  </si>
  <si>
    <t>Mechanical work</t>
  </si>
  <si>
    <t>Yashita Works( track support,track and electro mech )</t>
  </si>
  <si>
    <t>Paver BLOCKS(Parking and internal roads )</t>
  </si>
  <si>
    <t>98jj</t>
  </si>
  <si>
    <t>SUPREME SUYOG FUNICULAR ROPEWAYS PVT. LTD.</t>
  </si>
  <si>
    <t>HAJI MALANG FUNICULAR RAIL PROJECT</t>
  </si>
  <si>
    <t>COST TO COMPLETION OF HAJI MALANG PROJECT</t>
  </si>
  <si>
    <t>d</t>
  </si>
  <si>
    <t>Furnitur's &amp; Security</t>
  </si>
  <si>
    <t>Cost to be Decide</t>
  </si>
  <si>
    <t>Balance work Cost in Rs</t>
  </si>
  <si>
    <t>Balance Cost for Completion of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</si>
</sst>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i/>
      <sz val="16"/>
      <name val="Arial"/>
      <family val="2"/>
    </font>
    <font>
      <b/>
      <sz val="10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9" fontId="0" fillId="0" borderId="1" xfId="0" applyNumberForma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2" xfId="0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2" borderId="2" xfId="0" applyFill="1" applyBorder="1"/>
    <xf numFmtId="9" fontId="0" fillId="2" borderId="1" xfId="0" applyNumberFormat="1" applyFill="1" applyBorder="1"/>
    <xf numFmtId="0" fontId="6" fillId="0" borderId="0" xfId="0" applyFont="1"/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9" fontId="6" fillId="5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9" fontId="6" fillId="6" borderId="1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5" fillId="0" borderId="0" xfId="0" applyFont="1" applyAlignment="1"/>
    <xf numFmtId="0" fontId="5" fillId="0" borderId="10" xfId="0" applyFont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" fontId="6" fillId="0" borderId="21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" fontId="3" fillId="0" borderId="26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wnloads/Malang_stations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1">
          <cell r="I31">
            <v>11391413</v>
          </cell>
        </row>
        <row r="32">
          <cell r="I32">
            <v>18359727.399999999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2"/>
  <sheetViews>
    <sheetView tabSelected="1" view="pageBreakPreview" zoomScale="85" zoomScaleNormal="85" zoomScaleSheetLayoutView="85" workbookViewId="0">
      <pane ySplit="5" topLeftCell="A6" activePane="bottomLeft" state="frozen"/>
      <selection pane="bottomLeft" activeCell="F28" sqref="F28"/>
    </sheetView>
  </sheetViews>
  <sheetFormatPr defaultRowHeight="14.5" x14ac:dyDescent="0.35"/>
  <cols>
    <col min="2" max="2" width="39.54296875" customWidth="1"/>
    <col min="3" max="3" width="8.26953125" customWidth="1"/>
    <col min="4" max="4" width="12.54296875" customWidth="1"/>
    <col min="5" max="5" width="14.7265625" customWidth="1"/>
    <col min="6" max="6" width="27.1796875" customWidth="1"/>
    <col min="7" max="7" width="11.54296875" customWidth="1"/>
    <col min="8" max="8" width="22.54296875" customWidth="1"/>
    <col min="9" max="9" width="27.81640625" hidden="1" customWidth="1"/>
  </cols>
  <sheetData>
    <row r="1" spans="1:9" ht="40.5" customHeight="1" x14ac:dyDescent="0.6">
      <c r="A1" s="74" t="s">
        <v>79</v>
      </c>
      <c r="B1" s="75"/>
      <c r="C1" s="75"/>
      <c r="D1" s="75"/>
      <c r="E1" s="75"/>
      <c r="F1" s="75"/>
      <c r="G1" s="75"/>
      <c r="H1" s="76"/>
      <c r="I1" s="49"/>
    </row>
    <row r="2" spans="1:9" ht="33.75" customHeight="1" x14ac:dyDescent="0.6">
      <c r="A2" s="77" t="s">
        <v>80</v>
      </c>
      <c r="B2" s="78"/>
      <c r="C2" s="78"/>
      <c r="D2" s="78"/>
      <c r="E2" s="78"/>
      <c r="F2" s="78"/>
      <c r="G2" s="78"/>
      <c r="H2" s="79"/>
      <c r="I2" s="49"/>
    </row>
    <row r="3" spans="1:9" ht="31" x14ac:dyDescent="0.7">
      <c r="A3" s="80" t="s">
        <v>86</v>
      </c>
      <c r="B3" s="81"/>
      <c r="C3" s="81"/>
      <c r="D3" s="81"/>
      <c r="E3" s="81"/>
      <c r="F3" s="81"/>
      <c r="G3" s="81"/>
      <c r="H3" s="82"/>
      <c r="I3" s="50"/>
    </row>
    <row r="4" spans="1:9" ht="30.75" customHeight="1" x14ac:dyDescent="0.35">
      <c r="A4" s="65" t="s">
        <v>19</v>
      </c>
      <c r="B4" s="64" t="s">
        <v>20</v>
      </c>
      <c r="C4" s="66" t="s">
        <v>1</v>
      </c>
      <c r="D4" s="68" t="s">
        <v>27</v>
      </c>
      <c r="E4" s="64" t="s">
        <v>25</v>
      </c>
      <c r="F4" s="64" t="s">
        <v>26</v>
      </c>
      <c r="G4" s="70" t="s">
        <v>45</v>
      </c>
      <c r="H4" s="63" t="s">
        <v>85</v>
      </c>
      <c r="I4" s="61" t="s">
        <v>65</v>
      </c>
    </row>
    <row r="5" spans="1:9" ht="51.75" customHeight="1" x14ac:dyDescent="0.35">
      <c r="A5" s="65"/>
      <c r="B5" s="64"/>
      <c r="C5" s="67"/>
      <c r="D5" s="69"/>
      <c r="E5" s="64"/>
      <c r="F5" s="64"/>
      <c r="G5" s="70"/>
      <c r="H5" s="63"/>
      <c r="I5" s="62"/>
    </row>
    <row r="6" spans="1:9" s="13" customFormat="1" ht="35.25" customHeight="1" x14ac:dyDescent="0.35">
      <c r="A6" s="56">
        <v>2</v>
      </c>
      <c r="B6" s="71" t="s">
        <v>9</v>
      </c>
      <c r="C6" s="72"/>
      <c r="D6" s="72"/>
      <c r="E6" s="72"/>
      <c r="F6" s="72"/>
      <c r="G6" s="72"/>
      <c r="H6" s="73"/>
      <c r="I6" s="51"/>
    </row>
    <row r="7" spans="1:9" s="13" customFormat="1" ht="35.25" customHeight="1" x14ac:dyDescent="0.35">
      <c r="A7" s="56" t="s">
        <v>4</v>
      </c>
      <c r="B7" s="16" t="s">
        <v>23</v>
      </c>
      <c r="C7" s="16" t="s">
        <v>28</v>
      </c>
      <c r="D7" s="17">
        <v>52000</v>
      </c>
      <c r="E7" s="16">
        <v>850</v>
      </c>
      <c r="F7" s="16">
        <f t="shared" ref="F7:F8" si="0">E7*D7</f>
        <v>44200000</v>
      </c>
      <c r="G7" s="18">
        <v>0.05</v>
      </c>
      <c r="H7" s="57">
        <f t="shared" ref="H7:H11" si="1">G7*F7</f>
        <v>2210000</v>
      </c>
      <c r="I7" s="55">
        <f>H7</f>
        <v>2210000</v>
      </c>
    </row>
    <row r="8" spans="1:9" s="13" customFormat="1" ht="35.25" customHeight="1" x14ac:dyDescent="0.35">
      <c r="A8" s="56" t="s">
        <v>5</v>
      </c>
      <c r="B8" s="16" t="s">
        <v>29</v>
      </c>
      <c r="C8" s="16" t="s">
        <v>28</v>
      </c>
      <c r="D8" s="17">
        <v>52000</v>
      </c>
      <c r="E8" s="19">
        <f>(88596709-F7)/D8</f>
        <v>853.78286538461543</v>
      </c>
      <c r="F8" s="16">
        <f t="shared" si="0"/>
        <v>44396709</v>
      </c>
      <c r="G8" s="18">
        <v>0.4</v>
      </c>
      <c r="H8" s="58">
        <f t="shared" si="1"/>
        <v>17758683.600000001</v>
      </c>
      <c r="I8" s="55">
        <f>H8*25%</f>
        <v>4439670.9000000004</v>
      </c>
    </row>
    <row r="9" spans="1:9" s="13" customFormat="1" ht="35.25" customHeight="1" x14ac:dyDescent="0.35">
      <c r="A9" s="56">
        <v>3</v>
      </c>
      <c r="B9" s="71" t="s">
        <v>10</v>
      </c>
      <c r="C9" s="72"/>
      <c r="D9" s="72"/>
      <c r="E9" s="72"/>
      <c r="F9" s="72"/>
      <c r="G9" s="72"/>
      <c r="H9" s="73"/>
      <c r="I9" s="52"/>
    </row>
    <row r="10" spans="1:9" s="13" customFormat="1" ht="35.25" customHeight="1" x14ac:dyDescent="0.35">
      <c r="A10" s="56" t="s">
        <v>4</v>
      </c>
      <c r="B10" s="16" t="s">
        <v>23</v>
      </c>
      <c r="C10" s="16" t="s">
        <v>28</v>
      </c>
      <c r="D10" s="17">
        <v>25000</v>
      </c>
      <c r="E10" s="19">
        <v>1500</v>
      </c>
      <c r="F10" s="16">
        <f>E10*D10</f>
        <v>37500000</v>
      </c>
      <c r="G10" s="18">
        <v>0.15</v>
      </c>
      <c r="H10" s="58">
        <f t="shared" si="1"/>
        <v>5625000</v>
      </c>
      <c r="I10" s="54">
        <f>H10</f>
        <v>5625000</v>
      </c>
    </row>
    <row r="11" spans="1:9" s="13" customFormat="1" ht="35.25" customHeight="1" x14ac:dyDescent="0.35">
      <c r="A11" s="56" t="s">
        <v>5</v>
      </c>
      <c r="B11" s="16" t="s">
        <v>29</v>
      </c>
      <c r="C11" s="16" t="s">
        <v>28</v>
      </c>
      <c r="D11" s="17">
        <v>25000</v>
      </c>
      <c r="E11" s="19">
        <v>1000</v>
      </c>
      <c r="F11" s="16">
        <f>D11*E11</f>
        <v>25000000</v>
      </c>
      <c r="G11" s="18">
        <v>1</v>
      </c>
      <c r="H11" s="57">
        <f t="shared" si="1"/>
        <v>25000000</v>
      </c>
      <c r="I11" s="54">
        <f>H11*25%</f>
        <v>6250000</v>
      </c>
    </row>
    <row r="12" spans="1:9" s="13" customFormat="1" ht="35.25" customHeight="1" thickBot="1" x14ac:dyDescent="0.4">
      <c r="A12" s="59"/>
      <c r="B12" s="83" t="s">
        <v>2</v>
      </c>
      <c r="C12" s="84"/>
      <c r="D12" s="84"/>
      <c r="E12" s="84"/>
      <c r="F12" s="84"/>
      <c r="G12" s="84"/>
      <c r="H12" s="60">
        <f>SUM(H7:H11)</f>
        <v>50593683.600000001</v>
      </c>
      <c r="I12" s="53"/>
    </row>
  </sheetData>
  <mergeCells count="15">
    <mergeCell ref="B12:G12"/>
    <mergeCell ref="B9:H9"/>
    <mergeCell ref="B6:H6"/>
    <mergeCell ref="A1:H1"/>
    <mergeCell ref="A2:H2"/>
    <mergeCell ref="A3:H3"/>
    <mergeCell ref="I4:I5"/>
    <mergeCell ref="H4:H5"/>
    <mergeCell ref="B4:B5"/>
    <mergeCell ref="A4:A5"/>
    <mergeCell ref="C4:C5"/>
    <mergeCell ref="D4:D5"/>
    <mergeCell ref="E4:E5"/>
    <mergeCell ref="F4:F5"/>
    <mergeCell ref="G4:G5"/>
  </mergeCells>
  <pageMargins left="0.2" right="0.2" top="0.43" bottom="0.26" header="0.3" footer="0.2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57" zoomScaleNormal="57" workbookViewId="0">
      <selection activeCell="O10" sqref="O10"/>
    </sheetView>
  </sheetViews>
  <sheetFormatPr defaultRowHeight="14.5" x14ac:dyDescent="0.35"/>
  <cols>
    <col min="2" max="2" width="30.1796875" customWidth="1"/>
    <col min="3" max="3" width="8.26953125" customWidth="1"/>
    <col min="4" max="4" width="9.26953125" customWidth="1"/>
    <col min="5" max="5" width="12.54296875" customWidth="1"/>
    <col min="6" max="6" width="13.54296875" customWidth="1"/>
    <col min="7" max="7" width="9.1796875" customWidth="1"/>
    <col min="8" max="8" width="12.7265625" customWidth="1"/>
    <col min="9" max="10" width="11.26953125" customWidth="1"/>
    <col min="11" max="11" width="11.453125" customWidth="1"/>
    <col min="12" max="12" width="11.7265625" customWidth="1"/>
    <col min="13" max="13" width="14.81640625" customWidth="1"/>
    <col min="14" max="14" width="24.1796875" customWidth="1"/>
  </cols>
  <sheetData>
    <row r="1" spans="1:13" ht="26" x14ac:dyDescent="0.6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 ht="26" x14ac:dyDescent="0.6">
      <c r="A2" s="87" t="s">
        <v>50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ht="23.5" x14ac:dyDescent="0.55000000000000004">
      <c r="A3" s="88" t="s">
        <v>53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3" x14ac:dyDescent="0.35">
      <c r="A4" s="86" t="s">
        <v>19</v>
      </c>
      <c r="B4" s="86" t="s">
        <v>20</v>
      </c>
      <c r="C4" s="89" t="s">
        <v>1</v>
      </c>
      <c r="D4" s="91" t="s">
        <v>27</v>
      </c>
      <c r="E4" s="86" t="s">
        <v>25</v>
      </c>
      <c r="F4" s="86" t="s">
        <v>26</v>
      </c>
      <c r="G4" s="85" t="s">
        <v>45</v>
      </c>
      <c r="H4" s="85" t="s">
        <v>51</v>
      </c>
      <c r="I4" s="86" t="s">
        <v>46</v>
      </c>
      <c r="J4" s="86"/>
      <c r="K4" s="86"/>
      <c r="L4" s="86"/>
      <c r="M4" s="86" t="s">
        <v>2</v>
      </c>
    </row>
    <row r="5" spans="1:13" x14ac:dyDescent="0.35">
      <c r="A5" s="86"/>
      <c r="B5" s="86"/>
      <c r="C5" s="90"/>
      <c r="D5" s="92"/>
      <c r="E5" s="86"/>
      <c r="F5" s="86"/>
      <c r="G5" s="85"/>
      <c r="H5" s="85"/>
      <c r="I5" s="10" t="s">
        <v>11</v>
      </c>
      <c r="J5" s="10" t="s">
        <v>12</v>
      </c>
      <c r="K5" s="10" t="s">
        <v>52</v>
      </c>
      <c r="L5" s="10" t="s">
        <v>13</v>
      </c>
      <c r="M5" s="86"/>
    </row>
    <row r="6" spans="1:13" x14ac:dyDescent="0.35">
      <c r="A6" s="2">
        <v>1</v>
      </c>
      <c r="B6" s="2" t="s">
        <v>22</v>
      </c>
      <c r="C6" s="2" t="s">
        <v>7</v>
      </c>
      <c r="D6" s="11">
        <v>1</v>
      </c>
      <c r="E6" s="2">
        <v>295000000</v>
      </c>
      <c r="F6" s="2">
        <f>E6*D6</f>
        <v>295000000</v>
      </c>
      <c r="G6" s="12">
        <v>0.5</v>
      </c>
      <c r="H6" s="2">
        <f>G6*F6</f>
        <v>147500000</v>
      </c>
      <c r="I6" s="2">
        <f>H6/4</f>
        <v>36875000</v>
      </c>
      <c r="J6" s="2">
        <f>H6/4</f>
        <v>36875000</v>
      </c>
      <c r="K6" s="2">
        <f>H6/4</f>
        <v>36875000</v>
      </c>
      <c r="L6" s="2">
        <f>H6/4</f>
        <v>36875000</v>
      </c>
      <c r="M6" s="1">
        <f>SUM(I6:L6)</f>
        <v>147500000</v>
      </c>
    </row>
    <row r="7" spans="1:13" x14ac:dyDescent="0.35">
      <c r="A7" s="1">
        <v>2</v>
      </c>
      <c r="B7" s="1" t="s">
        <v>9</v>
      </c>
      <c r="C7" s="1"/>
      <c r="D7" s="8"/>
      <c r="E7" s="1"/>
      <c r="F7" s="1"/>
      <c r="G7" s="1"/>
      <c r="H7" s="1"/>
      <c r="I7" s="2">
        <f t="shared" ref="I7:I15" si="0">H7/4</f>
        <v>0</v>
      </c>
      <c r="J7" s="2">
        <f t="shared" ref="J7:J15" si="1">H7/4</f>
        <v>0</v>
      </c>
      <c r="K7" s="2">
        <f t="shared" ref="K7:K15" si="2">H7/4</f>
        <v>0</v>
      </c>
      <c r="L7" s="2">
        <f t="shared" ref="L7:L15" si="3">H7/4</f>
        <v>0</v>
      </c>
      <c r="M7" s="1">
        <f t="shared" ref="M7:M30" si="4">SUM(I7:L7)</f>
        <v>0</v>
      </c>
    </row>
    <row r="8" spans="1:13" x14ac:dyDescent="0.35">
      <c r="A8" s="1" t="s">
        <v>4</v>
      </c>
      <c r="B8" s="1" t="s">
        <v>23</v>
      </c>
      <c r="C8" s="1" t="s">
        <v>28</v>
      </c>
      <c r="D8" s="8">
        <v>52000</v>
      </c>
      <c r="E8" s="1">
        <v>850</v>
      </c>
      <c r="F8" s="1">
        <f t="shared" ref="F8:F27" si="5">E8*D8</f>
        <v>44200000</v>
      </c>
      <c r="G8" s="5">
        <v>0.55000000000000004</v>
      </c>
      <c r="H8" s="1">
        <f t="shared" ref="H8:H27" si="6">G8*F8</f>
        <v>24310000.000000004</v>
      </c>
      <c r="I8" s="2">
        <f t="shared" si="0"/>
        <v>6077500.0000000009</v>
      </c>
      <c r="J8" s="2">
        <f t="shared" si="1"/>
        <v>6077500.0000000009</v>
      </c>
      <c r="K8" s="2">
        <f t="shared" si="2"/>
        <v>6077500.0000000009</v>
      </c>
      <c r="L8" s="2">
        <f t="shared" si="3"/>
        <v>6077500.0000000009</v>
      </c>
      <c r="M8" s="1">
        <f t="shared" si="4"/>
        <v>24310000.000000004</v>
      </c>
    </row>
    <row r="9" spans="1:13" x14ac:dyDescent="0.35">
      <c r="A9" s="1" t="s">
        <v>5</v>
      </c>
      <c r="B9" s="1" t="s">
        <v>29</v>
      </c>
      <c r="C9" s="1" t="s">
        <v>28</v>
      </c>
      <c r="D9" s="8">
        <v>52000</v>
      </c>
      <c r="E9" s="1">
        <v>850</v>
      </c>
      <c r="F9" s="1">
        <f t="shared" si="5"/>
        <v>44200000</v>
      </c>
      <c r="G9" s="5">
        <v>0.95</v>
      </c>
      <c r="H9" s="1">
        <f t="shared" si="6"/>
        <v>41990000</v>
      </c>
      <c r="I9" s="2">
        <f t="shared" si="0"/>
        <v>10497500</v>
      </c>
      <c r="J9" s="2">
        <f t="shared" si="1"/>
        <v>10497500</v>
      </c>
      <c r="K9" s="2">
        <f t="shared" si="2"/>
        <v>10497500</v>
      </c>
      <c r="L9" s="2">
        <f t="shared" si="3"/>
        <v>10497500</v>
      </c>
      <c r="M9" s="1">
        <f t="shared" si="4"/>
        <v>41990000</v>
      </c>
    </row>
    <row r="10" spans="1:13" x14ac:dyDescent="0.35">
      <c r="A10" s="1">
        <v>3</v>
      </c>
      <c r="B10" s="1" t="s">
        <v>10</v>
      </c>
      <c r="C10" s="1"/>
      <c r="D10" s="8"/>
      <c r="E10" s="1"/>
      <c r="F10" s="1"/>
      <c r="G10" s="1"/>
      <c r="H10" s="1"/>
      <c r="I10" s="2">
        <f t="shared" si="0"/>
        <v>0</v>
      </c>
      <c r="J10" s="2">
        <f t="shared" si="1"/>
        <v>0</v>
      </c>
      <c r="K10" s="2">
        <f t="shared" si="2"/>
        <v>0</v>
      </c>
      <c r="L10" s="2">
        <f t="shared" si="3"/>
        <v>0</v>
      </c>
      <c r="M10" s="1">
        <f t="shared" si="4"/>
        <v>0</v>
      </c>
    </row>
    <row r="11" spans="1:13" x14ac:dyDescent="0.35">
      <c r="A11" s="1" t="s">
        <v>4</v>
      </c>
      <c r="B11" s="1" t="s">
        <v>23</v>
      </c>
      <c r="C11" s="1" t="s">
        <v>28</v>
      </c>
      <c r="D11" s="8">
        <v>32500</v>
      </c>
      <c r="E11" s="1">
        <v>1000</v>
      </c>
      <c r="F11" s="1">
        <f t="shared" si="5"/>
        <v>32500000</v>
      </c>
      <c r="G11" s="5">
        <v>0.6</v>
      </c>
      <c r="H11" s="1">
        <f t="shared" si="6"/>
        <v>19500000</v>
      </c>
      <c r="I11" s="2">
        <f t="shared" si="0"/>
        <v>4875000</v>
      </c>
      <c r="J11" s="2">
        <f t="shared" si="1"/>
        <v>4875000</v>
      </c>
      <c r="K11" s="2">
        <f t="shared" si="2"/>
        <v>4875000</v>
      </c>
      <c r="L11" s="2">
        <f t="shared" si="3"/>
        <v>4875000</v>
      </c>
      <c r="M11" s="1">
        <f t="shared" si="4"/>
        <v>19500000</v>
      </c>
    </row>
    <row r="12" spans="1:13" x14ac:dyDescent="0.35">
      <c r="A12" s="1" t="s">
        <v>5</v>
      </c>
      <c r="B12" s="1" t="s">
        <v>29</v>
      </c>
      <c r="C12" s="1" t="s">
        <v>28</v>
      </c>
      <c r="D12" s="8">
        <v>32500</v>
      </c>
      <c r="E12" s="1">
        <v>1000</v>
      </c>
      <c r="F12" s="1">
        <f t="shared" si="5"/>
        <v>32500000</v>
      </c>
      <c r="G12" s="5">
        <v>1</v>
      </c>
      <c r="H12" s="1">
        <f t="shared" si="6"/>
        <v>32500000</v>
      </c>
      <c r="I12" s="2">
        <f t="shared" si="0"/>
        <v>8125000</v>
      </c>
      <c r="J12" s="2">
        <f t="shared" si="1"/>
        <v>8125000</v>
      </c>
      <c r="K12" s="2">
        <f t="shared" si="2"/>
        <v>8125000</v>
      </c>
      <c r="L12" s="2">
        <f t="shared" si="3"/>
        <v>8125000</v>
      </c>
      <c r="M12" s="1">
        <f t="shared" si="4"/>
        <v>32500000</v>
      </c>
    </row>
    <row r="13" spans="1:13" x14ac:dyDescent="0.35">
      <c r="A13" s="1" t="s">
        <v>6</v>
      </c>
      <c r="B13" s="1" t="s">
        <v>30</v>
      </c>
      <c r="C13" s="1" t="s">
        <v>31</v>
      </c>
      <c r="D13" s="8">
        <v>3500</v>
      </c>
      <c r="E13" s="1">
        <v>10000</v>
      </c>
      <c r="F13" s="1">
        <f t="shared" si="5"/>
        <v>35000000</v>
      </c>
      <c r="G13" s="5">
        <v>0.5</v>
      </c>
      <c r="H13" s="1">
        <f t="shared" si="6"/>
        <v>17500000</v>
      </c>
      <c r="I13" s="2">
        <f t="shared" si="0"/>
        <v>4375000</v>
      </c>
      <c r="J13" s="2">
        <f t="shared" si="1"/>
        <v>4375000</v>
      </c>
      <c r="K13" s="2">
        <f t="shared" si="2"/>
        <v>4375000</v>
      </c>
      <c r="L13" s="2">
        <f t="shared" si="3"/>
        <v>4375000</v>
      </c>
      <c r="M13" s="1">
        <f t="shared" si="4"/>
        <v>17500000</v>
      </c>
    </row>
    <row r="14" spans="1:13" x14ac:dyDescent="0.35">
      <c r="A14" s="1">
        <v>4</v>
      </c>
      <c r="B14" s="1" t="s">
        <v>32</v>
      </c>
      <c r="C14" s="1" t="s">
        <v>33</v>
      </c>
      <c r="D14" s="8">
        <v>300000</v>
      </c>
      <c r="E14" s="1">
        <v>25</v>
      </c>
      <c r="F14" s="1">
        <f t="shared" si="5"/>
        <v>7500000</v>
      </c>
      <c r="G14" s="5">
        <v>0.1</v>
      </c>
      <c r="H14" s="1">
        <f t="shared" si="6"/>
        <v>750000</v>
      </c>
      <c r="I14" s="2">
        <f>H14/1</f>
        <v>750000</v>
      </c>
      <c r="J14" s="2">
        <v>0</v>
      </c>
      <c r="K14" s="2">
        <v>0</v>
      </c>
      <c r="L14" s="1">
        <v>0</v>
      </c>
      <c r="M14" s="1">
        <f t="shared" si="4"/>
        <v>750000</v>
      </c>
    </row>
    <row r="15" spans="1:13" x14ac:dyDescent="0.35">
      <c r="A15" s="1">
        <v>5</v>
      </c>
      <c r="B15" s="1" t="s">
        <v>14</v>
      </c>
      <c r="C15" s="1" t="s">
        <v>28</v>
      </c>
      <c r="D15" s="8">
        <v>4000</v>
      </c>
      <c r="E15" s="1">
        <v>1000</v>
      </c>
      <c r="F15" s="1">
        <f t="shared" si="5"/>
        <v>4000000</v>
      </c>
      <c r="G15" s="5">
        <v>0.8</v>
      </c>
      <c r="H15" s="1">
        <f t="shared" si="6"/>
        <v>3200000</v>
      </c>
      <c r="I15" s="2">
        <f t="shared" si="0"/>
        <v>800000</v>
      </c>
      <c r="J15" s="2">
        <f t="shared" si="1"/>
        <v>800000</v>
      </c>
      <c r="K15" s="2">
        <f t="shared" si="2"/>
        <v>800000</v>
      </c>
      <c r="L15" s="2">
        <f t="shared" si="3"/>
        <v>800000</v>
      </c>
      <c r="M15" s="1">
        <f t="shared" si="4"/>
        <v>3200000</v>
      </c>
    </row>
    <row r="16" spans="1:13" x14ac:dyDescent="0.35">
      <c r="A16" s="1">
        <v>6</v>
      </c>
      <c r="B16" s="1" t="s">
        <v>34</v>
      </c>
      <c r="C16" s="1" t="s">
        <v>15</v>
      </c>
      <c r="D16" s="8">
        <v>6500</v>
      </c>
      <c r="E16" s="1">
        <v>1200</v>
      </c>
      <c r="F16" s="1">
        <f t="shared" si="5"/>
        <v>7800000</v>
      </c>
      <c r="G16" s="5">
        <v>0.5</v>
      </c>
      <c r="H16" s="1">
        <f t="shared" si="6"/>
        <v>3900000</v>
      </c>
      <c r="I16" s="2">
        <f>H16/2</f>
        <v>1950000</v>
      </c>
      <c r="J16" s="2">
        <f>H16/2</f>
        <v>1950000</v>
      </c>
      <c r="K16" s="2">
        <v>0</v>
      </c>
      <c r="L16" s="2">
        <v>0</v>
      </c>
      <c r="M16" s="1">
        <f t="shared" si="4"/>
        <v>3900000</v>
      </c>
    </row>
    <row r="17" spans="1:13" x14ac:dyDescent="0.35">
      <c r="A17" s="1">
        <v>7</v>
      </c>
      <c r="B17" s="1" t="s">
        <v>35</v>
      </c>
      <c r="C17" s="1" t="s">
        <v>15</v>
      </c>
      <c r="D17" s="8">
        <v>3000</v>
      </c>
      <c r="E17" s="1">
        <v>2500</v>
      </c>
      <c r="F17" s="1">
        <f t="shared" si="5"/>
        <v>7500000</v>
      </c>
      <c r="G17" s="5">
        <v>0.5</v>
      </c>
      <c r="H17" s="1">
        <f t="shared" si="6"/>
        <v>3750000</v>
      </c>
      <c r="I17" s="2">
        <f>H17/2</f>
        <v>1875000</v>
      </c>
      <c r="J17" s="2">
        <f>H17/2</f>
        <v>1875000</v>
      </c>
      <c r="K17" s="2">
        <v>0</v>
      </c>
      <c r="L17" s="2">
        <v>0</v>
      </c>
      <c r="M17" s="1">
        <f t="shared" si="4"/>
        <v>3750000</v>
      </c>
    </row>
    <row r="18" spans="1:13" x14ac:dyDescent="0.35">
      <c r="A18" s="1">
        <v>8</v>
      </c>
      <c r="B18" s="1" t="s">
        <v>36</v>
      </c>
      <c r="C18" s="1" t="s">
        <v>3</v>
      </c>
      <c r="D18" s="8">
        <v>2500</v>
      </c>
      <c r="E18" s="1">
        <v>5000</v>
      </c>
      <c r="F18" s="1">
        <f t="shared" si="5"/>
        <v>12500000</v>
      </c>
      <c r="G18" s="5">
        <v>0.05</v>
      </c>
      <c r="H18" s="1">
        <f t="shared" si="6"/>
        <v>625000</v>
      </c>
      <c r="I18" s="2">
        <f>H18/1</f>
        <v>625000</v>
      </c>
      <c r="J18" s="1">
        <v>0</v>
      </c>
      <c r="K18" s="1">
        <v>0</v>
      </c>
      <c r="L18" s="1">
        <v>0</v>
      </c>
      <c r="M18" s="1">
        <f t="shared" si="4"/>
        <v>625000</v>
      </c>
    </row>
    <row r="19" spans="1:13" x14ac:dyDescent="0.35">
      <c r="A19" s="1">
        <v>9</v>
      </c>
      <c r="B19" s="1" t="s">
        <v>37</v>
      </c>
      <c r="C19" s="1" t="s">
        <v>7</v>
      </c>
      <c r="D19" s="8">
        <v>1</v>
      </c>
      <c r="E19" s="1">
        <v>2500000</v>
      </c>
      <c r="F19" s="1">
        <f t="shared" si="5"/>
        <v>2500000</v>
      </c>
      <c r="G19" s="5">
        <v>1</v>
      </c>
      <c r="H19" s="1">
        <f t="shared" si="6"/>
        <v>2500000</v>
      </c>
      <c r="I19" s="1">
        <v>0</v>
      </c>
      <c r="J19" s="1">
        <v>0</v>
      </c>
      <c r="K19" s="1">
        <f>H19/2</f>
        <v>1250000</v>
      </c>
      <c r="L19" s="1">
        <v>1250000</v>
      </c>
      <c r="M19" s="1">
        <f t="shared" si="4"/>
        <v>2500000</v>
      </c>
    </row>
    <row r="20" spans="1:13" ht="29" x14ac:dyDescent="0.35">
      <c r="A20" s="1">
        <v>10</v>
      </c>
      <c r="B20" s="6" t="s">
        <v>18</v>
      </c>
      <c r="C20" s="1" t="s">
        <v>8</v>
      </c>
      <c r="D20" s="8">
        <v>1400</v>
      </c>
      <c r="E20" s="1">
        <v>1500</v>
      </c>
      <c r="F20" s="1">
        <f t="shared" si="5"/>
        <v>2100000</v>
      </c>
      <c r="G20" s="5">
        <v>1</v>
      </c>
      <c r="H20" s="1">
        <f t="shared" si="6"/>
        <v>2100000</v>
      </c>
      <c r="I20" s="1">
        <f>H20/4</f>
        <v>525000</v>
      </c>
      <c r="J20" s="1">
        <f>H20/4</f>
        <v>525000</v>
      </c>
      <c r="K20" s="1">
        <f>H20/4</f>
        <v>525000</v>
      </c>
      <c r="L20" s="1">
        <f>H20/4</f>
        <v>525000</v>
      </c>
      <c r="M20" s="1">
        <f t="shared" si="4"/>
        <v>2100000</v>
      </c>
    </row>
    <row r="21" spans="1:13" x14ac:dyDescent="0.35">
      <c r="A21" s="1">
        <v>11</v>
      </c>
      <c r="B21" s="1" t="s">
        <v>16</v>
      </c>
      <c r="C21" s="1" t="s">
        <v>7</v>
      </c>
      <c r="D21" s="8">
        <v>2</v>
      </c>
      <c r="E21" s="1">
        <v>500000</v>
      </c>
      <c r="F21" s="1">
        <f t="shared" si="5"/>
        <v>1000000</v>
      </c>
      <c r="G21" s="5">
        <v>1</v>
      </c>
      <c r="H21" s="1">
        <f t="shared" si="6"/>
        <v>1000000</v>
      </c>
      <c r="I21" s="1">
        <v>0</v>
      </c>
      <c r="J21" s="1">
        <v>0</v>
      </c>
      <c r="K21" s="1">
        <f>H21/2</f>
        <v>500000</v>
      </c>
      <c r="L21" s="1">
        <f>H21/2</f>
        <v>500000</v>
      </c>
      <c r="M21" s="1">
        <f t="shared" si="4"/>
        <v>1000000</v>
      </c>
    </row>
    <row r="22" spans="1:13" x14ac:dyDescent="0.35">
      <c r="A22" s="1">
        <v>12</v>
      </c>
      <c r="B22" s="1" t="s">
        <v>17</v>
      </c>
      <c r="C22" s="1" t="s">
        <v>7</v>
      </c>
      <c r="D22" s="8">
        <v>2</v>
      </c>
      <c r="E22" s="1">
        <v>1000000</v>
      </c>
      <c r="F22" s="1">
        <f t="shared" si="5"/>
        <v>2000000</v>
      </c>
      <c r="G22" s="5">
        <v>1</v>
      </c>
      <c r="H22" s="1">
        <f t="shared" si="6"/>
        <v>2000000</v>
      </c>
      <c r="I22" s="1">
        <v>0</v>
      </c>
      <c r="J22" s="1">
        <f>H22/3</f>
        <v>666666.66666666663</v>
      </c>
      <c r="K22" s="1">
        <f>H22/3</f>
        <v>666666.66666666663</v>
      </c>
      <c r="L22" s="1">
        <f>H22/3</f>
        <v>666666.66666666663</v>
      </c>
      <c r="M22" s="1">
        <f t="shared" si="4"/>
        <v>2000000</v>
      </c>
    </row>
    <row r="23" spans="1:13" x14ac:dyDescent="0.35">
      <c r="A23" s="1">
        <v>13</v>
      </c>
      <c r="B23" s="1" t="s">
        <v>38</v>
      </c>
      <c r="C23" s="1" t="s">
        <v>7</v>
      </c>
      <c r="D23" s="8">
        <v>1</v>
      </c>
      <c r="E23" s="1">
        <v>5000000</v>
      </c>
      <c r="F23" s="1">
        <f t="shared" si="5"/>
        <v>5000000</v>
      </c>
      <c r="G23" s="5">
        <v>1</v>
      </c>
      <c r="H23" s="1">
        <f t="shared" si="6"/>
        <v>5000000</v>
      </c>
      <c r="I23" s="1">
        <f>H23/4</f>
        <v>1250000</v>
      </c>
      <c r="J23" s="1">
        <f>H23/4</f>
        <v>1250000</v>
      </c>
      <c r="K23" s="1">
        <f>H23/4</f>
        <v>1250000</v>
      </c>
      <c r="L23" s="1">
        <f>H23/4</f>
        <v>1250000</v>
      </c>
      <c r="M23" s="1">
        <f t="shared" si="4"/>
        <v>5000000</v>
      </c>
    </row>
    <row r="24" spans="1:13" x14ac:dyDescent="0.35">
      <c r="A24" s="1">
        <v>14</v>
      </c>
      <c r="B24" s="1" t="s">
        <v>39</v>
      </c>
      <c r="C24" s="1" t="s">
        <v>8</v>
      </c>
      <c r="D24" s="8">
        <v>700</v>
      </c>
      <c r="E24" s="1">
        <v>3000</v>
      </c>
      <c r="F24" s="1">
        <f t="shared" si="5"/>
        <v>2100000</v>
      </c>
      <c r="G24" s="5">
        <v>0.5</v>
      </c>
      <c r="H24" s="1">
        <f t="shared" si="6"/>
        <v>1050000</v>
      </c>
      <c r="I24" s="1">
        <f>H24/4</f>
        <v>262500</v>
      </c>
      <c r="J24" s="1">
        <f>H24/4</f>
        <v>262500</v>
      </c>
      <c r="K24" s="1">
        <f>H24/4</f>
        <v>262500</v>
      </c>
      <c r="L24" s="1">
        <f>H24/4</f>
        <v>262500</v>
      </c>
      <c r="M24" s="1">
        <f t="shared" si="4"/>
        <v>1050000</v>
      </c>
    </row>
    <row r="25" spans="1:13" x14ac:dyDescent="0.35">
      <c r="A25" s="1">
        <v>15</v>
      </c>
      <c r="B25" s="1" t="s">
        <v>40</v>
      </c>
      <c r="C25" s="1" t="s">
        <v>42</v>
      </c>
      <c r="D25" s="8">
        <v>3.1</v>
      </c>
      <c r="E25" s="1">
        <v>5500000</v>
      </c>
      <c r="F25" s="1">
        <f t="shared" si="5"/>
        <v>17050000</v>
      </c>
      <c r="G25" s="5">
        <v>0.5</v>
      </c>
      <c r="H25" s="1">
        <f t="shared" si="6"/>
        <v>8525000</v>
      </c>
      <c r="I25" s="1">
        <f>H25/1</f>
        <v>8525000</v>
      </c>
      <c r="J25" s="1">
        <v>0</v>
      </c>
      <c r="K25" s="1">
        <v>0</v>
      </c>
      <c r="L25" s="1">
        <v>0</v>
      </c>
      <c r="M25" s="1">
        <f t="shared" si="4"/>
        <v>8525000</v>
      </c>
    </row>
    <row r="26" spans="1:13" x14ac:dyDescent="0.35">
      <c r="A26" s="1">
        <v>16</v>
      </c>
      <c r="B26" s="1" t="s">
        <v>41</v>
      </c>
      <c r="C26" s="1" t="s">
        <v>43</v>
      </c>
      <c r="D26" s="8">
        <v>4.97</v>
      </c>
      <c r="E26" s="1">
        <v>3600000</v>
      </c>
      <c r="F26" s="1">
        <f t="shared" si="5"/>
        <v>17892000</v>
      </c>
      <c r="G26" s="5">
        <v>0</v>
      </c>
      <c r="H26" s="1">
        <f t="shared" si="6"/>
        <v>0</v>
      </c>
      <c r="I26" s="1">
        <v>0</v>
      </c>
      <c r="J26" s="1">
        <v>0</v>
      </c>
      <c r="K26" s="1">
        <v>0</v>
      </c>
      <c r="L26" s="1">
        <v>0</v>
      </c>
      <c r="M26" s="1">
        <f t="shared" si="4"/>
        <v>0</v>
      </c>
    </row>
    <row r="27" spans="1:13" ht="32.25" customHeight="1" x14ac:dyDescent="0.35">
      <c r="A27" s="1">
        <v>17</v>
      </c>
      <c r="B27" s="6" t="s">
        <v>44</v>
      </c>
      <c r="C27" s="1" t="s">
        <v>21</v>
      </c>
      <c r="D27" s="8">
        <v>30</v>
      </c>
      <c r="E27" s="1">
        <v>1400000</v>
      </c>
      <c r="F27" s="1">
        <f t="shared" si="5"/>
        <v>42000000</v>
      </c>
      <c r="G27" s="5">
        <v>0.15</v>
      </c>
      <c r="H27" s="1">
        <f t="shared" si="6"/>
        <v>6300000</v>
      </c>
      <c r="I27" s="1">
        <f>H27/4</f>
        <v>1575000</v>
      </c>
      <c r="J27" s="1">
        <v>1575000</v>
      </c>
      <c r="K27" s="1">
        <v>1575000</v>
      </c>
      <c r="L27" s="1">
        <v>1575000</v>
      </c>
      <c r="M27" s="1">
        <f t="shared" si="4"/>
        <v>6300000</v>
      </c>
    </row>
    <row r="28" spans="1:13" ht="43.5" x14ac:dyDescent="0.35">
      <c r="E28" s="4" t="s">
        <v>24</v>
      </c>
      <c r="F28" s="4">
        <f>SUM(F6:F27)</f>
        <v>614342000</v>
      </c>
      <c r="G28" s="3" t="s">
        <v>47</v>
      </c>
      <c r="H28" s="4">
        <f>SUM(H6:H27)</f>
        <v>324000000</v>
      </c>
      <c r="I28" s="4">
        <f>SUM(I6:I27)</f>
        <v>88962500</v>
      </c>
      <c r="J28" s="4">
        <f>SUM(J6:J27)</f>
        <v>79729166.666666672</v>
      </c>
      <c r="K28" s="4">
        <f>SUM(K6:K27)</f>
        <v>77654166.666666672</v>
      </c>
      <c r="L28" s="4">
        <f>SUM(L6:L27)</f>
        <v>77654166.666666672</v>
      </c>
      <c r="M28" s="4">
        <f t="shared" si="4"/>
        <v>324000000.00000006</v>
      </c>
    </row>
    <row r="29" spans="1:13" ht="47.25" customHeight="1" x14ac:dyDescent="0.35">
      <c r="E29" s="1"/>
      <c r="F29" s="1"/>
      <c r="G29" s="3" t="s">
        <v>48</v>
      </c>
      <c r="H29" s="1">
        <f>H28/100000</f>
        <v>3240</v>
      </c>
      <c r="I29" s="1">
        <f>I28/100000</f>
        <v>889.625</v>
      </c>
      <c r="J29" s="1">
        <f>J28/100000</f>
        <v>797.29166666666674</v>
      </c>
      <c r="K29" s="1">
        <f>K28/100000</f>
        <v>776.54166666666674</v>
      </c>
      <c r="L29" s="1">
        <f>L28/100000</f>
        <v>776.54166666666674</v>
      </c>
      <c r="M29" s="1">
        <f t="shared" si="4"/>
        <v>3240</v>
      </c>
    </row>
    <row r="30" spans="1:13" ht="48.75" customHeight="1" x14ac:dyDescent="0.35">
      <c r="E30" s="1"/>
      <c r="F30" s="1"/>
      <c r="G30" s="3" t="s">
        <v>49</v>
      </c>
      <c r="H30" s="7">
        <f>H29/100</f>
        <v>32.4</v>
      </c>
      <c r="I30" s="7">
        <f>I29/100</f>
        <v>8.8962500000000002</v>
      </c>
      <c r="J30" s="7">
        <f>J29/100</f>
        <v>7.9729166666666673</v>
      </c>
      <c r="K30" s="7">
        <f>K29/100</f>
        <v>7.7654166666666677</v>
      </c>
      <c r="L30" s="7">
        <f>L29/100</f>
        <v>7.7654166666666677</v>
      </c>
      <c r="M30" s="1">
        <f t="shared" si="4"/>
        <v>32.400000000000006</v>
      </c>
    </row>
  </sheetData>
  <mergeCells count="13">
    <mergeCell ref="H4:H5"/>
    <mergeCell ref="I4:L4"/>
    <mergeCell ref="M4:M5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ignoredErrors>
    <ignoredError sqref="I14 K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57" zoomScaleNormal="57" workbookViewId="0">
      <selection activeCell="M30" sqref="M30"/>
    </sheetView>
  </sheetViews>
  <sheetFormatPr defaultRowHeight="14.5" x14ac:dyDescent="0.35"/>
  <cols>
    <col min="2" max="2" width="30.1796875" customWidth="1"/>
    <col min="3" max="3" width="8.26953125" customWidth="1"/>
    <col min="4" max="4" width="9.26953125" customWidth="1"/>
    <col min="5" max="5" width="12.54296875" customWidth="1"/>
    <col min="6" max="6" width="13.54296875" customWidth="1"/>
    <col min="7" max="7" width="9.1796875" customWidth="1"/>
    <col min="8" max="8" width="12.7265625" customWidth="1"/>
    <col min="9" max="10" width="11.26953125" customWidth="1"/>
    <col min="11" max="11" width="11.453125" customWidth="1"/>
    <col min="12" max="13" width="11.7265625" customWidth="1"/>
    <col min="14" max="14" width="14.81640625" customWidth="1"/>
    <col min="15" max="15" width="24.1796875" customWidth="1"/>
  </cols>
  <sheetData>
    <row r="1" spans="1:14" ht="26" x14ac:dyDescent="0.6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</row>
    <row r="2" spans="1:14" ht="26" x14ac:dyDescent="0.6">
      <c r="A2" s="87" t="s">
        <v>50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</row>
    <row r="3" spans="1:14" ht="23.5" x14ac:dyDescent="0.55000000000000004">
      <c r="A3" s="88" t="s">
        <v>55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x14ac:dyDescent="0.35">
      <c r="A4" s="86" t="s">
        <v>19</v>
      </c>
      <c r="B4" s="86" t="s">
        <v>20</v>
      </c>
      <c r="C4" s="89" t="s">
        <v>1</v>
      </c>
      <c r="D4" s="91" t="s">
        <v>27</v>
      </c>
      <c r="E4" s="86" t="s">
        <v>25</v>
      </c>
      <c r="F4" s="86" t="s">
        <v>26</v>
      </c>
      <c r="G4" s="85" t="s">
        <v>45</v>
      </c>
      <c r="H4" s="85" t="s">
        <v>51</v>
      </c>
      <c r="I4" s="86" t="s">
        <v>46</v>
      </c>
      <c r="J4" s="86"/>
      <c r="K4" s="86"/>
      <c r="L4" s="86"/>
      <c r="M4" s="10"/>
      <c r="N4" s="86" t="s">
        <v>2</v>
      </c>
    </row>
    <row r="5" spans="1:14" x14ac:dyDescent="0.35">
      <c r="A5" s="86"/>
      <c r="B5" s="86"/>
      <c r="C5" s="90"/>
      <c r="D5" s="92"/>
      <c r="E5" s="86"/>
      <c r="F5" s="86"/>
      <c r="G5" s="85"/>
      <c r="H5" s="85"/>
      <c r="I5" s="10" t="s">
        <v>11</v>
      </c>
      <c r="J5" s="10" t="s">
        <v>12</v>
      </c>
      <c r="K5" s="10" t="s">
        <v>52</v>
      </c>
      <c r="L5" s="10" t="s">
        <v>13</v>
      </c>
      <c r="M5" s="10" t="s">
        <v>54</v>
      </c>
      <c r="N5" s="86"/>
    </row>
    <row r="6" spans="1:14" x14ac:dyDescent="0.35">
      <c r="A6" s="2">
        <v>1</v>
      </c>
      <c r="B6" s="2" t="s">
        <v>22</v>
      </c>
      <c r="C6" s="2" t="s">
        <v>7</v>
      </c>
      <c r="D6" s="11">
        <v>1</v>
      </c>
      <c r="E6" s="2">
        <v>295000000</v>
      </c>
      <c r="F6" s="2">
        <f>E6*D6</f>
        <v>295000000</v>
      </c>
      <c r="G6" s="12">
        <v>0.5</v>
      </c>
      <c r="H6" s="2">
        <f>G6*F6</f>
        <v>147500000</v>
      </c>
      <c r="I6" s="2">
        <f>H6/5</f>
        <v>29500000</v>
      </c>
      <c r="J6" s="2">
        <f>H6/5</f>
        <v>29500000</v>
      </c>
      <c r="K6" s="2">
        <f>H6/5</f>
        <v>29500000</v>
      </c>
      <c r="L6" s="2">
        <f>H6/5</f>
        <v>29500000</v>
      </c>
      <c r="M6" s="2">
        <f>H6/5</f>
        <v>29500000</v>
      </c>
      <c r="N6" s="1">
        <f>SUM(I6:M6)</f>
        <v>147500000</v>
      </c>
    </row>
    <row r="7" spans="1:14" x14ac:dyDescent="0.35">
      <c r="A7" s="1">
        <v>2</v>
      </c>
      <c r="B7" s="1" t="s">
        <v>9</v>
      </c>
      <c r="C7" s="1"/>
      <c r="D7" s="8"/>
      <c r="E7" s="1"/>
      <c r="F7" s="1"/>
      <c r="G7" s="1"/>
      <c r="H7" s="1"/>
      <c r="I7" s="9">
        <f t="shared" ref="I7:I27" si="0">H7/5</f>
        <v>0</v>
      </c>
      <c r="J7" s="9">
        <f t="shared" ref="J7:J27" si="1">H7/5</f>
        <v>0</v>
      </c>
      <c r="K7" s="9">
        <f t="shared" ref="K7:K27" si="2">H7/5</f>
        <v>0</v>
      </c>
      <c r="L7" s="9">
        <f t="shared" ref="L7:L27" si="3">H7/5</f>
        <v>0</v>
      </c>
      <c r="M7" s="9">
        <f t="shared" ref="M7:M27" si="4">H7/5</f>
        <v>0</v>
      </c>
      <c r="N7" s="1">
        <f t="shared" ref="N7:N27" si="5">SUM(I7:M7)</f>
        <v>0</v>
      </c>
    </row>
    <row r="8" spans="1:14" x14ac:dyDescent="0.35">
      <c r="A8" s="1" t="s">
        <v>4</v>
      </c>
      <c r="B8" s="1" t="s">
        <v>23</v>
      </c>
      <c r="C8" s="1" t="s">
        <v>28</v>
      </c>
      <c r="D8" s="8">
        <v>52000</v>
      </c>
      <c r="E8" s="1">
        <v>850</v>
      </c>
      <c r="F8" s="1">
        <f t="shared" ref="F8:F27" si="6">E8*D8</f>
        <v>44200000</v>
      </c>
      <c r="G8" s="5">
        <v>0.55000000000000004</v>
      </c>
      <c r="H8" s="1">
        <f t="shared" ref="H8:H27" si="7">G8*F8</f>
        <v>24310000.000000004</v>
      </c>
      <c r="I8" s="9">
        <f t="shared" si="0"/>
        <v>4862000.0000000009</v>
      </c>
      <c r="J8" s="9">
        <f t="shared" si="1"/>
        <v>4862000.0000000009</v>
      </c>
      <c r="K8" s="9">
        <f t="shared" si="2"/>
        <v>4862000.0000000009</v>
      </c>
      <c r="L8" s="9">
        <f t="shared" si="3"/>
        <v>4862000.0000000009</v>
      </c>
      <c r="M8" s="9">
        <f t="shared" si="4"/>
        <v>4862000.0000000009</v>
      </c>
      <c r="N8" s="1">
        <f t="shared" si="5"/>
        <v>24310000.000000004</v>
      </c>
    </row>
    <row r="9" spans="1:14" x14ac:dyDescent="0.35">
      <c r="A9" s="1" t="s">
        <v>5</v>
      </c>
      <c r="B9" s="1" t="s">
        <v>29</v>
      </c>
      <c r="C9" s="1" t="s">
        <v>28</v>
      </c>
      <c r="D9" s="8">
        <v>52000</v>
      </c>
      <c r="E9" s="1">
        <v>850</v>
      </c>
      <c r="F9" s="1">
        <f t="shared" si="6"/>
        <v>44200000</v>
      </c>
      <c r="G9" s="5">
        <v>0.95</v>
      </c>
      <c r="H9" s="1">
        <f t="shared" si="7"/>
        <v>41990000</v>
      </c>
      <c r="I9" s="9">
        <f t="shared" si="0"/>
        <v>8398000</v>
      </c>
      <c r="J9" s="9">
        <f t="shared" si="1"/>
        <v>8398000</v>
      </c>
      <c r="K9" s="9">
        <f t="shared" si="2"/>
        <v>8398000</v>
      </c>
      <c r="L9" s="9">
        <f t="shared" si="3"/>
        <v>8398000</v>
      </c>
      <c r="M9" s="9">
        <f t="shared" si="4"/>
        <v>8398000</v>
      </c>
      <c r="N9" s="1">
        <f t="shared" si="5"/>
        <v>41990000</v>
      </c>
    </row>
    <row r="10" spans="1:14" x14ac:dyDescent="0.35">
      <c r="A10" s="1">
        <v>3</v>
      </c>
      <c r="B10" s="1" t="s">
        <v>10</v>
      </c>
      <c r="C10" s="1"/>
      <c r="D10" s="8"/>
      <c r="E10" s="1"/>
      <c r="F10" s="1"/>
      <c r="G10" s="1"/>
      <c r="H10" s="1"/>
      <c r="I10" s="9">
        <f t="shared" si="0"/>
        <v>0</v>
      </c>
      <c r="J10" s="9">
        <f t="shared" si="1"/>
        <v>0</v>
      </c>
      <c r="K10" s="9">
        <f t="shared" si="2"/>
        <v>0</v>
      </c>
      <c r="L10" s="9">
        <f t="shared" si="3"/>
        <v>0</v>
      </c>
      <c r="M10" s="9">
        <f t="shared" si="4"/>
        <v>0</v>
      </c>
      <c r="N10" s="1">
        <f t="shared" si="5"/>
        <v>0</v>
      </c>
    </row>
    <row r="11" spans="1:14" x14ac:dyDescent="0.35">
      <c r="A11" s="1" t="s">
        <v>4</v>
      </c>
      <c r="B11" s="1" t="s">
        <v>23</v>
      </c>
      <c r="C11" s="1" t="s">
        <v>28</v>
      </c>
      <c r="D11" s="8">
        <v>32500</v>
      </c>
      <c r="E11" s="1">
        <v>1000</v>
      </c>
      <c r="F11" s="1">
        <f t="shared" si="6"/>
        <v>32500000</v>
      </c>
      <c r="G11" s="5">
        <v>0.6</v>
      </c>
      <c r="H11" s="1">
        <f t="shared" si="7"/>
        <v>19500000</v>
      </c>
      <c r="I11" s="9">
        <f t="shared" si="0"/>
        <v>3900000</v>
      </c>
      <c r="J11" s="9">
        <f t="shared" si="1"/>
        <v>3900000</v>
      </c>
      <c r="K11" s="9">
        <f t="shared" si="2"/>
        <v>3900000</v>
      </c>
      <c r="L11" s="9">
        <f t="shared" si="3"/>
        <v>3900000</v>
      </c>
      <c r="M11" s="9">
        <f t="shared" si="4"/>
        <v>3900000</v>
      </c>
      <c r="N11" s="1">
        <f t="shared" si="5"/>
        <v>19500000</v>
      </c>
    </row>
    <row r="12" spans="1:14" x14ac:dyDescent="0.35">
      <c r="A12" s="1" t="s">
        <v>5</v>
      </c>
      <c r="B12" s="1" t="s">
        <v>29</v>
      </c>
      <c r="C12" s="1" t="s">
        <v>28</v>
      </c>
      <c r="D12" s="8">
        <v>32500</v>
      </c>
      <c r="E12" s="1">
        <v>1000</v>
      </c>
      <c r="F12" s="1">
        <f t="shared" si="6"/>
        <v>32500000</v>
      </c>
      <c r="G12" s="5">
        <v>1</v>
      </c>
      <c r="H12" s="1">
        <f t="shared" si="7"/>
        <v>32500000</v>
      </c>
      <c r="I12" s="9">
        <f t="shared" si="0"/>
        <v>6500000</v>
      </c>
      <c r="J12" s="9">
        <f t="shared" si="1"/>
        <v>6500000</v>
      </c>
      <c r="K12" s="9">
        <f t="shared" si="2"/>
        <v>6500000</v>
      </c>
      <c r="L12" s="9">
        <f t="shared" si="3"/>
        <v>6500000</v>
      </c>
      <c r="M12" s="9">
        <f t="shared" si="4"/>
        <v>6500000</v>
      </c>
      <c r="N12" s="1">
        <f t="shared" si="5"/>
        <v>32500000</v>
      </c>
    </row>
    <row r="13" spans="1:14" x14ac:dyDescent="0.35">
      <c r="A13" s="1" t="s">
        <v>6</v>
      </c>
      <c r="B13" s="1" t="s">
        <v>30</v>
      </c>
      <c r="C13" s="1" t="s">
        <v>31</v>
      </c>
      <c r="D13" s="8">
        <v>3500</v>
      </c>
      <c r="E13" s="1">
        <v>10000</v>
      </c>
      <c r="F13" s="1">
        <f t="shared" si="6"/>
        <v>35000000</v>
      </c>
      <c r="G13" s="5">
        <v>0.5</v>
      </c>
      <c r="H13" s="1">
        <f t="shared" si="7"/>
        <v>17500000</v>
      </c>
      <c r="I13" s="9">
        <f t="shared" si="0"/>
        <v>3500000</v>
      </c>
      <c r="J13" s="9">
        <f t="shared" si="1"/>
        <v>3500000</v>
      </c>
      <c r="K13" s="9">
        <f t="shared" si="2"/>
        <v>3500000</v>
      </c>
      <c r="L13" s="9">
        <f t="shared" si="3"/>
        <v>3500000</v>
      </c>
      <c r="M13" s="9">
        <f t="shared" si="4"/>
        <v>3500000</v>
      </c>
      <c r="N13" s="1">
        <f t="shared" si="5"/>
        <v>17500000</v>
      </c>
    </row>
    <row r="14" spans="1:14" x14ac:dyDescent="0.35">
      <c r="A14" s="1">
        <v>4</v>
      </c>
      <c r="B14" s="1" t="s">
        <v>32</v>
      </c>
      <c r="C14" s="1" t="s">
        <v>33</v>
      </c>
      <c r="D14" s="8">
        <v>300000</v>
      </c>
      <c r="E14" s="1">
        <v>25</v>
      </c>
      <c r="F14" s="1">
        <f t="shared" si="6"/>
        <v>7500000</v>
      </c>
      <c r="G14" s="5">
        <v>0.1</v>
      </c>
      <c r="H14" s="1">
        <f t="shared" si="7"/>
        <v>750000</v>
      </c>
      <c r="I14" s="9">
        <f>H14/1</f>
        <v>750000</v>
      </c>
      <c r="J14" s="9">
        <v>0</v>
      </c>
      <c r="K14" s="9">
        <v>0</v>
      </c>
      <c r="L14" s="9">
        <v>0</v>
      </c>
      <c r="M14" s="9">
        <v>0</v>
      </c>
      <c r="N14" s="1">
        <f t="shared" si="5"/>
        <v>750000</v>
      </c>
    </row>
    <row r="15" spans="1:14" x14ac:dyDescent="0.35">
      <c r="A15" s="1">
        <v>5</v>
      </c>
      <c r="B15" s="1" t="s">
        <v>14</v>
      </c>
      <c r="C15" s="1" t="s">
        <v>28</v>
      </c>
      <c r="D15" s="8">
        <v>4000</v>
      </c>
      <c r="E15" s="1">
        <v>1000</v>
      </c>
      <c r="F15" s="1">
        <f t="shared" si="6"/>
        <v>4000000</v>
      </c>
      <c r="G15" s="5">
        <v>0.8</v>
      </c>
      <c r="H15" s="1">
        <f t="shared" si="7"/>
        <v>3200000</v>
      </c>
      <c r="I15" s="9">
        <f t="shared" si="0"/>
        <v>640000</v>
      </c>
      <c r="J15" s="9">
        <f t="shared" si="1"/>
        <v>640000</v>
      </c>
      <c r="K15" s="9">
        <f t="shared" si="2"/>
        <v>640000</v>
      </c>
      <c r="L15" s="9">
        <f t="shared" si="3"/>
        <v>640000</v>
      </c>
      <c r="M15" s="9">
        <f t="shared" si="4"/>
        <v>640000</v>
      </c>
      <c r="N15" s="1">
        <f t="shared" si="5"/>
        <v>3200000</v>
      </c>
    </row>
    <row r="16" spans="1:14" x14ac:dyDescent="0.35">
      <c r="A16" s="1">
        <v>6</v>
      </c>
      <c r="B16" s="1" t="s">
        <v>34</v>
      </c>
      <c r="C16" s="1" t="s">
        <v>15</v>
      </c>
      <c r="D16" s="8">
        <v>6500</v>
      </c>
      <c r="E16" s="1">
        <v>1200</v>
      </c>
      <c r="F16" s="1">
        <f t="shared" si="6"/>
        <v>7800000</v>
      </c>
      <c r="G16" s="5">
        <v>0.5</v>
      </c>
      <c r="H16" s="1">
        <f t="shared" si="7"/>
        <v>3900000</v>
      </c>
      <c r="I16" s="9">
        <f>H16/3</f>
        <v>1300000</v>
      </c>
      <c r="J16" s="9">
        <f>H16/3</f>
        <v>1300000</v>
      </c>
      <c r="K16" s="9">
        <f>H16/3</f>
        <v>1300000</v>
      </c>
      <c r="L16" s="9">
        <v>0</v>
      </c>
      <c r="M16" s="9">
        <v>0</v>
      </c>
      <c r="N16" s="1">
        <f t="shared" si="5"/>
        <v>3900000</v>
      </c>
    </row>
    <row r="17" spans="1:14" x14ac:dyDescent="0.35">
      <c r="A17" s="1">
        <v>7</v>
      </c>
      <c r="B17" s="1" t="s">
        <v>35</v>
      </c>
      <c r="C17" s="1" t="s">
        <v>15</v>
      </c>
      <c r="D17" s="8">
        <v>3000</v>
      </c>
      <c r="E17" s="1">
        <v>2500</v>
      </c>
      <c r="F17" s="1">
        <f t="shared" si="6"/>
        <v>7500000</v>
      </c>
      <c r="G17" s="5">
        <v>0.5</v>
      </c>
      <c r="H17" s="1">
        <f t="shared" si="7"/>
        <v>3750000</v>
      </c>
      <c r="I17" s="9">
        <f>H17/3</f>
        <v>1250000</v>
      </c>
      <c r="J17" s="9">
        <f>H17/3</f>
        <v>1250000</v>
      </c>
      <c r="K17" s="9">
        <f>H17/3</f>
        <v>1250000</v>
      </c>
      <c r="L17" s="9">
        <v>0</v>
      </c>
      <c r="M17" s="9">
        <v>0</v>
      </c>
      <c r="N17" s="1">
        <f t="shared" si="5"/>
        <v>3750000</v>
      </c>
    </row>
    <row r="18" spans="1:14" x14ac:dyDescent="0.35">
      <c r="A18" s="1">
        <v>8</v>
      </c>
      <c r="B18" s="1" t="s">
        <v>36</v>
      </c>
      <c r="C18" s="1" t="s">
        <v>3</v>
      </c>
      <c r="D18" s="8">
        <v>2500</v>
      </c>
      <c r="E18" s="1">
        <v>5000</v>
      </c>
      <c r="F18" s="1">
        <f t="shared" si="6"/>
        <v>12500000</v>
      </c>
      <c r="G18" s="5">
        <v>0.05</v>
      </c>
      <c r="H18" s="1">
        <f t="shared" si="7"/>
        <v>625000</v>
      </c>
      <c r="I18" s="9">
        <f>H18/2</f>
        <v>312500</v>
      </c>
      <c r="J18" s="9">
        <f>H18/2</f>
        <v>312500</v>
      </c>
      <c r="K18" s="9">
        <v>0</v>
      </c>
      <c r="L18" s="9">
        <v>0</v>
      </c>
      <c r="M18" s="9">
        <v>0</v>
      </c>
      <c r="N18" s="1">
        <f t="shared" si="5"/>
        <v>625000</v>
      </c>
    </row>
    <row r="19" spans="1:14" x14ac:dyDescent="0.35">
      <c r="A19" s="1">
        <v>9</v>
      </c>
      <c r="B19" s="1" t="s">
        <v>37</v>
      </c>
      <c r="C19" s="1" t="s">
        <v>7</v>
      </c>
      <c r="D19" s="8">
        <v>1</v>
      </c>
      <c r="E19" s="1">
        <v>2500000</v>
      </c>
      <c r="F19" s="1">
        <f t="shared" si="6"/>
        <v>2500000</v>
      </c>
      <c r="G19" s="5">
        <v>1</v>
      </c>
      <c r="H19" s="1">
        <f t="shared" si="7"/>
        <v>2500000</v>
      </c>
      <c r="I19" s="9">
        <v>0</v>
      </c>
      <c r="J19" s="9">
        <v>0</v>
      </c>
      <c r="K19" s="9">
        <f>H19/3</f>
        <v>833333.33333333337</v>
      </c>
      <c r="L19" s="9">
        <f>H19/3</f>
        <v>833333.33333333337</v>
      </c>
      <c r="M19" s="9">
        <f>H19/3</f>
        <v>833333.33333333337</v>
      </c>
      <c r="N19" s="1">
        <f t="shared" si="5"/>
        <v>2500000</v>
      </c>
    </row>
    <row r="20" spans="1:14" ht="29" x14ac:dyDescent="0.35">
      <c r="A20" s="1">
        <v>10</v>
      </c>
      <c r="B20" s="6" t="s">
        <v>18</v>
      </c>
      <c r="C20" s="1" t="s">
        <v>8</v>
      </c>
      <c r="D20" s="8">
        <v>1400</v>
      </c>
      <c r="E20" s="1">
        <v>1500</v>
      </c>
      <c r="F20" s="1">
        <f t="shared" si="6"/>
        <v>2100000</v>
      </c>
      <c r="G20" s="5">
        <v>1</v>
      </c>
      <c r="H20" s="1">
        <f t="shared" si="7"/>
        <v>2100000</v>
      </c>
      <c r="I20" s="9">
        <f t="shared" si="0"/>
        <v>420000</v>
      </c>
      <c r="J20" s="9">
        <f t="shared" si="1"/>
        <v>420000</v>
      </c>
      <c r="K20" s="9">
        <f t="shared" si="2"/>
        <v>420000</v>
      </c>
      <c r="L20" s="9">
        <f t="shared" si="3"/>
        <v>420000</v>
      </c>
      <c r="M20" s="9">
        <f t="shared" si="4"/>
        <v>420000</v>
      </c>
      <c r="N20" s="1">
        <f t="shared" si="5"/>
        <v>2100000</v>
      </c>
    </row>
    <row r="21" spans="1:14" x14ac:dyDescent="0.35">
      <c r="A21" s="1">
        <v>11</v>
      </c>
      <c r="B21" s="1" t="s">
        <v>16</v>
      </c>
      <c r="C21" s="1" t="s">
        <v>7</v>
      </c>
      <c r="D21" s="8">
        <v>2</v>
      </c>
      <c r="E21" s="1">
        <v>500000</v>
      </c>
      <c r="F21" s="1">
        <f t="shared" si="6"/>
        <v>1000000</v>
      </c>
      <c r="G21" s="5">
        <v>1</v>
      </c>
      <c r="H21" s="1">
        <f t="shared" si="7"/>
        <v>1000000</v>
      </c>
      <c r="I21" s="9">
        <v>0</v>
      </c>
      <c r="J21" s="9">
        <v>0</v>
      </c>
      <c r="K21" s="9">
        <f>H21/3</f>
        <v>333333.33333333331</v>
      </c>
      <c r="L21" s="9">
        <f>H21/3</f>
        <v>333333.33333333331</v>
      </c>
      <c r="M21" s="9">
        <f>H21/3</f>
        <v>333333.33333333331</v>
      </c>
      <c r="N21" s="1">
        <f t="shared" si="5"/>
        <v>1000000</v>
      </c>
    </row>
    <row r="22" spans="1:14" x14ac:dyDescent="0.35">
      <c r="A22" s="1">
        <v>12</v>
      </c>
      <c r="B22" s="1" t="s">
        <v>17</v>
      </c>
      <c r="C22" s="1" t="s">
        <v>7</v>
      </c>
      <c r="D22" s="8">
        <v>2</v>
      </c>
      <c r="E22" s="1">
        <v>1000000</v>
      </c>
      <c r="F22" s="1">
        <f t="shared" si="6"/>
        <v>2000000</v>
      </c>
      <c r="G22" s="5">
        <v>1</v>
      </c>
      <c r="H22" s="1">
        <f t="shared" si="7"/>
        <v>2000000</v>
      </c>
      <c r="I22" s="9">
        <v>0</v>
      </c>
      <c r="J22" s="9">
        <f>H22/4</f>
        <v>500000</v>
      </c>
      <c r="K22" s="9">
        <f>H22/4</f>
        <v>500000</v>
      </c>
      <c r="L22" s="9">
        <f>H22/4</f>
        <v>500000</v>
      </c>
      <c r="M22" s="9">
        <f>H22/4</f>
        <v>500000</v>
      </c>
      <c r="N22" s="1">
        <f t="shared" si="5"/>
        <v>2000000</v>
      </c>
    </row>
    <row r="23" spans="1:14" x14ac:dyDescent="0.35">
      <c r="A23" s="1">
        <v>13</v>
      </c>
      <c r="B23" s="1" t="s">
        <v>38</v>
      </c>
      <c r="C23" s="1" t="s">
        <v>7</v>
      </c>
      <c r="D23" s="8">
        <v>1</v>
      </c>
      <c r="E23" s="1">
        <v>5000000</v>
      </c>
      <c r="F23" s="1">
        <f t="shared" si="6"/>
        <v>5000000</v>
      </c>
      <c r="G23" s="5">
        <v>1</v>
      </c>
      <c r="H23" s="1">
        <f t="shared" si="7"/>
        <v>5000000</v>
      </c>
      <c r="I23" s="9">
        <f t="shared" si="0"/>
        <v>1000000</v>
      </c>
      <c r="J23" s="9">
        <f t="shared" si="1"/>
        <v>1000000</v>
      </c>
      <c r="K23" s="9">
        <f t="shared" si="2"/>
        <v>1000000</v>
      </c>
      <c r="L23" s="9">
        <f t="shared" si="3"/>
        <v>1000000</v>
      </c>
      <c r="M23" s="9">
        <f t="shared" si="4"/>
        <v>1000000</v>
      </c>
      <c r="N23" s="1">
        <f t="shared" si="5"/>
        <v>5000000</v>
      </c>
    </row>
    <row r="24" spans="1:14" x14ac:dyDescent="0.35">
      <c r="A24" s="1">
        <v>14</v>
      </c>
      <c r="B24" s="1" t="s">
        <v>39</v>
      </c>
      <c r="C24" s="1" t="s">
        <v>8</v>
      </c>
      <c r="D24" s="8">
        <v>700</v>
      </c>
      <c r="E24" s="1">
        <v>3000</v>
      </c>
      <c r="F24" s="1">
        <f t="shared" si="6"/>
        <v>2100000</v>
      </c>
      <c r="G24" s="5">
        <v>0.5</v>
      </c>
      <c r="H24" s="1">
        <f t="shared" si="7"/>
        <v>1050000</v>
      </c>
      <c r="I24" s="9">
        <f t="shared" si="0"/>
        <v>210000</v>
      </c>
      <c r="J24" s="9">
        <f t="shared" si="1"/>
        <v>210000</v>
      </c>
      <c r="K24" s="9">
        <f t="shared" si="2"/>
        <v>210000</v>
      </c>
      <c r="L24" s="9">
        <f t="shared" si="3"/>
        <v>210000</v>
      </c>
      <c r="M24" s="9">
        <f t="shared" si="4"/>
        <v>210000</v>
      </c>
      <c r="N24" s="1">
        <f t="shared" si="5"/>
        <v>1050000</v>
      </c>
    </row>
    <row r="25" spans="1:14" x14ac:dyDescent="0.35">
      <c r="A25" s="1">
        <v>15</v>
      </c>
      <c r="B25" s="1" t="s">
        <v>40</v>
      </c>
      <c r="C25" s="1" t="s">
        <v>42</v>
      </c>
      <c r="D25" s="8">
        <v>3.1</v>
      </c>
      <c r="E25" s="1">
        <v>5500000</v>
      </c>
      <c r="F25" s="1">
        <f t="shared" si="6"/>
        <v>17050000</v>
      </c>
      <c r="G25" s="5">
        <v>0.5</v>
      </c>
      <c r="H25" s="1">
        <f t="shared" si="7"/>
        <v>8525000</v>
      </c>
      <c r="I25" s="9">
        <f>H25/1</f>
        <v>8525000</v>
      </c>
      <c r="J25" s="9">
        <v>0</v>
      </c>
      <c r="K25" s="9">
        <v>0</v>
      </c>
      <c r="L25" s="9">
        <v>0</v>
      </c>
      <c r="M25" s="9">
        <v>0</v>
      </c>
      <c r="N25" s="1">
        <f t="shared" si="5"/>
        <v>8525000</v>
      </c>
    </row>
    <row r="26" spans="1:14" x14ac:dyDescent="0.35">
      <c r="A26" s="1">
        <v>16</v>
      </c>
      <c r="B26" s="1" t="s">
        <v>41</v>
      </c>
      <c r="C26" s="1" t="s">
        <v>43</v>
      </c>
      <c r="D26" s="8">
        <v>4.97</v>
      </c>
      <c r="E26" s="1">
        <v>3600000</v>
      </c>
      <c r="F26" s="1">
        <f t="shared" si="6"/>
        <v>17892000</v>
      </c>
      <c r="G26" s="5">
        <v>0</v>
      </c>
      <c r="H26" s="1">
        <f t="shared" si="7"/>
        <v>0</v>
      </c>
      <c r="I26" s="9">
        <f t="shared" si="0"/>
        <v>0</v>
      </c>
      <c r="J26" s="9">
        <f t="shared" si="1"/>
        <v>0</v>
      </c>
      <c r="K26" s="9">
        <f t="shared" si="2"/>
        <v>0</v>
      </c>
      <c r="L26" s="9">
        <f t="shared" si="3"/>
        <v>0</v>
      </c>
      <c r="M26" s="9">
        <f t="shared" si="4"/>
        <v>0</v>
      </c>
      <c r="N26" s="1">
        <f t="shared" si="5"/>
        <v>0</v>
      </c>
    </row>
    <row r="27" spans="1:14" ht="32.25" customHeight="1" x14ac:dyDescent="0.35">
      <c r="A27" s="1">
        <v>17</v>
      </c>
      <c r="B27" s="6" t="s">
        <v>44</v>
      </c>
      <c r="C27" s="1" t="s">
        <v>21</v>
      </c>
      <c r="D27" s="8">
        <v>30</v>
      </c>
      <c r="E27" s="1">
        <v>1400000</v>
      </c>
      <c r="F27" s="1">
        <f t="shared" si="6"/>
        <v>42000000</v>
      </c>
      <c r="G27" s="5">
        <v>0.15</v>
      </c>
      <c r="H27" s="1">
        <f t="shared" si="7"/>
        <v>6300000</v>
      </c>
      <c r="I27" s="9">
        <f t="shared" si="0"/>
        <v>1260000</v>
      </c>
      <c r="J27" s="9">
        <f t="shared" si="1"/>
        <v>1260000</v>
      </c>
      <c r="K27" s="9">
        <f t="shared" si="2"/>
        <v>1260000</v>
      </c>
      <c r="L27" s="9">
        <f t="shared" si="3"/>
        <v>1260000</v>
      </c>
      <c r="M27" s="9">
        <f t="shared" si="4"/>
        <v>1260000</v>
      </c>
      <c r="N27" s="1">
        <f t="shared" si="5"/>
        <v>6300000</v>
      </c>
    </row>
    <row r="28" spans="1:14" ht="43.5" x14ac:dyDescent="0.35">
      <c r="E28" s="4" t="s">
        <v>24</v>
      </c>
      <c r="F28" s="4">
        <f>SUM(F6:F27)</f>
        <v>614342000</v>
      </c>
      <c r="G28" s="3" t="s">
        <v>47</v>
      </c>
      <c r="H28" s="4">
        <f t="shared" ref="H28:M28" si="8">SUM(H6:H27)</f>
        <v>324000000</v>
      </c>
      <c r="I28" s="4">
        <f t="shared" si="8"/>
        <v>72327500</v>
      </c>
      <c r="J28" s="4">
        <f t="shared" si="8"/>
        <v>63552500</v>
      </c>
      <c r="K28" s="4">
        <f t="shared" si="8"/>
        <v>64406666.666666672</v>
      </c>
      <c r="L28" s="4">
        <f t="shared" si="8"/>
        <v>61856666.666666672</v>
      </c>
      <c r="M28" s="4">
        <f t="shared" si="8"/>
        <v>61856666.666666672</v>
      </c>
      <c r="N28" s="4">
        <f>SUM(I28:M28)</f>
        <v>324000000.00000006</v>
      </c>
    </row>
    <row r="29" spans="1:14" ht="47.25" customHeight="1" x14ac:dyDescent="0.35">
      <c r="E29" s="1"/>
      <c r="F29" s="1"/>
      <c r="G29" s="3" t="s">
        <v>48</v>
      </c>
      <c r="H29" s="1">
        <f t="shared" ref="H29:M29" si="9">H28/100000</f>
        <v>3240</v>
      </c>
      <c r="I29" s="1">
        <f t="shared" si="9"/>
        <v>723.27499999999998</v>
      </c>
      <c r="J29" s="1">
        <f t="shared" si="9"/>
        <v>635.52499999999998</v>
      </c>
      <c r="K29" s="1">
        <f t="shared" si="9"/>
        <v>644.06666666666672</v>
      </c>
      <c r="L29" s="1">
        <f t="shared" si="9"/>
        <v>618.56666666666672</v>
      </c>
      <c r="M29" s="1">
        <f t="shared" si="9"/>
        <v>618.56666666666672</v>
      </c>
      <c r="N29" s="1">
        <f>SUM(I29:M29)</f>
        <v>3240</v>
      </c>
    </row>
    <row r="30" spans="1:14" ht="48.75" customHeight="1" x14ac:dyDescent="0.35">
      <c r="E30" s="1"/>
      <c r="F30" s="1"/>
      <c r="G30" s="3" t="s">
        <v>49</v>
      </c>
      <c r="H30" s="7">
        <f t="shared" ref="H30:M30" si="10">H29/100</f>
        <v>32.4</v>
      </c>
      <c r="I30" s="7">
        <f t="shared" si="10"/>
        <v>7.2327499999999993</v>
      </c>
      <c r="J30" s="7">
        <f t="shared" si="10"/>
        <v>6.3552499999999998</v>
      </c>
      <c r="K30" s="7">
        <f t="shared" si="10"/>
        <v>6.440666666666667</v>
      </c>
      <c r="L30" s="7">
        <f t="shared" si="10"/>
        <v>6.1856666666666671</v>
      </c>
      <c r="M30" s="7">
        <f t="shared" si="10"/>
        <v>6.1856666666666671</v>
      </c>
      <c r="N30" s="7">
        <f>SUM(I30:M30)</f>
        <v>32.4</v>
      </c>
    </row>
  </sheetData>
  <mergeCells count="13">
    <mergeCell ref="H4:H5"/>
    <mergeCell ref="I4:L4"/>
    <mergeCell ref="N4:N5"/>
    <mergeCell ref="A1:N1"/>
    <mergeCell ref="A2:N2"/>
    <mergeCell ref="A3:N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ignoredErrors>
    <ignoredError sqref="I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view="pageBreakPreview" topLeftCell="A2" zoomScale="60" workbookViewId="0">
      <selection activeCell="A4" sqref="A4:A5"/>
    </sheetView>
  </sheetViews>
  <sheetFormatPr defaultRowHeight="14.5" x14ac:dyDescent="0.35"/>
  <cols>
    <col min="2" max="2" width="30.1796875" customWidth="1"/>
    <col min="3" max="3" width="8.26953125" customWidth="1"/>
    <col min="4" max="4" width="9.26953125" customWidth="1"/>
    <col min="5" max="5" width="12.54296875" customWidth="1"/>
    <col min="6" max="6" width="13.54296875" customWidth="1"/>
    <col min="7" max="7" width="9.1796875" customWidth="1"/>
    <col min="8" max="8" width="12.7265625" customWidth="1"/>
    <col min="9" max="10" width="11.26953125" customWidth="1"/>
    <col min="11" max="11" width="11.453125" customWidth="1"/>
    <col min="12" max="14" width="11.7265625" customWidth="1"/>
    <col min="15" max="15" width="14.81640625" customWidth="1"/>
    <col min="16" max="16" width="24.1796875" customWidth="1"/>
  </cols>
  <sheetData>
    <row r="1" spans="1:16" ht="26" x14ac:dyDescent="0.6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6" ht="26" x14ac:dyDescent="0.6">
      <c r="A2" s="87" t="s">
        <v>50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6" ht="23.5" x14ac:dyDescent="0.55000000000000004">
      <c r="A3" s="88" t="s">
        <v>57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6" x14ac:dyDescent="0.35">
      <c r="A4" s="86" t="s">
        <v>19</v>
      </c>
      <c r="B4" s="86" t="s">
        <v>20</v>
      </c>
      <c r="C4" s="89" t="s">
        <v>1</v>
      </c>
      <c r="D4" s="91" t="s">
        <v>27</v>
      </c>
      <c r="E4" s="86" t="s">
        <v>25</v>
      </c>
      <c r="F4" s="86" t="s">
        <v>26</v>
      </c>
      <c r="G4" s="85" t="s">
        <v>45</v>
      </c>
      <c r="H4" s="85" t="s">
        <v>51</v>
      </c>
      <c r="I4" s="86" t="s">
        <v>46</v>
      </c>
      <c r="J4" s="86"/>
      <c r="K4" s="86"/>
      <c r="L4" s="86"/>
      <c r="M4" s="10"/>
      <c r="N4" s="10"/>
      <c r="O4" s="86" t="s">
        <v>2</v>
      </c>
    </row>
    <row r="5" spans="1:16" x14ac:dyDescent="0.35">
      <c r="A5" s="86"/>
      <c r="B5" s="86"/>
      <c r="C5" s="90"/>
      <c r="D5" s="92"/>
      <c r="E5" s="86"/>
      <c r="F5" s="86"/>
      <c r="G5" s="85"/>
      <c r="H5" s="85"/>
      <c r="I5" s="10" t="s">
        <v>11</v>
      </c>
      <c r="J5" s="10" t="s">
        <v>12</v>
      </c>
      <c r="K5" s="10" t="s">
        <v>52</v>
      </c>
      <c r="L5" s="10" t="s">
        <v>13</v>
      </c>
      <c r="M5" s="10" t="s">
        <v>54</v>
      </c>
      <c r="N5" s="10" t="s">
        <v>56</v>
      </c>
      <c r="O5" s="86"/>
    </row>
    <row r="6" spans="1:16" x14ac:dyDescent="0.35">
      <c r="A6" s="2">
        <v>1</v>
      </c>
      <c r="B6" s="2" t="s">
        <v>22</v>
      </c>
      <c r="C6" s="2" t="s">
        <v>7</v>
      </c>
      <c r="D6" s="11">
        <v>1</v>
      </c>
      <c r="E6" s="2">
        <v>295000000</v>
      </c>
      <c r="F6" s="2">
        <f>E6*D6</f>
        <v>295000000</v>
      </c>
      <c r="G6" s="12">
        <v>0.5</v>
      </c>
      <c r="H6" s="2">
        <f>G6*F6</f>
        <v>147500000</v>
      </c>
      <c r="I6" s="2">
        <f>H6/6</f>
        <v>24583333.333333332</v>
      </c>
      <c r="J6" s="2">
        <f>H6/6</f>
        <v>24583333.333333332</v>
      </c>
      <c r="K6" s="2">
        <f>H6/6</f>
        <v>24583333.333333332</v>
      </c>
      <c r="L6" s="2">
        <f>H6/6</f>
        <v>24583333.333333332</v>
      </c>
      <c r="M6" s="2">
        <f>H6/6</f>
        <v>24583333.333333332</v>
      </c>
      <c r="N6" s="2">
        <f>H6/6</f>
        <v>24583333.333333332</v>
      </c>
      <c r="O6" s="1">
        <f>SUM(I6:N6)</f>
        <v>147500000</v>
      </c>
      <c r="P6">
        <f>O6-H6</f>
        <v>0</v>
      </c>
    </row>
    <row r="7" spans="1:16" x14ac:dyDescent="0.35">
      <c r="A7" s="1">
        <v>2</v>
      </c>
      <c r="B7" s="1" t="s">
        <v>9</v>
      </c>
      <c r="C7" s="1"/>
      <c r="D7" s="8"/>
      <c r="E7" s="1"/>
      <c r="F7" s="1"/>
      <c r="G7" s="1"/>
      <c r="H7" s="1"/>
      <c r="I7" s="9">
        <f t="shared" ref="I7:I13" si="0">H7/6</f>
        <v>0</v>
      </c>
      <c r="J7" s="9">
        <f t="shared" ref="J7:J13" si="1">H7/6</f>
        <v>0</v>
      </c>
      <c r="K7" s="9">
        <f t="shared" ref="K7:K13" si="2">H7/6</f>
        <v>0</v>
      </c>
      <c r="L7" s="9">
        <f t="shared" ref="L7:L13" si="3">H7/6</f>
        <v>0</v>
      </c>
      <c r="M7" s="9">
        <f t="shared" ref="M7:M13" si="4">H7/6</f>
        <v>0</v>
      </c>
      <c r="N7" s="9">
        <f t="shared" ref="N7:N13" si="5">H7/6</f>
        <v>0</v>
      </c>
      <c r="O7" s="1">
        <f t="shared" ref="O7:O29" si="6">SUM(I7:N7)</f>
        <v>0</v>
      </c>
      <c r="P7">
        <f t="shared" ref="P7:P30" si="7">O7-H7</f>
        <v>0</v>
      </c>
    </row>
    <row r="8" spans="1:16" x14ac:dyDescent="0.35">
      <c r="A8" s="1" t="s">
        <v>4</v>
      </c>
      <c r="B8" s="1" t="s">
        <v>23</v>
      </c>
      <c r="C8" s="1" t="s">
        <v>28</v>
      </c>
      <c r="D8" s="8">
        <v>52000</v>
      </c>
      <c r="E8" s="1">
        <v>850</v>
      </c>
      <c r="F8" s="1">
        <f t="shared" ref="F8:F27" si="8">E8*D8</f>
        <v>44200000</v>
      </c>
      <c r="G8" s="5">
        <v>0.55000000000000004</v>
      </c>
      <c r="H8" s="1">
        <f t="shared" ref="H8:H27" si="9">G8*F8</f>
        <v>24310000.000000004</v>
      </c>
      <c r="I8" s="9">
        <f>H8/5</f>
        <v>4862000.0000000009</v>
      </c>
      <c r="J8" s="9">
        <f>H8/5</f>
        <v>4862000.0000000009</v>
      </c>
      <c r="K8" s="9">
        <f>H8/5</f>
        <v>4862000.0000000009</v>
      </c>
      <c r="L8" s="9">
        <f>H8/5</f>
        <v>4862000.0000000009</v>
      </c>
      <c r="M8" s="9">
        <f>H8/5</f>
        <v>4862000.0000000009</v>
      </c>
      <c r="N8" s="9">
        <v>0</v>
      </c>
      <c r="O8" s="1">
        <f t="shared" si="6"/>
        <v>24310000.000000004</v>
      </c>
      <c r="P8">
        <f t="shared" si="7"/>
        <v>0</v>
      </c>
    </row>
    <row r="9" spans="1:16" x14ac:dyDescent="0.35">
      <c r="A9" s="1" t="s">
        <v>5</v>
      </c>
      <c r="B9" s="1" t="s">
        <v>29</v>
      </c>
      <c r="C9" s="1" t="s">
        <v>28</v>
      </c>
      <c r="D9" s="8">
        <v>52000</v>
      </c>
      <c r="E9" s="1">
        <v>850</v>
      </c>
      <c r="F9" s="1">
        <f t="shared" si="8"/>
        <v>44200000</v>
      </c>
      <c r="G9" s="5">
        <v>0.95</v>
      </c>
      <c r="H9" s="1">
        <f t="shared" si="9"/>
        <v>41990000</v>
      </c>
      <c r="I9" s="9">
        <f t="shared" si="0"/>
        <v>6998333.333333333</v>
      </c>
      <c r="J9" s="9">
        <f t="shared" si="1"/>
        <v>6998333.333333333</v>
      </c>
      <c r="K9" s="9">
        <f t="shared" si="2"/>
        <v>6998333.333333333</v>
      </c>
      <c r="L9" s="9">
        <f t="shared" si="3"/>
        <v>6998333.333333333</v>
      </c>
      <c r="M9" s="9">
        <f t="shared" si="4"/>
        <v>6998333.333333333</v>
      </c>
      <c r="N9" s="9">
        <f t="shared" si="5"/>
        <v>6998333.333333333</v>
      </c>
      <c r="O9" s="1">
        <f t="shared" si="6"/>
        <v>41990000</v>
      </c>
      <c r="P9">
        <f t="shared" si="7"/>
        <v>0</v>
      </c>
    </row>
    <row r="10" spans="1:16" x14ac:dyDescent="0.35">
      <c r="A10" s="1">
        <v>3</v>
      </c>
      <c r="B10" s="1" t="s">
        <v>10</v>
      </c>
      <c r="C10" s="1"/>
      <c r="D10" s="8"/>
      <c r="E10" s="1"/>
      <c r="F10" s="1"/>
      <c r="G10" s="1"/>
      <c r="H10" s="1"/>
      <c r="I10" s="9">
        <f t="shared" si="0"/>
        <v>0</v>
      </c>
      <c r="J10" s="9">
        <f t="shared" si="1"/>
        <v>0</v>
      </c>
      <c r="K10" s="9">
        <f t="shared" si="2"/>
        <v>0</v>
      </c>
      <c r="L10" s="9">
        <f t="shared" si="3"/>
        <v>0</v>
      </c>
      <c r="M10" s="9">
        <f t="shared" si="4"/>
        <v>0</v>
      </c>
      <c r="N10" s="9">
        <f t="shared" si="5"/>
        <v>0</v>
      </c>
      <c r="O10" s="1">
        <f t="shared" si="6"/>
        <v>0</v>
      </c>
      <c r="P10">
        <f t="shared" si="7"/>
        <v>0</v>
      </c>
    </row>
    <row r="11" spans="1:16" x14ac:dyDescent="0.35">
      <c r="A11" s="1" t="s">
        <v>4</v>
      </c>
      <c r="B11" s="1" t="s">
        <v>23</v>
      </c>
      <c r="C11" s="1" t="s">
        <v>28</v>
      </c>
      <c r="D11" s="8">
        <v>32500</v>
      </c>
      <c r="E11" s="1">
        <v>1000</v>
      </c>
      <c r="F11" s="1">
        <f t="shared" si="8"/>
        <v>32500000</v>
      </c>
      <c r="G11" s="5">
        <v>0.6</v>
      </c>
      <c r="H11" s="1">
        <f t="shared" si="9"/>
        <v>19500000</v>
      </c>
      <c r="I11" s="9">
        <f>H11/5</f>
        <v>3900000</v>
      </c>
      <c r="J11" s="9">
        <f>H11/5</f>
        <v>3900000</v>
      </c>
      <c r="K11" s="9">
        <f>H11/5</f>
        <v>3900000</v>
      </c>
      <c r="L11" s="9">
        <f>H11/5</f>
        <v>3900000</v>
      </c>
      <c r="M11" s="9">
        <f>H11/5</f>
        <v>3900000</v>
      </c>
      <c r="N11" s="9">
        <v>0</v>
      </c>
      <c r="O11" s="1">
        <f t="shared" si="6"/>
        <v>19500000</v>
      </c>
      <c r="P11">
        <f t="shared" si="7"/>
        <v>0</v>
      </c>
    </row>
    <row r="12" spans="1:16" x14ac:dyDescent="0.35">
      <c r="A12" s="1" t="s">
        <v>5</v>
      </c>
      <c r="B12" s="1" t="s">
        <v>29</v>
      </c>
      <c r="C12" s="1" t="s">
        <v>28</v>
      </c>
      <c r="D12" s="8">
        <v>32500</v>
      </c>
      <c r="E12" s="1">
        <v>1000</v>
      </c>
      <c r="F12" s="1">
        <f t="shared" si="8"/>
        <v>32500000</v>
      </c>
      <c r="G12" s="5">
        <v>1</v>
      </c>
      <c r="H12" s="1">
        <f t="shared" si="9"/>
        <v>32500000</v>
      </c>
      <c r="I12" s="9">
        <f t="shared" si="0"/>
        <v>5416666.666666667</v>
      </c>
      <c r="J12" s="9">
        <f t="shared" si="1"/>
        <v>5416666.666666667</v>
      </c>
      <c r="K12" s="9">
        <f t="shared" si="2"/>
        <v>5416666.666666667</v>
      </c>
      <c r="L12" s="9">
        <f t="shared" si="3"/>
        <v>5416666.666666667</v>
      </c>
      <c r="M12" s="9">
        <f t="shared" si="4"/>
        <v>5416666.666666667</v>
      </c>
      <c r="N12" s="9">
        <f t="shared" si="5"/>
        <v>5416666.666666667</v>
      </c>
      <c r="O12" s="1">
        <f t="shared" si="6"/>
        <v>32500000.000000004</v>
      </c>
      <c r="P12">
        <f t="shared" si="7"/>
        <v>0</v>
      </c>
    </row>
    <row r="13" spans="1:16" x14ac:dyDescent="0.35">
      <c r="A13" s="1" t="s">
        <v>6</v>
      </c>
      <c r="B13" s="1" t="s">
        <v>30</v>
      </c>
      <c r="C13" s="1" t="s">
        <v>31</v>
      </c>
      <c r="D13" s="8">
        <v>3500</v>
      </c>
      <c r="E13" s="1">
        <v>10000</v>
      </c>
      <c r="F13" s="1">
        <f t="shared" si="8"/>
        <v>35000000</v>
      </c>
      <c r="G13" s="5">
        <v>0.5</v>
      </c>
      <c r="H13" s="1">
        <f t="shared" si="9"/>
        <v>17500000</v>
      </c>
      <c r="I13" s="9">
        <f t="shared" si="0"/>
        <v>2916666.6666666665</v>
      </c>
      <c r="J13" s="9">
        <f t="shared" si="1"/>
        <v>2916666.6666666665</v>
      </c>
      <c r="K13" s="9">
        <f t="shared" si="2"/>
        <v>2916666.6666666665</v>
      </c>
      <c r="L13" s="9">
        <f t="shared" si="3"/>
        <v>2916666.6666666665</v>
      </c>
      <c r="M13" s="9">
        <f t="shared" si="4"/>
        <v>2916666.6666666665</v>
      </c>
      <c r="N13" s="9">
        <f t="shared" si="5"/>
        <v>2916666.6666666665</v>
      </c>
      <c r="O13" s="1">
        <f t="shared" si="6"/>
        <v>17500000</v>
      </c>
      <c r="P13">
        <f t="shared" si="7"/>
        <v>0</v>
      </c>
    </row>
    <row r="14" spans="1:16" x14ac:dyDescent="0.35">
      <c r="A14" s="1">
        <v>4</v>
      </c>
      <c r="B14" s="1" t="s">
        <v>32</v>
      </c>
      <c r="C14" s="1" t="s">
        <v>33</v>
      </c>
      <c r="D14" s="8">
        <v>300000</v>
      </c>
      <c r="E14" s="1">
        <v>25</v>
      </c>
      <c r="F14" s="1">
        <f t="shared" si="8"/>
        <v>7500000</v>
      </c>
      <c r="G14" s="5">
        <v>0.1</v>
      </c>
      <c r="H14" s="1">
        <f t="shared" si="9"/>
        <v>750000</v>
      </c>
      <c r="I14" s="9">
        <f>H14/1</f>
        <v>750000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1">
        <f t="shared" si="6"/>
        <v>750000</v>
      </c>
      <c r="P14">
        <f t="shared" si="7"/>
        <v>0</v>
      </c>
    </row>
    <row r="15" spans="1:16" x14ac:dyDescent="0.35">
      <c r="A15" s="1">
        <v>5</v>
      </c>
      <c r="B15" s="1" t="s">
        <v>14</v>
      </c>
      <c r="C15" s="1" t="s">
        <v>28</v>
      </c>
      <c r="D15" s="8">
        <v>4000</v>
      </c>
      <c r="E15" s="1">
        <v>1000</v>
      </c>
      <c r="F15" s="1">
        <f t="shared" si="8"/>
        <v>4000000</v>
      </c>
      <c r="G15" s="5">
        <v>0.8</v>
      </c>
      <c r="H15" s="1">
        <f t="shared" si="9"/>
        <v>3200000</v>
      </c>
      <c r="I15" s="9">
        <f>H15/5</f>
        <v>640000</v>
      </c>
      <c r="J15" s="9">
        <f>H15/5</f>
        <v>640000</v>
      </c>
      <c r="K15" s="9">
        <f>H15/5</f>
        <v>640000</v>
      </c>
      <c r="L15" s="9">
        <f>H15/5</f>
        <v>640000</v>
      </c>
      <c r="M15" s="9">
        <f>H15/5</f>
        <v>640000</v>
      </c>
      <c r="N15" s="9">
        <v>0</v>
      </c>
      <c r="O15" s="1">
        <f t="shared" si="6"/>
        <v>3200000</v>
      </c>
      <c r="P15">
        <f t="shared" si="7"/>
        <v>0</v>
      </c>
    </row>
    <row r="16" spans="1:16" x14ac:dyDescent="0.35">
      <c r="A16" s="1">
        <v>6</v>
      </c>
      <c r="B16" s="1" t="s">
        <v>34</v>
      </c>
      <c r="C16" s="1" t="s">
        <v>15</v>
      </c>
      <c r="D16" s="8">
        <v>6500</v>
      </c>
      <c r="E16" s="1">
        <v>1200</v>
      </c>
      <c r="F16" s="1">
        <f t="shared" si="8"/>
        <v>7800000</v>
      </c>
      <c r="G16" s="5">
        <v>0.5</v>
      </c>
      <c r="H16" s="1">
        <f t="shared" si="9"/>
        <v>3900000</v>
      </c>
      <c r="I16" s="9">
        <f>H16/3</f>
        <v>1300000</v>
      </c>
      <c r="J16" s="9">
        <f>H16/3</f>
        <v>1300000</v>
      </c>
      <c r="K16" s="9">
        <f>H16/3</f>
        <v>1300000</v>
      </c>
      <c r="L16" s="9">
        <v>0</v>
      </c>
      <c r="M16" s="9">
        <v>0</v>
      </c>
      <c r="N16" s="9">
        <v>0</v>
      </c>
      <c r="O16" s="1">
        <f t="shared" si="6"/>
        <v>3900000</v>
      </c>
      <c r="P16">
        <f t="shared" si="7"/>
        <v>0</v>
      </c>
    </row>
    <row r="17" spans="1:16" x14ac:dyDescent="0.35">
      <c r="A17" s="1">
        <v>7</v>
      </c>
      <c r="B17" s="1" t="s">
        <v>35</v>
      </c>
      <c r="C17" s="1" t="s">
        <v>15</v>
      </c>
      <c r="D17" s="8">
        <v>3000</v>
      </c>
      <c r="E17" s="1">
        <v>2500</v>
      </c>
      <c r="F17" s="1">
        <f t="shared" si="8"/>
        <v>7500000</v>
      </c>
      <c r="G17" s="5">
        <v>0.5</v>
      </c>
      <c r="H17" s="1">
        <f t="shared" si="9"/>
        <v>3750000</v>
      </c>
      <c r="I17" s="9">
        <f>H17/3</f>
        <v>1250000</v>
      </c>
      <c r="J17" s="9">
        <f>H17/3</f>
        <v>1250000</v>
      </c>
      <c r="K17" s="9">
        <f>H17/3</f>
        <v>1250000</v>
      </c>
      <c r="L17" s="9">
        <v>0</v>
      </c>
      <c r="M17" s="9">
        <v>0</v>
      </c>
      <c r="N17" s="9">
        <v>0</v>
      </c>
      <c r="O17" s="1">
        <f t="shared" si="6"/>
        <v>3750000</v>
      </c>
      <c r="P17">
        <f t="shared" si="7"/>
        <v>0</v>
      </c>
    </row>
    <row r="18" spans="1:16" x14ac:dyDescent="0.35">
      <c r="A18" s="1">
        <v>8</v>
      </c>
      <c r="B18" s="1" t="s">
        <v>36</v>
      </c>
      <c r="C18" s="1" t="s">
        <v>3</v>
      </c>
      <c r="D18" s="8">
        <v>2500</v>
      </c>
      <c r="E18" s="1">
        <v>5000</v>
      </c>
      <c r="F18" s="1">
        <f t="shared" si="8"/>
        <v>12500000</v>
      </c>
      <c r="G18" s="5">
        <v>0.05</v>
      </c>
      <c r="H18" s="1">
        <f t="shared" si="9"/>
        <v>625000</v>
      </c>
      <c r="I18" s="9">
        <f>H18/2</f>
        <v>312500</v>
      </c>
      <c r="J18" s="9">
        <f>H18/2</f>
        <v>312500</v>
      </c>
      <c r="K18" s="9">
        <v>0</v>
      </c>
      <c r="L18" s="9">
        <v>0</v>
      </c>
      <c r="M18" s="9">
        <v>0</v>
      </c>
      <c r="N18" s="9">
        <v>0</v>
      </c>
      <c r="O18" s="1">
        <f t="shared" si="6"/>
        <v>625000</v>
      </c>
      <c r="P18">
        <f t="shared" si="7"/>
        <v>0</v>
      </c>
    </row>
    <row r="19" spans="1:16" x14ac:dyDescent="0.35">
      <c r="A19" s="1">
        <v>9</v>
      </c>
      <c r="B19" s="1" t="s">
        <v>37</v>
      </c>
      <c r="C19" s="1" t="s">
        <v>7</v>
      </c>
      <c r="D19" s="8">
        <v>1</v>
      </c>
      <c r="E19" s="1">
        <v>2500000</v>
      </c>
      <c r="F19" s="1">
        <f t="shared" si="8"/>
        <v>2500000</v>
      </c>
      <c r="G19" s="5">
        <v>1</v>
      </c>
      <c r="H19" s="1">
        <f t="shared" si="9"/>
        <v>2500000</v>
      </c>
      <c r="I19" s="9">
        <v>0</v>
      </c>
      <c r="J19" s="9">
        <v>0</v>
      </c>
      <c r="K19" s="9">
        <f>H19/4</f>
        <v>625000</v>
      </c>
      <c r="L19" s="9">
        <f>H19/4</f>
        <v>625000</v>
      </c>
      <c r="M19" s="9">
        <f>H19/4</f>
        <v>625000</v>
      </c>
      <c r="N19" s="9">
        <f>H19/4</f>
        <v>625000</v>
      </c>
      <c r="O19" s="1">
        <f t="shared" si="6"/>
        <v>2500000</v>
      </c>
      <c r="P19">
        <f t="shared" si="7"/>
        <v>0</v>
      </c>
    </row>
    <row r="20" spans="1:16" ht="29" x14ac:dyDescent="0.35">
      <c r="A20" s="1">
        <v>10</v>
      </c>
      <c r="B20" s="6" t="s">
        <v>18</v>
      </c>
      <c r="C20" s="1" t="s">
        <v>8</v>
      </c>
      <c r="D20" s="8">
        <v>1400</v>
      </c>
      <c r="E20" s="1">
        <v>1500</v>
      </c>
      <c r="F20" s="1">
        <f t="shared" si="8"/>
        <v>2100000</v>
      </c>
      <c r="G20" s="5">
        <v>1</v>
      </c>
      <c r="H20" s="1">
        <f t="shared" si="9"/>
        <v>2100000</v>
      </c>
      <c r="I20" s="9">
        <f>H20/6</f>
        <v>350000</v>
      </c>
      <c r="J20" s="9">
        <f>H20/6</f>
        <v>350000</v>
      </c>
      <c r="K20" s="9">
        <f>H20/6</f>
        <v>350000</v>
      </c>
      <c r="L20" s="9">
        <f>H20/6</f>
        <v>350000</v>
      </c>
      <c r="M20" s="9">
        <f>H20/6</f>
        <v>350000</v>
      </c>
      <c r="N20" s="9">
        <f>H20/6</f>
        <v>350000</v>
      </c>
      <c r="O20" s="1">
        <f t="shared" si="6"/>
        <v>2100000</v>
      </c>
      <c r="P20">
        <f t="shared" si="7"/>
        <v>0</v>
      </c>
    </row>
    <row r="21" spans="1:16" x14ac:dyDescent="0.35">
      <c r="A21" s="1">
        <v>11</v>
      </c>
      <c r="B21" s="1" t="s">
        <v>16</v>
      </c>
      <c r="C21" s="1" t="s">
        <v>7</v>
      </c>
      <c r="D21" s="8">
        <v>2</v>
      </c>
      <c r="E21" s="1">
        <v>500000</v>
      </c>
      <c r="F21" s="1">
        <f t="shared" si="8"/>
        <v>1000000</v>
      </c>
      <c r="G21" s="5">
        <v>1</v>
      </c>
      <c r="H21" s="1">
        <f t="shared" si="9"/>
        <v>1000000</v>
      </c>
      <c r="I21" s="9">
        <v>0</v>
      </c>
      <c r="J21" s="9">
        <v>0</v>
      </c>
      <c r="K21" s="9">
        <f>H21/3</f>
        <v>333333.33333333331</v>
      </c>
      <c r="L21" s="9">
        <f>H21/3</f>
        <v>333333.33333333331</v>
      </c>
      <c r="M21" s="9">
        <f>H21/3</f>
        <v>333333.33333333331</v>
      </c>
      <c r="N21" s="9">
        <v>0</v>
      </c>
      <c r="O21" s="1">
        <f t="shared" si="6"/>
        <v>1000000</v>
      </c>
      <c r="P21">
        <f t="shared" si="7"/>
        <v>0</v>
      </c>
    </row>
    <row r="22" spans="1:16" x14ac:dyDescent="0.35">
      <c r="A22" s="1">
        <v>12</v>
      </c>
      <c r="B22" s="1" t="s">
        <v>17</v>
      </c>
      <c r="C22" s="1" t="s">
        <v>7</v>
      </c>
      <c r="D22" s="8">
        <v>2</v>
      </c>
      <c r="E22" s="1">
        <v>1000000</v>
      </c>
      <c r="F22" s="1">
        <f t="shared" si="8"/>
        <v>2000000</v>
      </c>
      <c r="G22" s="5">
        <v>1</v>
      </c>
      <c r="H22" s="1">
        <f t="shared" si="9"/>
        <v>2000000</v>
      </c>
      <c r="I22" s="9">
        <v>0</v>
      </c>
      <c r="J22" s="9">
        <f>H22/4</f>
        <v>500000</v>
      </c>
      <c r="K22" s="9">
        <f>H22/4</f>
        <v>500000</v>
      </c>
      <c r="L22" s="9">
        <f>H22/4</f>
        <v>500000</v>
      </c>
      <c r="M22" s="9">
        <f>H22/4</f>
        <v>500000</v>
      </c>
      <c r="N22" s="9">
        <v>0</v>
      </c>
      <c r="O22" s="1">
        <f t="shared" si="6"/>
        <v>2000000</v>
      </c>
      <c r="P22">
        <f t="shared" si="7"/>
        <v>0</v>
      </c>
    </row>
    <row r="23" spans="1:16" x14ac:dyDescent="0.35">
      <c r="A23" s="1">
        <v>13</v>
      </c>
      <c r="B23" s="1" t="s">
        <v>38</v>
      </c>
      <c r="C23" s="1" t="s">
        <v>7</v>
      </c>
      <c r="D23" s="8">
        <v>1</v>
      </c>
      <c r="E23" s="1">
        <v>5000000</v>
      </c>
      <c r="F23" s="1">
        <f t="shared" si="8"/>
        <v>5000000</v>
      </c>
      <c r="G23" s="5">
        <v>1</v>
      </c>
      <c r="H23" s="1">
        <f t="shared" si="9"/>
        <v>5000000</v>
      </c>
      <c r="I23" s="9">
        <f>H23/6</f>
        <v>833333.33333333337</v>
      </c>
      <c r="J23" s="9">
        <f>H23/6</f>
        <v>833333.33333333337</v>
      </c>
      <c r="K23" s="9">
        <f>H23/6</f>
        <v>833333.33333333337</v>
      </c>
      <c r="L23" s="9">
        <f>H23/6</f>
        <v>833333.33333333337</v>
      </c>
      <c r="M23" s="9">
        <f>H23/6</f>
        <v>833333.33333333337</v>
      </c>
      <c r="N23" s="9">
        <f>H23/6</f>
        <v>833333.33333333337</v>
      </c>
      <c r="O23" s="1">
        <f t="shared" si="6"/>
        <v>5000000</v>
      </c>
      <c r="P23">
        <f t="shared" si="7"/>
        <v>0</v>
      </c>
    </row>
    <row r="24" spans="1:16" x14ac:dyDescent="0.35">
      <c r="A24" s="1">
        <v>14</v>
      </c>
      <c r="B24" s="1" t="s">
        <v>39</v>
      </c>
      <c r="C24" s="1" t="s">
        <v>8</v>
      </c>
      <c r="D24" s="8">
        <v>700</v>
      </c>
      <c r="E24" s="1">
        <v>3000</v>
      </c>
      <c r="F24" s="1">
        <f t="shared" si="8"/>
        <v>2100000</v>
      </c>
      <c r="G24" s="5">
        <v>0.5</v>
      </c>
      <c r="H24" s="1">
        <f t="shared" si="9"/>
        <v>1050000</v>
      </c>
      <c r="I24" s="9">
        <f>H24/5</f>
        <v>210000</v>
      </c>
      <c r="J24" s="9">
        <f>H24/5</f>
        <v>210000</v>
      </c>
      <c r="K24" s="9">
        <f>H24/5</f>
        <v>210000</v>
      </c>
      <c r="L24" s="9">
        <f>H24/5</f>
        <v>210000</v>
      </c>
      <c r="M24" s="9">
        <f>H24/5</f>
        <v>210000</v>
      </c>
      <c r="N24" s="9">
        <v>0</v>
      </c>
      <c r="O24" s="1">
        <f t="shared" si="6"/>
        <v>1050000</v>
      </c>
      <c r="P24">
        <f t="shared" si="7"/>
        <v>0</v>
      </c>
    </row>
    <row r="25" spans="1:16" x14ac:dyDescent="0.35">
      <c r="A25" s="1">
        <v>15</v>
      </c>
      <c r="B25" s="1" t="s">
        <v>40</v>
      </c>
      <c r="C25" s="1" t="s">
        <v>42</v>
      </c>
      <c r="D25" s="8">
        <v>3.1</v>
      </c>
      <c r="E25" s="1">
        <v>5500000</v>
      </c>
      <c r="F25" s="1">
        <f t="shared" si="8"/>
        <v>17050000</v>
      </c>
      <c r="G25" s="5">
        <v>0.5</v>
      </c>
      <c r="H25" s="1">
        <f t="shared" si="9"/>
        <v>8525000</v>
      </c>
      <c r="I25" s="9">
        <f>H25/1</f>
        <v>8525000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1">
        <f t="shared" si="6"/>
        <v>8525000</v>
      </c>
      <c r="P25">
        <f t="shared" si="7"/>
        <v>0</v>
      </c>
    </row>
    <row r="26" spans="1:16" x14ac:dyDescent="0.35">
      <c r="A26" s="1">
        <v>16</v>
      </c>
      <c r="B26" s="1" t="s">
        <v>41</v>
      </c>
      <c r="C26" s="1" t="s">
        <v>43</v>
      </c>
      <c r="D26" s="8">
        <v>4.97</v>
      </c>
      <c r="E26" s="1">
        <v>3600000</v>
      </c>
      <c r="F26" s="1">
        <f t="shared" si="8"/>
        <v>17892000</v>
      </c>
      <c r="G26" s="5">
        <v>0</v>
      </c>
      <c r="H26" s="1">
        <f t="shared" si="9"/>
        <v>0</v>
      </c>
      <c r="I26" s="9">
        <f>H26/5</f>
        <v>0</v>
      </c>
      <c r="J26" s="9">
        <f>H26/5</f>
        <v>0</v>
      </c>
      <c r="K26" s="9">
        <f>H26/5</f>
        <v>0</v>
      </c>
      <c r="L26" s="9">
        <f>H26/5</f>
        <v>0</v>
      </c>
      <c r="M26" s="9">
        <f>H26/5</f>
        <v>0</v>
      </c>
      <c r="N26" s="9">
        <v>0</v>
      </c>
      <c r="O26" s="1">
        <f t="shared" si="6"/>
        <v>0</v>
      </c>
      <c r="P26">
        <f t="shared" si="7"/>
        <v>0</v>
      </c>
    </row>
    <row r="27" spans="1:16" ht="32.25" customHeight="1" x14ac:dyDescent="0.35">
      <c r="A27" s="1">
        <v>17</v>
      </c>
      <c r="B27" s="6" t="s">
        <v>44</v>
      </c>
      <c r="C27" s="1" t="s">
        <v>21</v>
      </c>
      <c r="D27" s="8">
        <v>30</v>
      </c>
      <c r="E27" s="1">
        <v>1400000</v>
      </c>
      <c r="F27" s="1">
        <f t="shared" si="8"/>
        <v>42000000</v>
      </c>
      <c r="G27" s="5">
        <v>0.15</v>
      </c>
      <c r="H27" s="1">
        <f t="shared" si="9"/>
        <v>6300000</v>
      </c>
      <c r="I27" s="9">
        <f>H27/6</f>
        <v>1050000</v>
      </c>
      <c r="J27" s="9">
        <f>H27/6</f>
        <v>1050000</v>
      </c>
      <c r="K27" s="9">
        <f>H27/6</f>
        <v>1050000</v>
      </c>
      <c r="L27" s="9">
        <f>H27/6</f>
        <v>1050000</v>
      </c>
      <c r="M27" s="9">
        <f>H27/6</f>
        <v>1050000</v>
      </c>
      <c r="N27" s="9">
        <f>H27/6</f>
        <v>1050000</v>
      </c>
      <c r="O27" s="1">
        <f t="shared" si="6"/>
        <v>6300000</v>
      </c>
      <c r="P27">
        <f t="shared" si="7"/>
        <v>0</v>
      </c>
    </row>
    <row r="28" spans="1:16" ht="43.5" x14ac:dyDescent="0.35">
      <c r="E28" s="4" t="s">
        <v>24</v>
      </c>
      <c r="F28" s="4">
        <f>SUM(F6:F27)</f>
        <v>614342000</v>
      </c>
      <c r="G28" s="3" t="s">
        <v>47</v>
      </c>
      <c r="H28" s="4">
        <f t="shared" ref="H28:N28" si="10">SUM(H6:H27)</f>
        <v>324000000</v>
      </c>
      <c r="I28" s="4">
        <f t="shared" si="10"/>
        <v>63897833.333333328</v>
      </c>
      <c r="J28" s="4">
        <f t="shared" si="10"/>
        <v>55122833.333333328</v>
      </c>
      <c r="K28" s="4">
        <f t="shared" si="10"/>
        <v>55768666.666666664</v>
      </c>
      <c r="L28" s="4">
        <f t="shared" si="10"/>
        <v>53218666.666666664</v>
      </c>
      <c r="M28" s="4">
        <f t="shared" si="10"/>
        <v>53218666.666666664</v>
      </c>
      <c r="N28" s="4">
        <f t="shared" si="10"/>
        <v>42773333.333333328</v>
      </c>
      <c r="O28" s="1">
        <f t="shared" si="6"/>
        <v>323999999.99999994</v>
      </c>
      <c r="P28">
        <f t="shared" si="7"/>
        <v>0</v>
      </c>
    </row>
    <row r="29" spans="1:16" ht="47.25" customHeight="1" x14ac:dyDescent="0.35">
      <c r="E29" s="1"/>
      <c r="F29" s="1"/>
      <c r="G29" s="3" t="s">
        <v>48</v>
      </c>
      <c r="H29" s="1">
        <f t="shared" ref="H29:N29" si="11">H28/100000</f>
        <v>3240</v>
      </c>
      <c r="I29" s="1">
        <f t="shared" si="11"/>
        <v>638.97833333333324</v>
      </c>
      <c r="J29" s="1">
        <f t="shared" si="11"/>
        <v>551.22833333333324</v>
      </c>
      <c r="K29" s="1">
        <f t="shared" si="11"/>
        <v>557.68666666666661</v>
      </c>
      <c r="L29" s="1">
        <f t="shared" si="11"/>
        <v>532.18666666666661</v>
      </c>
      <c r="M29" s="1">
        <f t="shared" si="11"/>
        <v>532.18666666666661</v>
      </c>
      <c r="N29" s="1">
        <f t="shared" si="11"/>
        <v>427.73333333333329</v>
      </c>
      <c r="O29" s="1">
        <f t="shared" si="6"/>
        <v>3239.9999999999991</v>
      </c>
      <c r="P29">
        <f t="shared" si="7"/>
        <v>0</v>
      </c>
    </row>
    <row r="30" spans="1:16" ht="48.75" customHeight="1" x14ac:dyDescent="0.35">
      <c r="E30" s="1"/>
      <c r="F30" s="1"/>
      <c r="G30" s="3" t="s">
        <v>49</v>
      </c>
      <c r="H30" s="7">
        <f>H29/100</f>
        <v>32.4</v>
      </c>
      <c r="I30" s="7">
        <f t="shared" ref="I30:N30" si="12">I29/100</f>
        <v>6.389783333333332</v>
      </c>
      <c r="J30" s="7">
        <f t="shared" si="12"/>
        <v>5.5122833333333325</v>
      </c>
      <c r="K30" s="7">
        <f t="shared" si="12"/>
        <v>5.5768666666666658</v>
      </c>
      <c r="L30" s="7">
        <f t="shared" si="12"/>
        <v>5.3218666666666659</v>
      </c>
      <c r="M30" s="7">
        <f t="shared" si="12"/>
        <v>5.3218666666666659</v>
      </c>
      <c r="N30" s="7">
        <f t="shared" si="12"/>
        <v>4.277333333333333</v>
      </c>
      <c r="O30" s="1">
        <f>SUM(I30:N30)</f>
        <v>32.399999999999991</v>
      </c>
      <c r="P30">
        <f t="shared" si="7"/>
        <v>0</v>
      </c>
    </row>
  </sheetData>
  <mergeCells count="13">
    <mergeCell ref="H4:H5"/>
    <mergeCell ref="I4:L4"/>
    <mergeCell ref="O4:O5"/>
    <mergeCell ref="A1:O1"/>
    <mergeCell ref="A2:O2"/>
    <mergeCell ref="A3:O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24"/>
  <sheetViews>
    <sheetView zoomScale="84" zoomScaleNormal="84" zoomScaleSheetLayoutView="100" workbookViewId="0">
      <pane ySplit="5" topLeftCell="A18" activePane="bottomLeft" state="frozen"/>
      <selection pane="bottomLeft" activeCell="A25" sqref="A25"/>
    </sheetView>
  </sheetViews>
  <sheetFormatPr defaultRowHeight="14.5" x14ac:dyDescent="0.35"/>
  <cols>
    <col min="1" max="1" width="13.26953125" customWidth="1"/>
    <col min="2" max="2" width="48.7265625" customWidth="1"/>
    <col min="3" max="3" width="13.81640625" customWidth="1"/>
    <col min="4" max="4" width="14.26953125" customWidth="1"/>
    <col min="5" max="6" width="19" customWidth="1"/>
    <col min="7" max="7" width="17.1796875" customWidth="1"/>
    <col min="8" max="8" width="22.54296875" customWidth="1"/>
    <col min="9" max="9" width="27.81640625" hidden="1" customWidth="1"/>
    <col min="10" max="11" width="27.81640625" customWidth="1"/>
  </cols>
  <sheetData>
    <row r="1" spans="1:21" ht="26" x14ac:dyDescent="0.6">
      <c r="A1" s="87" t="s">
        <v>79</v>
      </c>
      <c r="B1" s="87"/>
      <c r="C1" s="87"/>
      <c r="D1" s="87"/>
      <c r="E1" s="87"/>
      <c r="F1" s="87"/>
      <c r="G1" s="87"/>
      <c r="H1" s="87"/>
      <c r="I1" s="87"/>
      <c r="J1" s="25"/>
      <c r="K1" s="25"/>
    </row>
    <row r="2" spans="1:21" ht="26" x14ac:dyDescent="0.6">
      <c r="A2" s="87" t="s">
        <v>80</v>
      </c>
      <c r="B2" s="87"/>
      <c r="C2" s="87"/>
      <c r="D2" s="87"/>
      <c r="E2" s="87"/>
      <c r="F2" s="87"/>
      <c r="G2" s="87"/>
      <c r="H2" s="87"/>
      <c r="I2" s="87"/>
      <c r="J2" s="25"/>
      <c r="K2" s="25"/>
    </row>
    <row r="3" spans="1:21" ht="26" x14ac:dyDescent="0.6">
      <c r="A3" s="87" t="s">
        <v>81</v>
      </c>
      <c r="B3" s="87"/>
      <c r="C3" s="87"/>
      <c r="D3" s="87"/>
      <c r="E3" s="87"/>
      <c r="F3" s="87"/>
      <c r="G3" s="87"/>
      <c r="H3" s="87"/>
      <c r="I3" s="87"/>
      <c r="J3" s="25"/>
      <c r="K3" s="25"/>
    </row>
    <row r="4" spans="1:21" ht="30.75" customHeight="1" x14ac:dyDescent="0.35">
      <c r="A4" s="93" t="s">
        <v>19</v>
      </c>
      <c r="B4" s="93" t="s">
        <v>20</v>
      </c>
      <c r="C4" s="94" t="s">
        <v>1</v>
      </c>
      <c r="D4" s="96" t="s">
        <v>27</v>
      </c>
      <c r="E4" s="93" t="s">
        <v>25</v>
      </c>
      <c r="F4" s="93" t="s">
        <v>26</v>
      </c>
      <c r="G4" s="98" t="s">
        <v>45</v>
      </c>
      <c r="H4" s="98" t="s">
        <v>51</v>
      </c>
      <c r="I4" s="99" t="s">
        <v>65</v>
      </c>
      <c r="J4" s="98" t="s">
        <v>66</v>
      </c>
      <c r="K4" s="35"/>
    </row>
    <row r="5" spans="1:21" ht="51.75" customHeight="1" x14ac:dyDescent="0.35">
      <c r="A5" s="93"/>
      <c r="B5" s="93"/>
      <c r="C5" s="95"/>
      <c r="D5" s="97"/>
      <c r="E5" s="93"/>
      <c r="F5" s="93"/>
      <c r="G5" s="98"/>
      <c r="H5" s="98"/>
      <c r="I5" s="100"/>
      <c r="J5" s="98"/>
      <c r="K5" s="35"/>
      <c r="P5">
        <v>201022</v>
      </c>
    </row>
    <row r="6" spans="1:21" s="13" customFormat="1" ht="35.25" customHeight="1" x14ac:dyDescent="0.35">
      <c r="A6" s="28">
        <v>1</v>
      </c>
      <c r="B6" s="29" t="s">
        <v>76</v>
      </c>
      <c r="C6" s="28" t="s">
        <v>7</v>
      </c>
      <c r="D6" s="30">
        <v>1</v>
      </c>
      <c r="E6" s="28">
        <v>264690000</v>
      </c>
      <c r="F6" s="28">
        <f>E6*D6</f>
        <v>264690000</v>
      </c>
      <c r="G6" s="31">
        <v>0.28000000000000003</v>
      </c>
      <c r="H6" s="28">
        <f>G6*F6</f>
        <v>74113200</v>
      </c>
      <c r="I6" s="26">
        <f>H6</f>
        <v>74113200</v>
      </c>
      <c r="J6" s="14"/>
      <c r="K6" s="36"/>
      <c r="N6" s="14" t="s">
        <v>68</v>
      </c>
    </row>
    <row r="7" spans="1:21" s="13" customFormat="1" ht="35.25" customHeight="1" x14ac:dyDescent="0.35">
      <c r="A7" s="28">
        <v>2</v>
      </c>
      <c r="B7" s="29" t="s">
        <v>9</v>
      </c>
      <c r="C7" s="28" t="s">
        <v>7</v>
      </c>
      <c r="D7" s="28">
        <v>1</v>
      </c>
      <c r="E7" s="28">
        <f>[1]Sheet1!$I$31</f>
        <v>11391413</v>
      </c>
      <c r="F7" s="28">
        <f>E7</f>
        <v>11391413</v>
      </c>
      <c r="G7" s="31">
        <v>1</v>
      </c>
      <c r="H7" s="28">
        <f t="shared" ref="H7:H8" si="0">G7*F7</f>
        <v>11391413</v>
      </c>
      <c r="I7" s="17"/>
      <c r="J7" s="16"/>
      <c r="K7" s="37"/>
      <c r="N7" s="16"/>
      <c r="O7" s="13">
        <f>19/26.46</f>
        <v>0.7180650037792895</v>
      </c>
    </row>
    <row r="8" spans="1:21" s="13" customFormat="1" ht="35.25" customHeight="1" x14ac:dyDescent="0.35">
      <c r="A8" s="28">
        <v>3</v>
      </c>
      <c r="B8" s="29" t="s">
        <v>10</v>
      </c>
      <c r="C8" s="28" t="s">
        <v>7</v>
      </c>
      <c r="D8" s="28">
        <v>1</v>
      </c>
      <c r="E8" s="28">
        <f>[1]Sheet1!$I$32</f>
        <v>18359727.399999999</v>
      </c>
      <c r="F8" s="28">
        <f>E8</f>
        <v>18359727.399999999</v>
      </c>
      <c r="G8" s="31">
        <v>1</v>
      </c>
      <c r="H8" s="28">
        <f t="shared" si="0"/>
        <v>18359727.399999999</v>
      </c>
      <c r="I8" s="17"/>
      <c r="J8" s="16"/>
      <c r="K8" s="37"/>
      <c r="N8" s="16"/>
      <c r="O8" s="13" t="e">
        <f>100-#REF!</f>
        <v>#REF!</v>
      </c>
    </row>
    <row r="9" spans="1:21" s="13" customFormat="1" ht="35.25" customHeight="1" x14ac:dyDescent="0.35">
      <c r="A9" s="28">
        <v>4</v>
      </c>
      <c r="B9" s="101" t="s">
        <v>59</v>
      </c>
      <c r="C9" s="102"/>
      <c r="D9" s="102"/>
      <c r="E9" s="102"/>
      <c r="F9" s="102"/>
      <c r="G9" s="103"/>
      <c r="H9" s="28"/>
      <c r="I9" s="42"/>
      <c r="J9" s="19"/>
      <c r="K9" s="38"/>
      <c r="N9" s="20"/>
    </row>
    <row r="10" spans="1:21" s="13" customFormat="1" ht="48.75" customHeight="1" x14ac:dyDescent="0.35">
      <c r="A10" s="32" t="s">
        <v>4</v>
      </c>
      <c r="B10" s="32" t="s">
        <v>58</v>
      </c>
      <c r="C10" s="32" t="s">
        <v>7</v>
      </c>
      <c r="D10" s="33">
        <v>1</v>
      </c>
      <c r="E10" s="32">
        <f t="shared" ref="E10:E20" si="1">F10/D10</f>
        <v>30569236</v>
      </c>
      <c r="F10" s="32">
        <v>30569236</v>
      </c>
      <c r="G10" s="34">
        <v>0.66</v>
      </c>
      <c r="H10" s="32"/>
      <c r="I10" s="26">
        <f>H10*5%</f>
        <v>0</v>
      </c>
      <c r="J10" s="14"/>
      <c r="K10" s="36"/>
      <c r="N10" s="21"/>
    </row>
    <row r="11" spans="1:21" s="13" customFormat="1" ht="35.25" customHeight="1" x14ac:dyDescent="0.35">
      <c r="A11" s="32" t="s">
        <v>5</v>
      </c>
      <c r="B11" s="32" t="s">
        <v>16</v>
      </c>
      <c r="C11" s="32" t="s">
        <v>7</v>
      </c>
      <c r="D11" s="33">
        <v>2</v>
      </c>
      <c r="E11" s="32">
        <f t="shared" si="1"/>
        <v>3120674.5</v>
      </c>
      <c r="F11" s="32">
        <v>6241349</v>
      </c>
      <c r="G11" s="34">
        <v>1</v>
      </c>
      <c r="H11" s="32">
        <f t="shared" ref="H11:H20" si="2">G11*F11</f>
        <v>6241349</v>
      </c>
      <c r="I11" s="43">
        <f>H11*50%</f>
        <v>3120674.5</v>
      </c>
      <c r="J11" s="22"/>
      <c r="K11" s="39"/>
      <c r="N11" s="21"/>
      <c r="U11" s="13">
        <f>4000/9200</f>
        <v>0.43478260869565216</v>
      </c>
    </row>
    <row r="12" spans="1:21" s="13" customFormat="1" ht="35.25" customHeight="1" x14ac:dyDescent="0.35">
      <c r="A12" s="32" t="s">
        <v>6</v>
      </c>
      <c r="B12" s="32" t="s">
        <v>60</v>
      </c>
      <c r="C12" s="32" t="s">
        <v>7</v>
      </c>
      <c r="D12" s="33">
        <v>1</v>
      </c>
      <c r="E12" s="32">
        <f t="shared" si="1"/>
        <v>18432866</v>
      </c>
      <c r="F12" s="32">
        <v>18432866</v>
      </c>
      <c r="G12" s="34">
        <v>0</v>
      </c>
      <c r="H12" s="32">
        <f t="shared" si="2"/>
        <v>0</v>
      </c>
      <c r="I12" s="26">
        <f>H12</f>
        <v>0</v>
      </c>
      <c r="J12" s="14"/>
      <c r="K12" s="36"/>
      <c r="N12" s="14"/>
      <c r="U12" s="13">
        <f>U11*100</f>
        <v>43.478260869565219</v>
      </c>
    </row>
    <row r="13" spans="1:21" s="13" customFormat="1" ht="35.25" customHeight="1" x14ac:dyDescent="0.35">
      <c r="A13" s="32" t="s">
        <v>82</v>
      </c>
      <c r="B13" s="32" t="s">
        <v>61</v>
      </c>
      <c r="C13" s="32" t="s">
        <v>7</v>
      </c>
      <c r="D13" s="33">
        <v>1</v>
      </c>
      <c r="E13" s="32">
        <f t="shared" si="1"/>
        <v>6667040</v>
      </c>
      <c r="F13" s="32">
        <v>6667040</v>
      </c>
      <c r="G13" s="34">
        <v>0.1</v>
      </c>
      <c r="H13" s="32">
        <f t="shared" si="2"/>
        <v>666704</v>
      </c>
      <c r="I13" s="26">
        <f>H13</f>
        <v>666704</v>
      </c>
      <c r="J13" s="14"/>
      <c r="K13" s="36"/>
      <c r="N13" s="21"/>
      <c r="U13" s="13">
        <f>100-U12</f>
        <v>56.521739130434781</v>
      </c>
    </row>
    <row r="14" spans="1:21" s="13" customFormat="1" ht="35.25" customHeight="1" x14ac:dyDescent="0.35">
      <c r="A14" s="28">
        <v>5</v>
      </c>
      <c r="B14" s="101" t="s">
        <v>72</v>
      </c>
      <c r="C14" s="102"/>
      <c r="D14" s="102"/>
      <c r="E14" s="102"/>
      <c r="F14" s="102"/>
      <c r="G14" s="103"/>
      <c r="H14" s="28"/>
      <c r="I14" s="26"/>
      <c r="J14" s="14"/>
      <c r="K14" s="36"/>
      <c r="N14" s="14" t="s">
        <v>73</v>
      </c>
    </row>
    <row r="15" spans="1:21" s="13" customFormat="1" ht="35.25" customHeight="1" x14ac:dyDescent="0.35">
      <c r="A15" s="32" t="s">
        <v>4</v>
      </c>
      <c r="B15" s="32" t="s">
        <v>74</v>
      </c>
      <c r="C15" s="32" t="s">
        <v>7</v>
      </c>
      <c r="D15" s="33">
        <v>1</v>
      </c>
      <c r="E15" s="32">
        <v>110000</v>
      </c>
      <c r="F15" s="32">
        <v>110000</v>
      </c>
      <c r="G15" s="34">
        <v>1</v>
      </c>
      <c r="H15" s="32">
        <v>110000</v>
      </c>
      <c r="I15" s="26"/>
      <c r="J15" s="14"/>
      <c r="K15" s="36"/>
      <c r="N15" s="14"/>
    </row>
    <row r="16" spans="1:21" s="13" customFormat="1" ht="35.25" customHeight="1" x14ac:dyDescent="0.35">
      <c r="A16" s="32" t="s">
        <v>5</v>
      </c>
      <c r="B16" s="32" t="s">
        <v>75</v>
      </c>
      <c r="C16" s="32" t="s">
        <v>7</v>
      </c>
      <c r="D16" s="33">
        <v>1</v>
      </c>
      <c r="E16" s="32">
        <v>1600000</v>
      </c>
      <c r="F16" s="32">
        <v>1600000</v>
      </c>
      <c r="G16" s="34">
        <v>1</v>
      </c>
      <c r="H16" s="32">
        <f>F16*G16</f>
        <v>1600000</v>
      </c>
      <c r="I16" s="26"/>
      <c r="J16" s="14"/>
      <c r="K16" s="36"/>
      <c r="N16" s="14"/>
    </row>
    <row r="17" spans="1:14" s="13" customFormat="1" ht="35.25" customHeight="1" x14ac:dyDescent="0.35">
      <c r="A17" s="28">
        <v>6</v>
      </c>
      <c r="B17" s="29" t="s">
        <v>77</v>
      </c>
      <c r="C17" s="28" t="s">
        <v>15</v>
      </c>
      <c r="D17" s="30">
        <v>9200</v>
      </c>
      <c r="E17" s="28">
        <v>775</v>
      </c>
      <c r="F17" s="28">
        <f>E17*D17</f>
        <v>7130000</v>
      </c>
      <c r="G17" s="31">
        <v>0.3</v>
      </c>
      <c r="H17" s="28">
        <f t="shared" si="2"/>
        <v>2139000</v>
      </c>
      <c r="I17" s="43">
        <f>H17*25%</f>
        <v>534750</v>
      </c>
      <c r="J17" s="22"/>
      <c r="K17" s="39"/>
      <c r="N17" s="21" t="s">
        <v>67</v>
      </c>
    </row>
    <row r="18" spans="1:14" s="13" customFormat="1" ht="35.25" customHeight="1" x14ac:dyDescent="0.35">
      <c r="A18" s="28">
        <v>7</v>
      </c>
      <c r="B18" s="28" t="s">
        <v>62</v>
      </c>
      <c r="C18" s="28" t="s">
        <v>7</v>
      </c>
      <c r="D18" s="30">
        <v>1</v>
      </c>
      <c r="E18" s="28">
        <f t="shared" si="1"/>
        <v>37132625</v>
      </c>
      <c r="F18" s="28">
        <v>37132625</v>
      </c>
      <c r="G18" s="31">
        <v>1</v>
      </c>
      <c r="H18" s="28">
        <f t="shared" si="2"/>
        <v>37132625</v>
      </c>
      <c r="I18" s="43">
        <f>H18*25%</f>
        <v>9283156.25</v>
      </c>
      <c r="J18" s="22"/>
      <c r="K18" s="39"/>
      <c r="N18" s="22" t="s">
        <v>71</v>
      </c>
    </row>
    <row r="19" spans="1:14" s="13" customFormat="1" ht="35.25" customHeight="1" x14ac:dyDescent="0.35">
      <c r="A19" s="28">
        <v>8</v>
      </c>
      <c r="B19" s="28" t="s">
        <v>63</v>
      </c>
      <c r="C19" s="28" t="s">
        <v>7</v>
      </c>
      <c r="D19" s="30">
        <v>1</v>
      </c>
      <c r="E19" s="28">
        <f t="shared" si="1"/>
        <v>2015440</v>
      </c>
      <c r="F19" s="28">
        <v>2015440</v>
      </c>
      <c r="G19" s="31">
        <v>1</v>
      </c>
      <c r="H19" s="28">
        <f t="shared" si="2"/>
        <v>2015440</v>
      </c>
      <c r="I19" s="26">
        <f>H19*0</f>
        <v>0</v>
      </c>
      <c r="J19" s="14"/>
      <c r="K19" s="36"/>
      <c r="N19" s="14" t="s">
        <v>78</v>
      </c>
    </row>
    <row r="20" spans="1:14" s="13" customFormat="1" ht="35.25" customHeight="1" x14ac:dyDescent="0.35">
      <c r="A20" s="28">
        <v>9</v>
      </c>
      <c r="B20" s="28" t="s">
        <v>64</v>
      </c>
      <c r="C20" s="28" t="s">
        <v>7</v>
      </c>
      <c r="D20" s="30">
        <v>1</v>
      </c>
      <c r="E20" s="28">
        <f t="shared" si="1"/>
        <v>6401683</v>
      </c>
      <c r="F20" s="28">
        <v>6401683</v>
      </c>
      <c r="G20" s="31">
        <v>0.95</v>
      </c>
      <c r="H20" s="28">
        <f t="shared" si="2"/>
        <v>6081598.8499999996</v>
      </c>
      <c r="I20" s="26">
        <f>H20</f>
        <v>6081598.8499999996</v>
      </c>
      <c r="J20" s="14"/>
      <c r="K20" s="36"/>
      <c r="N20" s="14" t="s">
        <v>70</v>
      </c>
    </row>
    <row r="21" spans="1:14" s="13" customFormat="1" ht="35.25" customHeight="1" x14ac:dyDescent="0.35">
      <c r="A21" s="46">
        <v>10</v>
      </c>
      <c r="B21" s="46" t="s">
        <v>83</v>
      </c>
      <c r="C21" s="46" t="s">
        <v>7</v>
      </c>
      <c r="D21" s="46">
        <v>1</v>
      </c>
      <c r="E21" s="46" t="s">
        <v>84</v>
      </c>
      <c r="F21" s="46"/>
      <c r="G21" s="47"/>
      <c r="H21" s="46"/>
      <c r="I21" s="48"/>
      <c r="J21" s="14"/>
      <c r="K21" s="36"/>
      <c r="N21" s="36"/>
    </row>
    <row r="22" spans="1:14" s="13" customFormat="1" ht="35.25" customHeight="1" x14ac:dyDescent="0.35">
      <c r="A22" s="28"/>
      <c r="B22" s="28"/>
      <c r="C22" s="28"/>
      <c r="D22" s="28"/>
      <c r="E22" s="28"/>
      <c r="F22" s="28"/>
      <c r="G22" s="31"/>
      <c r="H22" s="28"/>
      <c r="I22" s="27"/>
      <c r="J22" s="14"/>
      <c r="K22" s="36"/>
      <c r="N22" s="36"/>
    </row>
    <row r="23" spans="1:14" s="13" customFormat="1" ht="35.25" customHeight="1" x14ac:dyDescent="0.35">
      <c r="A23" s="105" t="s">
        <v>2</v>
      </c>
      <c r="B23" s="106"/>
      <c r="C23" s="106"/>
      <c r="D23" s="106"/>
      <c r="E23" s="107"/>
      <c r="F23" s="23">
        <f>SUM(F6:F20)</f>
        <v>410741379.39999998</v>
      </c>
      <c r="G23" s="15"/>
      <c r="H23" s="24">
        <f>SUM(H6:H20)</f>
        <v>159851057.25</v>
      </c>
      <c r="I23" s="44">
        <f>SUM(I6:I20)</f>
        <v>93800083.599999994</v>
      </c>
      <c r="J23" s="24"/>
      <c r="K23" s="40"/>
    </row>
    <row r="24" spans="1:14" ht="28.5" x14ac:dyDescent="0.35">
      <c r="A24" s="104" t="s">
        <v>69</v>
      </c>
      <c r="B24" s="104"/>
      <c r="C24" s="104"/>
      <c r="D24" s="104"/>
      <c r="E24" s="104"/>
      <c r="F24" s="104"/>
      <c r="G24" s="104"/>
      <c r="H24" s="104"/>
      <c r="I24" s="104"/>
      <c r="J24" s="45"/>
      <c r="K24" s="41"/>
    </row>
  </sheetData>
  <mergeCells count="17">
    <mergeCell ref="B9:G9"/>
    <mergeCell ref="A24:I24"/>
    <mergeCell ref="A23:E23"/>
    <mergeCell ref="B14:G14"/>
    <mergeCell ref="J4:J5"/>
    <mergeCell ref="A1:I1"/>
    <mergeCell ref="A2:I2"/>
    <mergeCell ref="A3:I3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1.1000000000000001" right="0.7" top="0.75" bottom="0.75" header="0.3" footer="0.3"/>
  <pageSetup scale="5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Cost to Complete</vt:lpstr>
      <vt:lpstr>Feb 15</vt:lpstr>
      <vt:lpstr>March 15</vt:lpstr>
      <vt:lpstr>Apr 15</vt:lpstr>
      <vt:lpstr>Cost to Complete Revised</vt:lpstr>
      <vt:lpstr>'Cost to Complete'!Print_Area</vt:lpstr>
      <vt:lpstr>'Cost to Complete Revised'!Print_Area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2022-09-01T12:05:46Z</dcterms:modified>
</cp:coreProperties>
</file>