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Rahul Gupta\In progress\VIS(2022-23)-PL226-176-327\"/>
    </mc:Choice>
  </mc:AlternateContent>
  <bookViews>
    <workbookView xWindow="0" yWindow="0" windowWidth="20460" windowHeight="7680" activeTab="1"/>
  </bookViews>
  <sheets>
    <sheet name="Sheet1" sheetId="1" r:id="rId1"/>
    <sheet name="working"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5" i="2" l="1"/>
  <c r="C18" i="2"/>
  <c r="C23" i="2"/>
  <c r="I26" i="2" l="1"/>
  <c r="P23" i="2"/>
  <c r="C20" i="2"/>
  <c r="E22" i="2" s="1"/>
  <c r="R19" i="2"/>
  <c r="M25" i="2"/>
  <c r="M24" i="2"/>
  <c r="K23" i="2"/>
  <c r="K21" i="2"/>
  <c r="J21" i="2"/>
  <c r="I21" i="2"/>
  <c r="I16" i="2"/>
  <c r="E5" i="2"/>
  <c r="L4" i="2"/>
  <c r="I4" i="2"/>
  <c r="F4" i="2"/>
  <c r="N4" i="2" s="1"/>
  <c r="N5" i="2" l="1"/>
  <c r="O4" i="2"/>
  <c r="P4" i="2" s="1"/>
  <c r="R4" i="2" s="1"/>
  <c r="F5" i="2"/>
  <c r="P5" i="2" l="1"/>
  <c r="R5" i="2"/>
  <c r="K8" i="1" l="1"/>
  <c r="D7" i="1"/>
  <c r="B4" i="1"/>
</calcChain>
</file>

<file path=xl/sharedStrings.xml><?xml version="1.0" encoding="utf-8"?>
<sst xmlns="http://schemas.openxmlformats.org/spreadsheetml/2006/main" count="37" uniqueCount="36">
  <si>
    <t>sq.mtr</t>
  </si>
  <si>
    <t>sq.yds</t>
  </si>
  <si>
    <t>covered area</t>
  </si>
  <si>
    <t>SR. No.</t>
  </si>
  <si>
    <t>Floor</t>
  </si>
  <si>
    <t>Particular</t>
  </si>
  <si>
    <t>Type of Structure</t>
  </si>
  <si>
    <t>Year of Construction</t>
  </si>
  <si>
    <t xml:space="preserve">Year of Valuation </t>
  </si>
  <si>
    <t>Total Life Consumed 
(In year)</t>
  </si>
  <si>
    <t>Total Economical Life
(In year)</t>
  </si>
  <si>
    <t>Salvage value</t>
  </si>
  <si>
    <t>Depreciation Rate</t>
  </si>
  <si>
    <t>Plinth Area  Rate 
(In per sq ft)</t>
  </si>
  <si>
    <t>Gross Replacement Value
(INR)</t>
  </si>
  <si>
    <t xml:space="preserve">Depreciation
(INR) </t>
  </si>
  <si>
    <t>Depreciated Value
(INR)</t>
  </si>
  <si>
    <t>Depreciated Replacement Market Value
(INR)</t>
  </si>
  <si>
    <t>Building</t>
  </si>
  <si>
    <t>RCC framed structure</t>
  </si>
  <si>
    <t>Ground Floor</t>
  </si>
  <si>
    <t>TOTAL</t>
  </si>
  <si>
    <t>Remarks:</t>
  </si>
  <si>
    <t>3. The valuation is done by considering the depreciated replacement cost approach.</t>
  </si>
  <si>
    <t>Detoration</t>
  </si>
  <si>
    <t>1. All the details pertaing to the building area statement such as area, floor, etc has been taken from the documents provided to us by the bank.</t>
  </si>
  <si>
    <t>2.The subject property is consturcted with RCC Technology.</t>
  </si>
  <si>
    <t>4.We have taken the year of construction from the date of sale deed as provided from the bank because there was no other information available with us.</t>
  </si>
  <si>
    <t xml:space="preserve">5.As per our site survey we have given 10% detioration on the deprciated value, because the building needs some maintenance . </t>
  </si>
  <si>
    <t xml:space="preserve">BUILDING VALUATION OF PROPERTY OF BORROWER MOHD.ASAD | SITUATED AT PROPERTY NO. C - 303, EWS, MDDA COLONY, CHANDER ROAD, DALANWALA, DEHRADUN, UTTRAKHAND </t>
  </si>
  <si>
    <t>6.We have considered the covered area as per the sale deed provided to us by the bank i.e 188.9 sq.ft.But as per  the site survey, we have physically measured the covered area is ~ 830 sq.ft.However,we don’t have any approved map of the same.Therefore we have considerd the covered area as per the documents only.</t>
  </si>
  <si>
    <t>Covered Area 
(in sq.mtr)</t>
  </si>
  <si>
    <t>CoveredArea 
(in sq ft)</t>
  </si>
  <si>
    <t>As per govt rate</t>
  </si>
  <si>
    <t>Construction as per Govt rate'</t>
  </si>
  <si>
    <t>sq.yd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</si>
</sst>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quot;₹&quot;\ * #,##0.00_ ;_ &quot;₹&quot;\ * \-#,##0.00_ ;_ &quot;₹&quot;\ * &quot;-&quot;??_ ;_ @_ "/>
    <numFmt numFmtId="43" formatCode="_ * #,##0.00_ ;_ * \-#,##0.00_ ;_ * &quot;-&quot;??_ ;_ @_ "/>
    <numFmt numFmtId="164" formatCode="0.0"/>
    <numFmt numFmtId="165" formatCode="0.0000"/>
    <numFmt numFmtId="166" formatCode="_ &quot;₹&quot;\ * #,##0_ ;_ &quot;₹&quot;\ * \-#,##0_ ;_ &quot;₹&quot;\ * &quot;-&quot;??_ ;_ @_ "/>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theme="4" tint="0.59999389629810485"/>
        <bgColor indexed="65"/>
      </patternFill>
    </fill>
    <fill>
      <patternFill patternType="solid">
        <fgColor rgb="FF1E366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24">
    <xf numFmtId="0" fontId="0" fillId="0" borderId="0" xfId="0"/>
    <xf numFmtId="0" fontId="2" fillId="2" borderId="1" xfId="3" applyFont="1" applyBorder="1" applyAlignment="1">
      <alignment horizontal="center" vertical="center" wrapText="1"/>
    </xf>
    <xf numFmtId="9" fontId="2" fillId="2" borderId="1" xfId="3" applyNumberFormat="1" applyFont="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2"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165" fontId="0" fillId="0" borderId="1" xfId="0" applyNumberFormat="1" applyBorder="1" applyAlignment="1">
      <alignment horizontal="center" vertical="center" wrapText="1"/>
    </xf>
    <xf numFmtId="166" fontId="0" fillId="0" borderId="1" xfId="1" applyNumberFormat="1" applyFont="1" applyBorder="1" applyAlignment="1">
      <alignment horizontal="center" vertical="center" wrapText="1"/>
    </xf>
    <xf numFmtId="9" fontId="0" fillId="0" borderId="1" xfId="2" applyFont="1" applyBorder="1" applyAlignment="1">
      <alignment horizontal="center" vertical="center" wrapText="1"/>
    </xf>
    <xf numFmtId="2"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166" fontId="2" fillId="0" borderId="1" xfId="1" applyNumberFormat="1" applyFont="1" applyBorder="1" applyAlignment="1">
      <alignment horizontal="center" vertical="center" wrapText="1"/>
    </xf>
    <xf numFmtId="9" fontId="2" fillId="0" borderId="1" xfId="2" applyFont="1" applyBorder="1" applyAlignment="1">
      <alignment horizontal="center" vertical="center" wrapText="1"/>
    </xf>
    <xf numFmtId="0" fontId="5" fillId="0" borderId="0" xfId="0" applyFont="1" applyBorder="1" applyAlignment="1">
      <alignment vertical="center"/>
    </xf>
    <xf numFmtId="0" fontId="0" fillId="0" borderId="0" xfId="0"/>
    <xf numFmtId="166" fontId="0" fillId="0" borderId="0" xfId="0" applyNumberFormat="1"/>
    <xf numFmtId="0" fontId="3" fillId="3" borderId="0"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5" fillId="0" borderId="1" xfId="0" applyFont="1" applyBorder="1" applyAlignment="1">
      <alignment horizontal="left" vertical="center"/>
    </xf>
    <xf numFmtId="0" fontId="0" fillId="0" borderId="1" xfId="0" applyBorder="1" applyAlignment="1">
      <alignment horizontal="left" vertical="center" wrapText="1"/>
    </xf>
    <xf numFmtId="0" fontId="2" fillId="0" borderId="1" xfId="0" applyFont="1" applyBorder="1" applyAlignment="1">
      <alignment horizontal="center" vertical="center" wrapText="1"/>
    </xf>
    <xf numFmtId="0" fontId="4" fillId="0" borderId="1" xfId="0" applyFont="1" applyBorder="1" applyAlignment="1">
      <alignment horizontal="left" vertical="center"/>
    </xf>
  </cellXfs>
  <cellStyles count="6">
    <cellStyle name="40% - Accent1" xfId="3" builtinId="31"/>
    <cellStyle name="Comma 2" xfId="4"/>
    <cellStyle name="Currency" xfId="1" builtinId="4"/>
    <cellStyle name="Currency 2" xfId="5"/>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8"/>
  <sheetViews>
    <sheetView workbookViewId="0">
      <selection activeCell="K9" sqref="K9"/>
    </sheetView>
  </sheetViews>
  <sheetFormatPr defaultRowHeight="15" x14ac:dyDescent="0.25"/>
  <cols>
    <col min="2" max="2" width="12.42578125" bestFit="1" customWidth="1"/>
  </cols>
  <sheetData>
    <row r="3" spans="2:11" x14ac:dyDescent="0.25">
      <c r="B3">
        <v>36</v>
      </c>
      <c r="C3" t="s">
        <v>0</v>
      </c>
    </row>
    <row r="4" spans="2:11" x14ac:dyDescent="0.25">
      <c r="B4">
        <f>B3*1.196</f>
        <v>43.055999999999997</v>
      </c>
      <c r="C4" t="s">
        <v>1</v>
      </c>
    </row>
    <row r="6" spans="2:11" x14ac:dyDescent="0.25">
      <c r="B6" t="s">
        <v>2</v>
      </c>
      <c r="D6">
        <v>17.55</v>
      </c>
    </row>
    <row r="7" spans="2:11" x14ac:dyDescent="0.25">
      <c r="D7">
        <f>D6*1.196</f>
        <v>20.989799999999999</v>
      </c>
      <c r="I7">
        <v>850</v>
      </c>
      <c r="K7">
        <v>2500000</v>
      </c>
    </row>
    <row r="8" spans="2:11" x14ac:dyDescent="0.25">
      <c r="K8">
        <f>K7/I7</f>
        <v>2941.1764705882351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tabSelected="1" workbookViewId="0">
      <selection activeCell="A6" sqref="A6:R6"/>
    </sheetView>
  </sheetViews>
  <sheetFormatPr defaultRowHeight="15" x14ac:dyDescent="0.25"/>
  <cols>
    <col min="1" max="1" width="7.28515625" customWidth="1"/>
    <col min="2" max="2" width="7.5703125" customWidth="1"/>
    <col min="3" max="3" width="12.42578125" customWidth="1"/>
    <col min="4" max="4" width="10.28515625" customWidth="1"/>
    <col min="5" max="5" width="9.42578125" hidden="1" customWidth="1"/>
    <col min="6" max="6" width="8.42578125" customWidth="1"/>
    <col min="7" max="7" width="13.28515625" customWidth="1"/>
    <col min="8" max="8" width="1" hidden="1" customWidth="1"/>
    <col min="9" max="9" width="10.85546875" customWidth="1"/>
    <col min="10" max="10" width="10" hidden="1" customWidth="1"/>
    <col min="11" max="11" width="11.5703125" hidden="1" customWidth="1"/>
    <col min="12" max="12" width="1.85546875" hidden="1" customWidth="1"/>
    <col min="13" max="13" width="12.140625" customWidth="1"/>
    <col min="14" max="14" width="12.5703125" customWidth="1"/>
    <col min="15" max="15" width="10.5703125" hidden="1" customWidth="1"/>
    <col min="16" max="16" width="13.28515625" hidden="1" customWidth="1"/>
    <col min="17" max="17" width="9" hidden="1" customWidth="1"/>
    <col min="18" max="18" width="12.85546875" customWidth="1"/>
  </cols>
  <sheetData>
    <row r="1" spans="1:22" s="16" customFormat="1" x14ac:dyDescent="0.25">
      <c r="A1" s="18" t="s">
        <v>29</v>
      </c>
      <c r="B1" s="18"/>
      <c r="C1" s="18"/>
      <c r="D1" s="18"/>
      <c r="E1" s="18"/>
      <c r="F1" s="18"/>
      <c r="G1" s="18"/>
      <c r="H1" s="18"/>
      <c r="I1" s="18"/>
      <c r="J1" s="18"/>
      <c r="K1" s="18"/>
      <c r="L1" s="18"/>
      <c r="M1" s="18"/>
      <c r="N1" s="18"/>
      <c r="O1" s="18"/>
      <c r="P1" s="18"/>
      <c r="Q1" s="18"/>
      <c r="R1" s="18"/>
    </row>
    <row r="2" spans="1:22" ht="15.75" customHeight="1" x14ac:dyDescent="0.25">
      <c r="A2" s="19"/>
      <c r="B2" s="19"/>
      <c r="C2" s="19"/>
      <c r="D2" s="19"/>
      <c r="E2" s="19"/>
      <c r="F2" s="19"/>
      <c r="G2" s="19"/>
      <c r="H2" s="19"/>
      <c r="I2" s="19"/>
      <c r="J2" s="19"/>
      <c r="K2" s="19"/>
      <c r="L2" s="19"/>
      <c r="M2" s="19"/>
      <c r="N2" s="19"/>
      <c r="O2" s="19"/>
      <c r="P2" s="19"/>
      <c r="Q2" s="19"/>
      <c r="R2" s="19"/>
    </row>
    <row r="3" spans="1:22" ht="69.75" customHeight="1" x14ac:dyDescent="0.25">
      <c r="A3" s="1" t="s">
        <v>3</v>
      </c>
      <c r="B3" s="1" t="s">
        <v>4</v>
      </c>
      <c r="C3" s="1" t="s">
        <v>5</v>
      </c>
      <c r="D3" s="1" t="s">
        <v>6</v>
      </c>
      <c r="E3" s="1" t="s">
        <v>31</v>
      </c>
      <c r="F3" s="1" t="s">
        <v>32</v>
      </c>
      <c r="G3" s="1" t="s">
        <v>7</v>
      </c>
      <c r="H3" s="1" t="s">
        <v>8</v>
      </c>
      <c r="I3" s="1" t="s">
        <v>9</v>
      </c>
      <c r="J3" s="1" t="s">
        <v>10</v>
      </c>
      <c r="K3" s="1" t="s">
        <v>11</v>
      </c>
      <c r="L3" s="1" t="s">
        <v>12</v>
      </c>
      <c r="M3" s="1" t="s">
        <v>13</v>
      </c>
      <c r="N3" s="1" t="s">
        <v>14</v>
      </c>
      <c r="O3" s="1" t="s">
        <v>15</v>
      </c>
      <c r="P3" s="1" t="s">
        <v>16</v>
      </c>
      <c r="Q3" s="2" t="s">
        <v>24</v>
      </c>
      <c r="R3" s="1" t="s">
        <v>17</v>
      </c>
    </row>
    <row r="4" spans="1:22" ht="45" x14ac:dyDescent="0.25">
      <c r="A4" s="3">
        <v>1</v>
      </c>
      <c r="B4" s="4" t="s">
        <v>20</v>
      </c>
      <c r="C4" s="4" t="s">
        <v>18</v>
      </c>
      <c r="D4" s="4" t="s">
        <v>19</v>
      </c>
      <c r="E4" s="5">
        <v>17.55</v>
      </c>
      <c r="F4" s="6">
        <f t="shared" ref="F4" si="0">E4*10.7639</f>
        <v>188.90644499999999</v>
      </c>
      <c r="G4" s="4">
        <v>1990</v>
      </c>
      <c r="H4" s="4">
        <v>2022</v>
      </c>
      <c r="I4" s="4">
        <f t="shared" ref="I4" si="1">H4-G4</f>
        <v>32</v>
      </c>
      <c r="J4" s="4">
        <v>60</v>
      </c>
      <c r="K4" s="7">
        <v>0.1</v>
      </c>
      <c r="L4" s="8">
        <f t="shared" ref="L4" si="2">(1-K4)/J4</f>
        <v>1.5000000000000001E-2</v>
      </c>
      <c r="M4" s="9">
        <v>1400</v>
      </c>
      <c r="N4" s="9">
        <f>M4*F4</f>
        <v>264469.02299999999</v>
      </c>
      <c r="O4" s="9">
        <f t="shared" ref="O4" si="3">N4*L4*I4</f>
        <v>126945.13104000001</v>
      </c>
      <c r="P4" s="9">
        <f t="shared" ref="P4" si="4">MAX(N4-O4,0)</f>
        <v>137523.89195999998</v>
      </c>
      <c r="Q4" s="10">
        <v>0.1</v>
      </c>
      <c r="R4" s="9">
        <f>IF(P4&gt;K4*N4,P4*(1-Q4),N4*K4)</f>
        <v>123771.50276399999</v>
      </c>
    </row>
    <row r="5" spans="1:22" x14ac:dyDescent="0.25">
      <c r="A5" s="22" t="s">
        <v>21</v>
      </c>
      <c r="B5" s="22"/>
      <c r="C5" s="22"/>
      <c r="D5" s="22"/>
      <c r="E5" s="11">
        <f>SUM(E4:E4)</f>
        <v>17.55</v>
      </c>
      <c r="F5" s="12">
        <f>SUM(F4:F4)</f>
        <v>188.90644499999999</v>
      </c>
      <c r="G5" s="22"/>
      <c r="H5" s="22"/>
      <c r="I5" s="22"/>
      <c r="J5" s="22"/>
      <c r="K5" s="22"/>
      <c r="L5" s="22"/>
      <c r="M5" s="22"/>
      <c r="N5" s="13">
        <f>SUM(N4:N4)</f>
        <v>264469.02299999999</v>
      </c>
      <c r="O5" s="13"/>
      <c r="P5" s="13">
        <f>SUM(P4:P4)</f>
        <v>137523.89195999998</v>
      </c>
      <c r="Q5" s="14"/>
      <c r="R5" s="13">
        <f>SUM(R4:R4)</f>
        <v>123771.50276399999</v>
      </c>
    </row>
    <row r="6" spans="1:22" x14ac:dyDescent="0.25">
      <c r="A6" s="23" t="s">
        <v>22</v>
      </c>
      <c r="B6" s="23"/>
      <c r="C6" s="23"/>
      <c r="D6" s="23"/>
      <c r="E6" s="23"/>
      <c r="F6" s="23"/>
      <c r="G6" s="23"/>
      <c r="H6" s="23"/>
      <c r="I6" s="23"/>
      <c r="J6" s="23"/>
      <c r="K6" s="23"/>
      <c r="L6" s="23"/>
      <c r="M6" s="23"/>
      <c r="N6" s="23"/>
      <c r="O6" s="23"/>
      <c r="P6" s="23"/>
      <c r="Q6" s="23"/>
      <c r="R6" s="23"/>
    </row>
    <row r="7" spans="1:22" x14ac:dyDescent="0.25">
      <c r="A7" s="20" t="s">
        <v>25</v>
      </c>
      <c r="B7" s="20"/>
      <c r="C7" s="20"/>
      <c r="D7" s="20"/>
      <c r="E7" s="20"/>
      <c r="F7" s="20"/>
      <c r="G7" s="20"/>
      <c r="H7" s="20"/>
      <c r="I7" s="20"/>
      <c r="J7" s="20"/>
      <c r="K7" s="20"/>
      <c r="L7" s="20"/>
      <c r="M7" s="20"/>
      <c r="N7" s="20"/>
      <c r="O7" s="20"/>
      <c r="P7" s="20"/>
      <c r="Q7" s="20"/>
      <c r="R7" s="20"/>
    </row>
    <row r="8" spans="1:22" x14ac:dyDescent="0.25">
      <c r="A8" s="20" t="s">
        <v>26</v>
      </c>
      <c r="B8" s="20"/>
      <c r="C8" s="20"/>
      <c r="D8" s="20"/>
      <c r="E8" s="20"/>
      <c r="F8" s="20"/>
      <c r="G8" s="20"/>
      <c r="H8" s="20"/>
      <c r="I8" s="20"/>
      <c r="J8" s="20"/>
      <c r="K8" s="20"/>
      <c r="L8" s="20"/>
      <c r="M8" s="20"/>
      <c r="N8" s="20"/>
      <c r="O8" s="20"/>
      <c r="P8" s="20"/>
      <c r="Q8" s="20"/>
      <c r="R8" s="20"/>
    </row>
    <row r="9" spans="1:22" x14ac:dyDescent="0.25">
      <c r="A9" s="20" t="s">
        <v>23</v>
      </c>
      <c r="B9" s="20"/>
      <c r="C9" s="20"/>
      <c r="D9" s="20"/>
      <c r="E9" s="20"/>
      <c r="F9" s="20"/>
      <c r="G9" s="20"/>
      <c r="H9" s="20"/>
      <c r="I9" s="20"/>
      <c r="J9" s="20"/>
      <c r="K9" s="20"/>
      <c r="L9" s="20"/>
      <c r="M9" s="20"/>
      <c r="N9" s="20"/>
      <c r="O9" s="20"/>
      <c r="P9" s="20"/>
      <c r="Q9" s="20"/>
      <c r="R9" s="20"/>
    </row>
    <row r="10" spans="1:22" x14ac:dyDescent="0.25">
      <c r="A10" s="20" t="s">
        <v>27</v>
      </c>
      <c r="B10" s="20"/>
      <c r="C10" s="20"/>
      <c r="D10" s="20"/>
      <c r="E10" s="20"/>
      <c r="F10" s="20"/>
      <c r="G10" s="20"/>
      <c r="H10" s="20"/>
      <c r="I10" s="20"/>
      <c r="J10" s="20"/>
      <c r="K10" s="20"/>
      <c r="L10" s="20"/>
      <c r="M10" s="20"/>
      <c r="N10" s="20"/>
      <c r="O10" s="20"/>
      <c r="P10" s="20"/>
      <c r="Q10" s="20"/>
      <c r="R10" s="20"/>
    </row>
    <row r="11" spans="1:22" x14ac:dyDescent="0.25">
      <c r="A11" s="20" t="s">
        <v>28</v>
      </c>
      <c r="B11" s="20"/>
      <c r="C11" s="20"/>
      <c r="D11" s="20"/>
      <c r="E11" s="20"/>
      <c r="F11" s="20"/>
      <c r="G11" s="20"/>
      <c r="H11" s="20"/>
      <c r="I11" s="20"/>
      <c r="J11" s="20"/>
      <c r="K11" s="20"/>
      <c r="L11" s="20"/>
      <c r="M11" s="20"/>
      <c r="N11" s="20"/>
      <c r="O11" s="20"/>
      <c r="P11" s="20"/>
      <c r="Q11" s="20"/>
      <c r="R11" s="20"/>
    </row>
    <row r="12" spans="1:22" x14ac:dyDescent="0.25">
      <c r="A12" s="21" t="s">
        <v>30</v>
      </c>
      <c r="B12" s="21"/>
      <c r="C12" s="21"/>
      <c r="D12" s="21"/>
      <c r="E12" s="21"/>
      <c r="F12" s="21"/>
      <c r="G12" s="21"/>
      <c r="H12" s="21"/>
      <c r="I12" s="21"/>
      <c r="J12" s="21"/>
      <c r="K12" s="21"/>
      <c r="L12" s="21"/>
      <c r="M12" s="21"/>
      <c r="N12" s="21"/>
      <c r="O12" s="21"/>
      <c r="P12" s="21"/>
      <c r="Q12" s="21"/>
      <c r="R12" s="21"/>
      <c r="S12" s="15"/>
      <c r="T12" s="15"/>
      <c r="U12" s="15"/>
      <c r="V12" s="16"/>
    </row>
    <row r="13" spans="1:22" x14ac:dyDescent="0.25">
      <c r="A13" s="21"/>
      <c r="B13" s="21"/>
      <c r="C13" s="21"/>
      <c r="D13" s="21"/>
      <c r="E13" s="21"/>
      <c r="F13" s="21"/>
      <c r="G13" s="21"/>
      <c r="H13" s="21"/>
      <c r="I13" s="21"/>
      <c r="J13" s="21"/>
      <c r="K13" s="21"/>
      <c r="L13" s="21"/>
      <c r="M13" s="21"/>
      <c r="N13" s="21"/>
      <c r="O13" s="21"/>
      <c r="P13" s="21"/>
      <c r="Q13" s="21"/>
      <c r="R13" s="21"/>
    </row>
    <row r="14" spans="1:22" x14ac:dyDescent="0.25">
      <c r="A14" s="21"/>
      <c r="B14" s="21"/>
      <c r="C14" s="21"/>
      <c r="D14" s="21"/>
      <c r="E14" s="21"/>
      <c r="F14" s="21"/>
      <c r="G14" s="21"/>
      <c r="H14" s="21"/>
      <c r="I14" s="21"/>
      <c r="J14" s="21"/>
      <c r="K14" s="21"/>
      <c r="L14" s="21"/>
      <c r="M14" s="21"/>
      <c r="N14" s="21"/>
      <c r="O14" s="21"/>
      <c r="P14" s="21"/>
      <c r="Q14" s="21"/>
      <c r="R14" s="21"/>
    </row>
    <row r="16" spans="1:22" x14ac:dyDescent="0.25">
      <c r="B16" t="s">
        <v>34</v>
      </c>
      <c r="I16">
        <f>375+375+80</f>
        <v>830</v>
      </c>
    </row>
    <row r="18" spans="3:18" x14ac:dyDescent="0.25">
      <c r="C18">
        <f>12000*0.724*17.55</f>
        <v>152474.4</v>
      </c>
      <c r="P18" t="s">
        <v>33</v>
      </c>
    </row>
    <row r="19" spans="3:18" x14ac:dyDescent="0.25">
      <c r="C19">
        <v>576000</v>
      </c>
      <c r="I19">
        <v>36</v>
      </c>
      <c r="J19" t="s">
        <v>0</v>
      </c>
      <c r="R19">
        <f>16000*36</f>
        <v>576000</v>
      </c>
    </row>
    <row r="20" spans="3:18" x14ac:dyDescent="0.25">
      <c r="C20">
        <f>C19+C18</f>
        <v>728474.4</v>
      </c>
      <c r="I20">
        <v>1.196</v>
      </c>
    </row>
    <row r="21" spans="3:18" x14ac:dyDescent="0.25">
      <c r="H21" t="s">
        <v>35</v>
      </c>
      <c r="I21">
        <f>I20*I19</f>
        <v>43.055999999999997</v>
      </c>
      <c r="J21">
        <f>I21*26000</f>
        <v>1119456</v>
      </c>
      <c r="K21" s="17">
        <f>J21+R5</f>
        <v>1243227.5027640001</v>
      </c>
    </row>
    <row r="22" spans="3:18" x14ac:dyDescent="0.25">
      <c r="E22">
        <f>1-C20/1250000</f>
        <v>0.41722048</v>
      </c>
      <c r="P22">
        <v>17.55</v>
      </c>
    </row>
    <row r="23" spans="3:18" x14ac:dyDescent="0.25">
      <c r="C23">
        <f>12000*0.724*17.55</f>
        <v>152474.4</v>
      </c>
      <c r="J23">
        <v>123772</v>
      </c>
      <c r="K23">
        <f>J23+J21</f>
        <v>1243228</v>
      </c>
      <c r="M23">
        <v>1250000</v>
      </c>
      <c r="P23">
        <f>P22*10.764</f>
        <v>188.90819999999999</v>
      </c>
    </row>
    <row r="24" spans="3:18" x14ac:dyDescent="0.25">
      <c r="C24">
        <v>576000</v>
      </c>
      <c r="M24">
        <f>M23*0.85</f>
        <v>1062500</v>
      </c>
    </row>
    <row r="25" spans="3:18" x14ac:dyDescent="0.25">
      <c r="C25">
        <f>C24+C23</f>
        <v>728474.4</v>
      </c>
      <c r="M25">
        <f>M23*0.75</f>
        <v>937500</v>
      </c>
    </row>
    <row r="26" spans="3:18" x14ac:dyDescent="0.25">
      <c r="I26">
        <f>36*16000</f>
        <v>576000</v>
      </c>
    </row>
  </sheetData>
  <mergeCells count="10">
    <mergeCell ref="A1:R2"/>
    <mergeCell ref="A9:R9"/>
    <mergeCell ref="A10:R10"/>
    <mergeCell ref="A11:R11"/>
    <mergeCell ref="A12:R14"/>
    <mergeCell ref="A5:D5"/>
    <mergeCell ref="G5:M5"/>
    <mergeCell ref="A6:R6"/>
    <mergeCell ref="A7:R7"/>
    <mergeCell ref="A8:R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working</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Rahul Gupta</dc:creator>
  <cp:lastModifiedBy>Rahul Gupta</cp:lastModifiedBy>
  <dcterms:created xsi:type="dcterms:W3CDTF">2022-07-28T09:17:09Z</dcterms:created>
  <dcterms:modified xsi:type="dcterms:W3CDTF">2022-07-29T10:47:10Z</dcterms:modified>
</cp:coreProperties>
</file>