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G:\DATA IMP\Uttarakhand\VIS(2022-23)-PL230-181-333, Ms. Bharat Enterprises, Dehradun (PNB)\"/>
    </mc:Choice>
  </mc:AlternateContent>
  <xr:revisionPtr revIDLastSave="0" documentId="13_ncr:1_{0176EFAF-35C0-4FCB-A280-B5F7D3809B2A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Market Value" sheetId="1" r:id="rId1"/>
    <sheet name="Sheet1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  <c r="F9" i="3"/>
  <c r="F8" i="3" l="1"/>
  <c r="F7" i="3"/>
  <c r="F6" i="3"/>
  <c r="F5" i="3"/>
  <c r="Y8" i="1"/>
  <c r="Y7" i="1"/>
  <c r="Y6" i="1"/>
  <c r="Y5" i="1"/>
  <c r="Y4" i="1"/>
  <c r="P7" i="1"/>
  <c r="M7" i="1"/>
  <c r="P6" i="1"/>
  <c r="M6" i="1"/>
  <c r="P5" i="1"/>
  <c r="M5" i="1"/>
  <c r="I8" i="1"/>
  <c r="AA9" i="1" s="1"/>
  <c r="H7" i="1"/>
  <c r="R7" i="1" s="1"/>
  <c r="H6" i="1"/>
  <c r="R6" i="1" s="1"/>
  <c r="H5" i="1"/>
  <c r="R5" i="1" s="1"/>
  <c r="H4" i="1"/>
  <c r="H8" i="1" s="1"/>
  <c r="S6" i="1" l="1"/>
  <c r="S5" i="1"/>
  <c r="T5" i="1" s="1"/>
  <c r="V5" i="1" s="1"/>
  <c r="Z5" i="1" s="1"/>
  <c r="T6" i="1"/>
  <c r="V6" i="1" s="1"/>
  <c r="Z6" i="1" s="1"/>
  <c r="S7" i="1"/>
  <c r="T7" i="1" s="1"/>
  <c r="V7" i="1" s="1"/>
  <c r="Z7" i="1" s="1"/>
  <c r="M4" i="1"/>
  <c r="P4" i="1"/>
  <c r="R4" i="1"/>
  <c r="R8" i="1" l="1"/>
  <c r="S4" i="1"/>
  <c r="T4" i="1"/>
  <c r="P15" i="1" l="1"/>
  <c r="P14" i="1" s="1"/>
  <c r="Q15" i="1"/>
  <c r="V4" i="1"/>
  <c r="V8" i="1" s="1"/>
  <c r="Z4" i="1" l="1"/>
</calcChain>
</file>

<file path=xl/sharedStrings.xml><?xml version="1.0" encoding="utf-8"?>
<sst xmlns="http://schemas.openxmlformats.org/spreadsheetml/2006/main" count="66" uniqueCount="42">
  <si>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</si>
  <si>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</si>
  <si>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</si>
  <si>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</si>
  <si>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</si>
  <si>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</si>
  <si>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</si>
  <si>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Construction Category</t>
  </si>
  <si>
    <t>Sr. No.</t>
  </si>
  <si>
    <t>Condition of Structure</t>
  </si>
  <si>
    <t>Ordinary</t>
  </si>
  <si>
    <t>Class C Construction (Ordinary)</t>
  </si>
  <si>
    <t>REMARKS:-</t>
  </si>
  <si>
    <t>Total Govt. Guideline value</t>
  </si>
  <si>
    <r>
      <t xml:space="preserve">Total Life Consumed 
</t>
    </r>
    <r>
      <rPr>
        <i/>
        <sz val="10"/>
        <rFont val="Calibri"/>
        <family val="2"/>
        <scheme val="minor"/>
      </rPr>
      <t>(in yrs.)</t>
    </r>
  </si>
  <si>
    <r>
      <t xml:space="preserve">Plinth Area  Rate 
</t>
    </r>
    <r>
      <rPr>
        <i/>
        <sz val="10"/>
        <rFont val="Calibri"/>
        <family val="2"/>
        <scheme val="minor"/>
      </rPr>
      <t>(in per sq.ft.)</t>
    </r>
  </si>
  <si>
    <r>
      <t xml:space="preserve">Total Economical Life
</t>
    </r>
    <r>
      <rPr>
        <i/>
        <sz val="10"/>
        <rFont val="Calibri"/>
        <family val="2"/>
        <scheme val="minor"/>
      </rPr>
      <t>(in yrs.)</t>
    </r>
  </si>
  <si>
    <t>Age Factor</t>
  </si>
  <si>
    <t>Discounting Factor</t>
  </si>
  <si>
    <t>Description</t>
  </si>
  <si>
    <r>
      <t xml:space="preserve">Height
</t>
    </r>
    <r>
      <rPr>
        <sz val="11"/>
        <rFont val="Calibri"/>
        <family val="2"/>
        <scheme val="minor"/>
      </rPr>
      <t>(in ft.)</t>
    </r>
  </si>
  <si>
    <t>Ground Floor (Stilt)</t>
  </si>
  <si>
    <t>Parking Area</t>
  </si>
  <si>
    <t>Mart</t>
  </si>
  <si>
    <t>Food Court &amp; Party Hall</t>
  </si>
  <si>
    <t>First Floor</t>
  </si>
  <si>
    <t>Second Floor</t>
  </si>
  <si>
    <t>Third Floor</t>
  </si>
  <si>
    <t>RCC load bearing structure on pillar beam column and 9" brick walls on RCC slab</t>
  </si>
  <si>
    <r>
      <t xml:space="preserve">Area 
</t>
    </r>
    <r>
      <rPr>
        <i/>
        <sz val="10"/>
        <rFont val="Calibri"/>
        <family val="2"/>
        <scheme val="minor"/>
      </rPr>
      <t>(in sq.ft.)</t>
    </r>
  </si>
  <si>
    <r>
      <t xml:space="preserve">Area 
</t>
    </r>
    <r>
      <rPr>
        <i/>
        <sz val="10"/>
        <rFont val="Calibri"/>
        <family val="2"/>
        <scheme val="minor"/>
      </rPr>
      <t>(in sq.mtr.)</t>
    </r>
  </si>
  <si>
    <r>
      <t xml:space="preserve">Deterioration Factor
</t>
    </r>
    <r>
      <rPr>
        <sz val="11"/>
        <rFont val="Calibri"/>
        <family val="2"/>
        <scheme val="minor"/>
      </rPr>
      <t xml:space="preserve">(INR) </t>
    </r>
  </si>
  <si>
    <r>
      <t xml:space="preserve">Depreciated Value
</t>
    </r>
    <r>
      <rPr>
        <sz val="11"/>
        <rFont val="Calibri"/>
        <family val="2"/>
        <scheme val="minor"/>
      </rPr>
      <t>(INR)</t>
    </r>
  </si>
  <si>
    <t>1. All the structures present within the compound of the property of M/s. Batra Enterprises situated at Khasra No. 642 ka, Village- Dehrakhas, Pargana- Centraldoon, District- Dehradun, Uttarakhand, has been considered in this valuation report.</t>
  </si>
  <si>
    <t>2. Covered Area has been taken on the basis of the Approved Maps provided to us by the bank/client.</t>
  </si>
  <si>
    <t>3. Structure valuation is done on the basis of 'Depreciated Replacement Cost Approach' method only.</t>
  </si>
  <si>
    <r>
      <t xml:space="preserve">Govt. Guideline Rates
</t>
    </r>
    <r>
      <rPr>
        <i/>
        <sz val="11"/>
        <rFont val="Calibri"/>
        <family val="2"/>
        <scheme val="minor"/>
      </rPr>
      <t>(per sq. mtr.)</t>
    </r>
  </si>
  <si>
    <r>
      <t xml:space="preserve">Depreciated Replacement Market Value
</t>
    </r>
    <r>
      <rPr>
        <i/>
        <sz val="11"/>
        <rFont val="Calibri"/>
        <family val="2"/>
        <scheme val="minor"/>
      </rPr>
      <t>(INR)</t>
    </r>
  </si>
  <si>
    <r>
      <t xml:space="preserve">Gross Replacement Value
</t>
    </r>
    <r>
      <rPr>
        <i/>
        <sz val="11"/>
        <rFont val="Calibri"/>
        <family val="2"/>
        <scheme val="minor"/>
      </rPr>
      <t>(INR)</t>
    </r>
  </si>
  <si>
    <t>MARKET VALUE OF STRUCTURE | M/S. BATRA ENTERPRISES
SITUATED IN VILLAGE- DEHRAKHAS, PARGANA- CENTRALDOON, DISTRICT- DEHRADUN, UTTARAKHAND</t>
  </si>
  <si>
    <t>STRUCTURE PERTAINING TO M/S. BATRA ENTERPRISES
SITUATED IN VILLAGE- DEHRAKHAS, PARGANA- CENTRALDOON, DISTRICT- DEHRADUN, UTTARAKHAND</t>
  </si>
  <si>
    <r>
      <t xml:space="preserve">Height
</t>
    </r>
    <r>
      <rPr>
        <i/>
        <sz val="10"/>
        <rFont val="Calibri"/>
        <family val="2"/>
        <scheme val="minor"/>
      </rPr>
      <t>(in ft.)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</si>
</sst>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3" fontId="0" fillId="0" borderId="0" xfId="3" applyFont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0" xfId="3" applyNumberFormat="1" applyFont="1" applyAlignment="1">
      <alignment horizontal="center" vertical="center"/>
    </xf>
    <xf numFmtId="0" fontId="0" fillId="0" borderId="0" xfId="2" applyNumberFormat="1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7"/>
  <sheetViews>
    <sheetView zoomScale="85" zoomScaleNormal="85" workbookViewId="0">
      <pane ySplit="3" topLeftCell="A4" activePane="bottomLeft" state="frozen"/>
      <selection pane="bottomLeft" activeCell="AA7" sqref="AA7"/>
    </sheetView>
  </sheetViews>
  <sheetFormatPr defaultRowHeight="15" x14ac:dyDescent="0.25"/>
  <cols>
    <col min="1" max="1" width="9.140625" style="13"/>
    <col min="2" max="2" width="4.28515625" style="10" customWidth="1"/>
    <col min="3" max="3" width="7.5703125" style="10" customWidth="1"/>
    <col min="4" max="4" width="11" style="18" customWidth="1"/>
    <col min="5" max="5" width="17.85546875" style="18" customWidth="1"/>
    <col min="6" max="6" width="16.28515625" style="13" hidden="1" customWidth="1"/>
    <col min="7" max="7" width="9.5703125" style="13" hidden="1" customWidth="1"/>
    <col min="8" max="8" width="10" style="13" bestFit="1" customWidth="1"/>
    <col min="9" max="9" width="9.28515625" style="13" customWidth="1"/>
    <col min="10" max="10" width="7.85546875" style="13" customWidth="1"/>
    <col min="11" max="11" width="12.140625" style="13" customWidth="1"/>
    <col min="12" max="12" width="9.28515625" style="13" hidden="1" customWidth="1"/>
    <col min="13" max="13" width="10.140625" style="13" hidden="1" customWidth="1"/>
    <col min="14" max="14" width="11.28515625" style="13" hidden="1" customWidth="1"/>
    <col min="15" max="15" width="7.7109375" style="13" hidden="1" customWidth="1"/>
    <col min="16" max="16" width="16" style="13" hidden="1" customWidth="1"/>
    <col min="17" max="17" width="10.85546875" style="13" customWidth="1"/>
    <col min="18" max="18" width="15.42578125" style="13" bestFit="1" customWidth="1"/>
    <col min="19" max="19" width="13.28515625" style="13" hidden="1" customWidth="1"/>
    <col min="20" max="20" width="15.42578125" style="13" hidden="1" customWidth="1"/>
    <col min="21" max="21" width="11.140625" style="13" hidden="1" customWidth="1"/>
    <col min="22" max="22" width="15.42578125" style="13" bestFit="1" customWidth="1"/>
    <col min="23" max="23" width="10" style="13" customWidth="1"/>
    <col min="24" max="24" width="6.42578125" style="13" customWidth="1"/>
    <col min="25" max="25" width="15.42578125" style="13" bestFit="1" customWidth="1"/>
    <col min="26" max="26" width="14.28515625" style="13" bestFit="1" customWidth="1"/>
    <col min="27" max="27" width="18.7109375" style="13" bestFit="1" customWidth="1"/>
    <col min="28" max="16384" width="9.140625" style="13"/>
  </cols>
  <sheetData>
    <row r="2" spans="2:27" ht="44.25" customHeight="1" x14ac:dyDescent="0.25">
      <c r="B2" s="30" t="s">
        <v>39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2"/>
    </row>
    <row r="3" spans="2:27" s="14" customFormat="1" ht="80.25" customHeight="1" x14ac:dyDescent="0.25">
      <c r="B3" s="7" t="s">
        <v>8</v>
      </c>
      <c r="C3" s="7" t="s">
        <v>0</v>
      </c>
      <c r="D3" s="17" t="s">
        <v>19</v>
      </c>
      <c r="E3" s="17" t="s">
        <v>3</v>
      </c>
      <c r="F3" s="7" t="s">
        <v>7</v>
      </c>
      <c r="G3" s="7" t="s">
        <v>9</v>
      </c>
      <c r="H3" s="7" t="s">
        <v>29</v>
      </c>
      <c r="I3" s="7" t="s">
        <v>30</v>
      </c>
      <c r="J3" s="7" t="s">
        <v>20</v>
      </c>
      <c r="K3" s="7" t="s">
        <v>1</v>
      </c>
      <c r="L3" s="7" t="s">
        <v>2</v>
      </c>
      <c r="M3" s="7" t="s">
        <v>14</v>
      </c>
      <c r="N3" s="7" t="s">
        <v>16</v>
      </c>
      <c r="O3" s="7" t="s">
        <v>4</v>
      </c>
      <c r="P3" s="7" t="s">
        <v>6</v>
      </c>
      <c r="Q3" s="7" t="s">
        <v>15</v>
      </c>
      <c r="R3" s="7" t="s">
        <v>38</v>
      </c>
      <c r="S3" s="7" t="s">
        <v>31</v>
      </c>
      <c r="T3" s="7" t="s">
        <v>32</v>
      </c>
      <c r="U3" s="7" t="s">
        <v>18</v>
      </c>
      <c r="V3" s="7" t="s">
        <v>37</v>
      </c>
      <c r="W3" s="7" t="s">
        <v>36</v>
      </c>
      <c r="X3" s="7" t="s">
        <v>17</v>
      </c>
      <c r="Y3" s="7" t="s">
        <v>13</v>
      </c>
    </row>
    <row r="4" spans="2:27" ht="75" x14ac:dyDescent="0.25">
      <c r="B4" s="9">
        <v>1</v>
      </c>
      <c r="C4" s="8" t="s">
        <v>21</v>
      </c>
      <c r="D4" s="8" t="s">
        <v>22</v>
      </c>
      <c r="E4" s="20" t="s">
        <v>28</v>
      </c>
      <c r="F4" s="8" t="s">
        <v>11</v>
      </c>
      <c r="G4" s="8" t="s">
        <v>10</v>
      </c>
      <c r="H4" s="5">
        <f>I4*10.7639</f>
        <v>8636.1998870000007</v>
      </c>
      <c r="I4" s="3">
        <v>802.33</v>
      </c>
      <c r="J4" s="5">
        <v>10</v>
      </c>
      <c r="K4" s="1">
        <v>2020</v>
      </c>
      <c r="L4" s="1">
        <v>2022</v>
      </c>
      <c r="M4" s="1">
        <f t="shared" ref="M4" si="0">L4-K4</f>
        <v>2</v>
      </c>
      <c r="N4" s="1">
        <v>60</v>
      </c>
      <c r="O4" s="2">
        <v>0.1</v>
      </c>
      <c r="P4" s="12">
        <f t="shared" ref="P4" si="1">(1-O4)/N4</f>
        <v>1.5000000000000001E-2</v>
      </c>
      <c r="Q4" s="4">
        <v>1100</v>
      </c>
      <c r="R4" s="4">
        <f t="shared" ref="R4" si="2">Q4*H4</f>
        <v>9499819.8757000007</v>
      </c>
      <c r="S4" s="4">
        <f>R4*P4*M4</f>
        <v>284994.59627100005</v>
      </c>
      <c r="T4" s="4">
        <f t="shared" ref="T4" si="3">MAX(R4-S4,0)</f>
        <v>9214825.2794289999</v>
      </c>
      <c r="U4" s="6">
        <v>0</v>
      </c>
      <c r="V4" s="4">
        <f t="shared" ref="V4" si="4">IF(T4&gt;O4*R4,T4*(1-U4),R4*O4)</f>
        <v>9214825.2794289999</v>
      </c>
      <c r="W4" s="4">
        <v>12000</v>
      </c>
      <c r="X4" s="11">
        <v>0.98</v>
      </c>
      <c r="Y4" s="4">
        <f>(W4*X4*I4)</f>
        <v>9435400.8000000007</v>
      </c>
      <c r="Z4" s="15">
        <f t="shared" ref="Z4:Z7" si="5">V4/H4</f>
        <v>1067</v>
      </c>
    </row>
    <row r="5" spans="2:27" ht="75" x14ac:dyDescent="0.25">
      <c r="B5" s="9">
        <v>2</v>
      </c>
      <c r="C5" s="8" t="s">
        <v>25</v>
      </c>
      <c r="D5" s="8" t="s">
        <v>23</v>
      </c>
      <c r="E5" s="20" t="s">
        <v>28</v>
      </c>
      <c r="F5" s="8"/>
      <c r="G5" s="8"/>
      <c r="H5" s="5">
        <f t="shared" ref="H5:H7" si="6">I5*10.7639</f>
        <v>8425.3350859999991</v>
      </c>
      <c r="I5" s="3">
        <v>782.74</v>
      </c>
      <c r="J5" s="5">
        <v>10</v>
      </c>
      <c r="K5" s="1">
        <v>2020</v>
      </c>
      <c r="L5" s="1">
        <v>2022</v>
      </c>
      <c r="M5" s="1">
        <f t="shared" ref="M5:M7" si="7">L5-K5</f>
        <v>2</v>
      </c>
      <c r="N5" s="1">
        <v>60</v>
      </c>
      <c r="O5" s="2">
        <v>0.1</v>
      </c>
      <c r="P5" s="12">
        <f t="shared" ref="P5:P7" si="8">(1-O5)/N5</f>
        <v>1.5000000000000001E-2</v>
      </c>
      <c r="Q5" s="4">
        <v>1300</v>
      </c>
      <c r="R5" s="4">
        <f t="shared" ref="R5:R7" si="9">Q5*H5</f>
        <v>10952935.611799998</v>
      </c>
      <c r="S5" s="4">
        <f t="shared" ref="S5:S7" si="10">R5*P5*M5</f>
        <v>328588.06835399999</v>
      </c>
      <c r="T5" s="4">
        <f t="shared" ref="T5:T7" si="11">MAX(R5-S5,0)</f>
        <v>10624347.543445999</v>
      </c>
      <c r="U5" s="6">
        <v>0</v>
      </c>
      <c r="V5" s="4">
        <f t="shared" ref="V5:V7" si="12">IF(T5&gt;O5*R5,T5*(1-U5),R5*O5)</f>
        <v>10624347.543445999</v>
      </c>
      <c r="W5" s="4">
        <v>12000</v>
      </c>
      <c r="X5" s="11">
        <v>0.98</v>
      </c>
      <c r="Y5" s="4">
        <f t="shared" ref="Y5:Y7" si="13">(W5*X5*I5)</f>
        <v>9205022.4000000004</v>
      </c>
      <c r="Z5" s="15">
        <f t="shared" si="5"/>
        <v>1261</v>
      </c>
    </row>
    <row r="6" spans="2:27" ht="75" x14ac:dyDescent="0.25">
      <c r="B6" s="9">
        <v>3</v>
      </c>
      <c r="C6" s="8" t="s">
        <v>26</v>
      </c>
      <c r="D6" s="8" t="s">
        <v>23</v>
      </c>
      <c r="E6" s="20" t="s">
        <v>28</v>
      </c>
      <c r="F6" s="8"/>
      <c r="G6" s="8"/>
      <c r="H6" s="5">
        <f t="shared" si="6"/>
        <v>8425.3350859999991</v>
      </c>
      <c r="I6" s="3">
        <v>782.74</v>
      </c>
      <c r="J6" s="5">
        <v>10</v>
      </c>
      <c r="K6" s="1">
        <v>2020</v>
      </c>
      <c r="L6" s="1">
        <v>2022</v>
      </c>
      <c r="M6" s="1">
        <f t="shared" si="7"/>
        <v>2</v>
      </c>
      <c r="N6" s="1">
        <v>60</v>
      </c>
      <c r="O6" s="2">
        <v>0.1</v>
      </c>
      <c r="P6" s="12">
        <f t="shared" si="8"/>
        <v>1.5000000000000001E-2</v>
      </c>
      <c r="Q6" s="4">
        <v>1300</v>
      </c>
      <c r="R6" s="4">
        <f t="shared" si="9"/>
        <v>10952935.611799998</v>
      </c>
      <c r="S6" s="4">
        <f t="shared" si="10"/>
        <v>328588.06835399999</v>
      </c>
      <c r="T6" s="4">
        <f t="shared" si="11"/>
        <v>10624347.543445999</v>
      </c>
      <c r="U6" s="6">
        <v>0</v>
      </c>
      <c r="V6" s="4">
        <f t="shared" si="12"/>
        <v>10624347.543445999</v>
      </c>
      <c r="W6" s="4">
        <v>12000</v>
      </c>
      <c r="X6" s="11">
        <v>0.98</v>
      </c>
      <c r="Y6" s="4">
        <f t="shared" si="13"/>
        <v>9205022.4000000004</v>
      </c>
      <c r="Z6" s="15">
        <f t="shared" si="5"/>
        <v>1261</v>
      </c>
    </row>
    <row r="7" spans="2:27" ht="75" x14ac:dyDescent="0.25">
      <c r="B7" s="9">
        <v>4</v>
      </c>
      <c r="C7" s="8" t="s">
        <v>27</v>
      </c>
      <c r="D7" s="8" t="s">
        <v>24</v>
      </c>
      <c r="E7" s="20" t="s">
        <v>28</v>
      </c>
      <c r="F7" s="8"/>
      <c r="G7" s="8"/>
      <c r="H7" s="5">
        <f t="shared" si="6"/>
        <v>8348.050283999999</v>
      </c>
      <c r="I7" s="3">
        <v>775.56</v>
      </c>
      <c r="J7" s="5">
        <v>10</v>
      </c>
      <c r="K7" s="1">
        <v>2020</v>
      </c>
      <c r="L7" s="1">
        <v>2022</v>
      </c>
      <c r="M7" s="1">
        <f t="shared" si="7"/>
        <v>2</v>
      </c>
      <c r="N7" s="1">
        <v>60</v>
      </c>
      <c r="O7" s="2">
        <v>0.1</v>
      </c>
      <c r="P7" s="12">
        <f t="shared" si="8"/>
        <v>1.5000000000000001E-2</v>
      </c>
      <c r="Q7" s="4">
        <v>1300</v>
      </c>
      <c r="R7" s="4">
        <f t="shared" si="9"/>
        <v>10852465.369199999</v>
      </c>
      <c r="S7" s="4">
        <f t="shared" si="10"/>
        <v>325573.96107600001</v>
      </c>
      <c r="T7" s="4">
        <f t="shared" si="11"/>
        <v>10526891.408123998</v>
      </c>
      <c r="U7" s="6">
        <v>0</v>
      </c>
      <c r="V7" s="4">
        <f t="shared" si="12"/>
        <v>10526891.408123998</v>
      </c>
      <c r="W7" s="4">
        <v>12000</v>
      </c>
      <c r="X7" s="11">
        <v>0.98</v>
      </c>
      <c r="Y7" s="4">
        <f t="shared" si="13"/>
        <v>9120585.5999999996</v>
      </c>
      <c r="Z7" s="15">
        <f t="shared" si="5"/>
        <v>1261</v>
      </c>
    </row>
    <row r="8" spans="2:27" ht="24.75" customHeight="1" x14ac:dyDescent="0.25">
      <c r="B8" s="29" t="s">
        <v>5</v>
      </c>
      <c r="C8" s="29"/>
      <c r="D8" s="29"/>
      <c r="E8" s="29"/>
      <c r="F8" s="29"/>
      <c r="G8" s="29"/>
      <c r="H8" s="23">
        <f>SUM(H4:H7)</f>
        <v>33834.920342999998</v>
      </c>
      <c r="I8" s="23">
        <f>SUM(I4:I7)</f>
        <v>3143.3700000000003</v>
      </c>
      <c r="J8" s="23"/>
      <c r="K8" s="29"/>
      <c r="L8" s="29"/>
      <c r="M8" s="29"/>
      <c r="N8" s="29"/>
      <c r="O8" s="29"/>
      <c r="P8" s="29"/>
      <c r="Q8" s="29"/>
      <c r="R8" s="24">
        <f>SUM(R4:R7)</f>
        <v>42258156.468499996</v>
      </c>
      <c r="S8" s="24"/>
      <c r="T8" s="24"/>
      <c r="U8" s="24"/>
      <c r="V8" s="24">
        <f>SUM(V4:V7)</f>
        <v>40990411.774444997</v>
      </c>
      <c r="W8" s="34"/>
      <c r="X8" s="35"/>
      <c r="Y8" s="24">
        <f>SUM(Y4:Y7)</f>
        <v>36966031.200000003</v>
      </c>
      <c r="Z8" s="21"/>
    </row>
    <row r="9" spans="2:27" ht="15.75" customHeight="1" x14ac:dyDescent="0.25">
      <c r="B9" s="33" t="s">
        <v>12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21"/>
      <c r="AA9" s="16">
        <f>I8*10.764*Q7</f>
        <v>43985805.083999999</v>
      </c>
    </row>
    <row r="10" spans="2:27" ht="33.75" customHeight="1" x14ac:dyDescent="0.25">
      <c r="B10" s="28" t="s">
        <v>33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1"/>
    </row>
    <row r="11" spans="2:27" ht="22.5" customHeight="1" x14ac:dyDescent="0.25">
      <c r="B11" s="28" t="s">
        <v>34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2:27" ht="22.5" customHeight="1" x14ac:dyDescent="0.25">
      <c r="B12" s="28" t="s">
        <v>35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4" spans="2:27" x14ac:dyDescent="0.25">
      <c r="P14" s="27">
        <f>R8-P15</f>
        <v>40850959.858098947</v>
      </c>
      <c r="Y14" s="16"/>
    </row>
    <row r="15" spans="2:27" x14ac:dyDescent="0.25">
      <c r="P15" s="27">
        <f>R8*3.33%</f>
        <v>1407196.61040105</v>
      </c>
      <c r="Q15" s="19">
        <f>R8-P15</f>
        <v>40850959.858098947</v>
      </c>
      <c r="S15" s="13">
        <v>1200</v>
      </c>
      <c r="Y15" s="16"/>
    </row>
    <row r="16" spans="2:27" x14ac:dyDescent="0.25">
      <c r="Q16" s="15"/>
      <c r="S16" s="13">
        <v>1500</v>
      </c>
    </row>
    <row r="17" spans="19:19" x14ac:dyDescent="0.25">
      <c r="S17" s="22">
        <v>900</v>
      </c>
    </row>
  </sheetData>
  <mergeCells count="8">
    <mergeCell ref="B11:Y11"/>
    <mergeCell ref="B12:Y12"/>
    <mergeCell ref="K8:Q8"/>
    <mergeCell ref="B8:G8"/>
    <mergeCell ref="B2:Y2"/>
    <mergeCell ref="B9:Y9"/>
    <mergeCell ref="B10:Y10"/>
    <mergeCell ref="W8:X8"/>
  </mergeCells>
  <dataValidations disablePrompts="1" count="1">
    <dataValidation type="list" allowBlank="1" showInputMessage="1" showErrorMessage="1" promptTitle="Condition of Structure" prompt="Condition of Structure" sqref="G4:G7" xr:uid="{00000000-0002-0000-0000-000000000000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"/>
  <sheetViews>
    <sheetView tabSelected="1" workbookViewId="0">
      <selection activeCell="K6" sqref="K6"/>
    </sheetView>
  </sheetViews>
  <sheetFormatPr defaultRowHeight="15" x14ac:dyDescent="0.25"/>
  <cols>
    <col min="1" max="1" width="9.140625" style="38"/>
    <col min="2" max="2" width="6.85546875" style="38" bestFit="1" customWidth="1"/>
    <col min="3" max="3" width="7.5703125" style="38" bestFit="1" customWidth="1"/>
    <col min="4" max="4" width="11.140625" style="38" bestFit="1" customWidth="1"/>
    <col min="5" max="5" width="30.140625" style="38" customWidth="1"/>
    <col min="6" max="6" width="8" style="38" bestFit="1" customWidth="1"/>
    <col min="7" max="7" width="7.5703125" style="38" bestFit="1" customWidth="1"/>
    <col min="8" max="8" width="6.85546875" style="38" bestFit="1" customWidth="1"/>
    <col min="9" max="9" width="12.28515625" style="38" customWidth="1"/>
    <col min="10" max="16384" width="9.140625" style="38"/>
  </cols>
  <sheetData>
    <row r="3" spans="2:9" ht="59.25" customHeight="1" x14ac:dyDescent="0.25">
      <c r="B3" s="36" t="s">
        <v>40</v>
      </c>
      <c r="C3" s="37"/>
      <c r="D3" s="37"/>
      <c r="E3" s="37"/>
      <c r="F3" s="37"/>
      <c r="G3" s="37"/>
      <c r="H3" s="37"/>
      <c r="I3" s="37"/>
    </row>
    <row r="4" spans="2:9" ht="40.5" x14ac:dyDescent="0.25">
      <c r="B4" s="7" t="s">
        <v>8</v>
      </c>
      <c r="C4" s="7" t="s">
        <v>0</v>
      </c>
      <c r="D4" s="26" t="s">
        <v>19</v>
      </c>
      <c r="E4" s="26" t="s">
        <v>3</v>
      </c>
      <c r="F4" s="7" t="s">
        <v>29</v>
      </c>
      <c r="G4" s="7" t="s">
        <v>30</v>
      </c>
      <c r="H4" s="7" t="s">
        <v>41</v>
      </c>
      <c r="I4" s="7" t="s">
        <v>1</v>
      </c>
    </row>
    <row r="5" spans="2:9" ht="45" x14ac:dyDescent="0.25">
      <c r="B5" s="9">
        <v>1</v>
      </c>
      <c r="C5" s="8" t="s">
        <v>21</v>
      </c>
      <c r="D5" s="8" t="s">
        <v>22</v>
      </c>
      <c r="E5" s="39" t="s">
        <v>28</v>
      </c>
      <c r="F5" s="5">
        <f>G5*10.7639</f>
        <v>8636.1998870000007</v>
      </c>
      <c r="G5" s="3">
        <v>802.33</v>
      </c>
      <c r="H5" s="25">
        <v>10</v>
      </c>
      <c r="I5" s="1">
        <v>2020</v>
      </c>
    </row>
    <row r="6" spans="2:9" ht="45" x14ac:dyDescent="0.25">
      <c r="B6" s="9">
        <v>2</v>
      </c>
      <c r="C6" s="8" t="s">
        <v>25</v>
      </c>
      <c r="D6" s="8" t="s">
        <v>23</v>
      </c>
      <c r="E6" s="39" t="s">
        <v>28</v>
      </c>
      <c r="F6" s="5">
        <f t="shared" ref="F6:F8" si="0">G6*10.7639</f>
        <v>8425.3350859999991</v>
      </c>
      <c r="G6" s="3">
        <v>782.74</v>
      </c>
      <c r="H6" s="5">
        <v>10</v>
      </c>
      <c r="I6" s="1">
        <v>2020</v>
      </c>
    </row>
    <row r="7" spans="2:9" ht="45" x14ac:dyDescent="0.25">
      <c r="B7" s="9">
        <v>3</v>
      </c>
      <c r="C7" s="8" t="s">
        <v>26</v>
      </c>
      <c r="D7" s="8" t="s">
        <v>23</v>
      </c>
      <c r="E7" s="39" t="s">
        <v>28</v>
      </c>
      <c r="F7" s="5">
        <f t="shared" si="0"/>
        <v>8425.3350859999991</v>
      </c>
      <c r="G7" s="3">
        <v>782.74</v>
      </c>
      <c r="H7" s="5">
        <v>10</v>
      </c>
      <c r="I7" s="1">
        <v>2020</v>
      </c>
    </row>
    <row r="8" spans="2:9" ht="45" x14ac:dyDescent="0.25">
      <c r="B8" s="9">
        <v>4</v>
      </c>
      <c r="C8" s="8" t="s">
        <v>27</v>
      </c>
      <c r="D8" s="8" t="s">
        <v>24</v>
      </c>
      <c r="E8" s="39" t="s">
        <v>28</v>
      </c>
      <c r="F8" s="5">
        <f t="shared" si="0"/>
        <v>8348.050283999999</v>
      </c>
      <c r="G8" s="3">
        <v>775.56</v>
      </c>
      <c r="H8" s="5">
        <v>10</v>
      </c>
      <c r="I8" s="1">
        <v>2020</v>
      </c>
    </row>
    <row r="9" spans="2:9" x14ac:dyDescent="0.25">
      <c r="B9" s="40" t="s">
        <v>5</v>
      </c>
      <c r="C9" s="40"/>
      <c r="D9" s="40"/>
      <c r="E9" s="40"/>
      <c r="F9" s="41">
        <f>SUM(F5:F8)</f>
        <v>33834.920342999998</v>
      </c>
      <c r="G9" s="42">
        <f>SUM(G5:G8)</f>
        <v>3143.3700000000003</v>
      </c>
      <c r="H9" s="43"/>
      <c r="I9" s="44"/>
    </row>
  </sheetData>
  <mergeCells count="3">
    <mergeCell ref="B3:I3"/>
    <mergeCell ref="B9:E9"/>
    <mergeCell ref="H9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Value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Manas Upmanyu</cp:lastModifiedBy>
  <dcterms:created xsi:type="dcterms:W3CDTF">2021-09-16T11:33:35Z</dcterms:created>
  <dcterms:modified xsi:type="dcterms:W3CDTF">2022-08-03T11:43:49Z</dcterms:modified>
</cp:coreProperties>
</file>