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urav Sharma\VIS(2022-23)-PL241-Q050-190-352, Ms. Satyam Auto Service\"/>
    </mc:Choice>
  </mc:AlternateContent>
  <xr:revisionPtr revIDLastSave="0" documentId="13_ncr:1_{FF252A2B-A921-4B31-BD77-6A70FD620520}" xr6:coauthVersionLast="47" xr6:coauthVersionMax="47" xr10:uidLastSave="{00000000-0000-0000-0000-000000000000}"/>
  <bookViews>
    <workbookView xWindow="-120" yWindow="-120" windowWidth="242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Sheet1!$B$2:$AG$7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" l="1"/>
  <c r="R12" i="1"/>
  <c r="R11" i="1"/>
  <c r="Q10" i="1"/>
  <c r="R8" i="1"/>
  <c r="R7" i="1"/>
  <c r="R6" i="1"/>
  <c r="G14" i="1"/>
  <c r="G16" i="1" s="1"/>
  <c r="K13" i="1"/>
  <c r="J13" i="1"/>
  <c r="H11" i="1"/>
  <c r="F4" i="1"/>
  <c r="E4" i="1" s="1"/>
  <c r="J4" i="1"/>
  <c r="M4" i="1"/>
  <c r="F3" i="1"/>
  <c r="E3" i="1" s="1"/>
  <c r="F6" i="1"/>
  <c r="E6" i="1" s="1"/>
  <c r="F5" i="1"/>
  <c r="E5" i="1" s="1"/>
  <c r="M10" i="2"/>
  <c r="L10" i="2"/>
  <c r="M9" i="2"/>
  <c r="M5" i="1"/>
  <c r="M6" i="1"/>
  <c r="M3" i="1"/>
  <c r="J5" i="1"/>
  <c r="J6" i="1"/>
  <c r="J3" i="1"/>
  <c r="O4" i="1" l="1"/>
  <c r="P4" i="1" s="1"/>
  <c r="Q4" i="1" s="1"/>
  <c r="O5" i="1"/>
  <c r="O6" i="1"/>
  <c r="O3" i="1"/>
  <c r="O7" i="1" l="1"/>
  <c r="P6" i="1"/>
  <c r="Q6" i="1" s="1"/>
  <c r="P3" i="1"/>
  <c r="Q3" i="1" s="1"/>
  <c r="P5" i="1"/>
  <c r="Q5" i="1" s="1"/>
  <c r="P7" i="1" l="1"/>
  <c r="O1" i="1"/>
  <c r="P1" i="1"/>
  <c r="Q7" i="1" l="1"/>
  <c r="F1" i="1"/>
  <c r="F7" i="1"/>
  <c r="E7" i="1"/>
  <c r="E1" i="1"/>
  <c r="Q1" i="1" l="1"/>
</calcChain>
</file>

<file path=xl/sharedStrings.xml><?xml version="1.0" encoding="utf-8"?>
<sst xmlns="http://schemas.openxmlformats.org/spreadsheetml/2006/main" count="26" uniqueCount="22">
  <si>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</si>
  <si>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</si>
  <si>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</si>
  <si>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</si>
  <si>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</si>
  <si>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</si>
  <si>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</si>
  <si>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</si>
  <si>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</si>
  <si>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</si>
  <si>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</si>
  <si>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</si>
  <si>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</si>
  <si>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</si>
  <si>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</si>
  <si>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Replacement Market Value
(INR)</t>
  </si>
  <si>
    <t>Total</t>
  </si>
  <si>
    <t>Ground Floor</t>
  </si>
  <si>
    <t>First Floor</t>
  </si>
  <si>
    <t>RCC Roofed structure</t>
  </si>
  <si>
    <t>GI Shed roofed</t>
  </si>
  <si>
    <t>Height (Feet)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</si>
</sst>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66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3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B1:AD16"/>
  <sheetViews>
    <sheetView tabSelected="1" workbookViewId="0">
      <pane ySplit="2" topLeftCell="A3" activePane="bottomLeft" state="frozen"/>
      <selection activeCell="B1" sqref="B1"/>
      <selection pane="bottomLeft" activeCell="Q10" sqref="Q10"/>
    </sheetView>
  </sheetViews>
  <sheetFormatPr defaultRowHeight="15" x14ac:dyDescent="0.25"/>
  <cols>
    <col min="1" max="1" width="9.140625" style="4"/>
    <col min="2" max="2" width="9.140625" style="1"/>
    <col min="3" max="3" width="18.5703125" style="5" customWidth="1"/>
    <col min="4" max="4" width="26.5703125" style="2" customWidth="1"/>
    <col min="5" max="5" width="12.140625" style="7" customWidth="1"/>
    <col min="6" max="6" width="10.140625" style="7" customWidth="1"/>
    <col min="7" max="7" width="11.28515625" style="1" customWidth="1"/>
    <col min="8" max="8" width="12" style="1" customWidth="1"/>
    <col min="9" max="9" width="9.85546875" style="4" customWidth="1"/>
    <col min="10" max="10" width="10.28515625" style="4" customWidth="1"/>
    <col min="11" max="11" width="11.28515625" style="1" customWidth="1"/>
    <col min="12" max="12" width="9.140625" style="4" hidden="1" customWidth="1"/>
    <col min="13" max="13" width="12.7109375" style="4" hidden="1" customWidth="1"/>
    <col min="14" max="14" width="10.140625" style="8" customWidth="1"/>
    <col min="15" max="15" width="12.85546875" style="4" customWidth="1"/>
    <col min="16" max="16" width="12.42578125" style="8" hidden="1" customWidth="1"/>
    <col min="17" max="17" width="12.7109375" style="8" customWidth="1"/>
    <col min="18" max="18" width="15.28515625" style="4" bestFit="1" customWidth="1"/>
    <col min="19" max="16384" width="9.140625" style="4"/>
  </cols>
  <sheetData>
    <row r="1" spans="2:30" ht="8.25" customHeight="1" x14ac:dyDescent="0.25">
      <c r="E1" s="8">
        <f>SUBTOTAL(9,E3:E6)</f>
        <v>1961.0553697510222</v>
      </c>
      <c r="F1" s="8">
        <f>SUBTOTAL(9,F3:F6)</f>
        <v>21108.799999999999</v>
      </c>
      <c r="O1" s="8">
        <f>SUBTOTAL(9,O3:O6)</f>
        <v>28211400</v>
      </c>
      <c r="P1" s="8">
        <f>SUBTOTAL(9,P3:P6)</f>
        <v>6206616</v>
      </c>
      <c r="Q1" s="8">
        <f>SUBTOTAL(9,Q3:Q6)</f>
        <v>22004784</v>
      </c>
    </row>
    <row r="2" spans="2:30" s="1" customFormat="1" ht="75" x14ac:dyDescent="0.25">
      <c r="B2" s="3" t="s">
        <v>4</v>
      </c>
      <c r="C2" s="3" t="s">
        <v>0</v>
      </c>
      <c r="D2" s="3" t="s">
        <v>1</v>
      </c>
      <c r="E2" s="6" t="s">
        <v>2</v>
      </c>
      <c r="F2" s="6" t="s">
        <v>5</v>
      </c>
      <c r="G2" s="3" t="s">
        <v>21</v>
      </c>
      <c r="H2" s="3" t="s">
        <v>3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6" t="s">
        <v>12</v>
      </c>
      <c r="O2" s="3" t="s">
        <v>13</v>
      </c>
      <c r="P2" s="6" t="s">
        <v>14</v>
      </c>
      <c r="Q2" s="6" t="s">
        <v>15</v>
      </c>
    </row>
    <row r="3" spans="2:30" x14ac:dyDescent="0.25">
      <c r="B3" s="10">
        <v>1</v>
      </c>
      <c r="C3" s="18" t="s">
        <v>17</v>
      </c>
      <c r="D3" s="19" t="s">
        <v>19</v>
      </c>
      <c r="E3" s="11">
        <f>F3/10.764</f>
        <v>368.20884429580087</v>
      </c>
      <c r="F3" s="11">
        <f>(15*44.6)+(46.4*71)</f>
        <v>3963.4</v>
      </c>
      <c r="G3" s="10">
        <v>10</v>
      </c>
      <c r="H3" s="10">
        <v>2010</v>
      </c>
      <c r="I3" s="10">
        <v>2022</v>
      </c>
      <c r="J3" s="10">
        <f t="shared" ref="J3:J6" si="0">I3-H3</f>
        <v>12</v>
      </c>
      <c r="K3" s="10">
        <v>60</v>
      </c>
      <c r="L3" s="12">
        <v>0.05</v>
      </c>
      <c r="M3" s="13">
        <f t="shared" ref="M3:M6" si="1">(1-L3)/K3</f>
        <v>1.5833333333333331E-2</v>
      </c>
      <c r="N3" s="11">
        <v>1500</v>
      </c>
      <c r="O3" s="14">
        <f>N3*F3</f>
        <v>5945100</v>
      </c>
      <c r="P3" s="14">
        <f t="shared" ref="P3:P6" si="2">O3*M3*J3</f>
        <v>1129568.9999999998</v>
      </c>
      <c r="Q3" s="14">
        <f t="shared" ref="Q3:Q6" si="3">O3-P3</f>
        <v>4815531</v>
      </c>
      <c r="AD3" s="4" t="s">
        <v>6</v>
      </c>
    </row>
    <row r="4" spans="2:30" x14ac:dyDescent="0.25">
      <c r="B4" s="18">
        <v>2</v>
      </c>
      <c r="C4" s="18" t="s">
        <v>17</v>
      </c>
      <c r="D4" s="19" t="s">
        <v>19</v>
      </c>
      <c r="E4" s="11">
        <f>F4/10.764</f>
        <v>310.66518023039765</v>
      </c>
      <c r="F4" s="11">
        <f>+(44*76)</f>
        <v>3344</v>
      </c>
      <c r="G4" s="18">
        <v>20</v>
      </c>
      <c r="H4" s="18">
        <v>2010</v>
      </c>
      <c r="I4" s="18">
        <v>2022</v>
      </c>
      <c r="J4" s="18">
        <f t="shared" ref="J4" si="4">I4-H4</f>
        <v>12</v>
      </c>
      <c r="K4" s="18">
        <v>60</v>
      </c>
      <c r="L4" s="12">
        <v>0.05</v>
      </c>
      <c r="M4" s="13">
        <f t="shared" ref="M4" si="5">(1-L4)/K4</f>
        <v>1.5833333333333331E-2</v>
      </c>
      <c r="N4" s="11">
        <v>1800</v>
      </c>
      <c r="O4" s="14">
        <f>N4*F4</f>
        <v>6019200</v>
      </c>
      <c r="P4" s="14">
        <f t="shared" ref="P4" si="6">O4*M4*J4</f>
        <v>1143647.9999999998</v>
      </c>
      <c r="Q4" s="14">
        <f t="shared" ref="Q4" si="7">O4-P4</f>
        <v>4875552</v>
      </c>
    </row>
    <row r="5" spans="2:30" x14ac:dyDescent="0.25">
      <c r="B5" s="10">
        <v>2</v>
      </c>
      <c r="C5" s="18" t="s">
        <v>17</v>
      </c>
      <c r="D5" s="19" t="s">
        <v>20</v>
      </c>
      <c r="E5" s="11">
        <f t="shared" ref="E5:E6" si="8">F5/10.764</f>
        <v>827.7591973244148</v>
      </c>
      <c r="F5" s="11">
        <f>99*90</f>
        <v>8910</v>
      </c>
      <c r="G5" s="10">
        <v>35</v>
      </c>
      <c r="H5" s="18">
        <v>2010</v>
      </c>
      <c r="I5" s="10">
        <v>2022</v>
      </c>
      <c r="J5" s="10">
        <f t="shared" si="0"/>
        <v>12</v>
      </c>
      <c r="K5" s="10">
        <v>40</v>
      </c>
      <c r="L5" s="12">
        <v>0.05</v>
      </c>
      <c r="M5" s="13">
        <f t="shared" si="1"/>
        <v>2.375E-2</v>
      </c>
      <c r="N5" s="11">
        <v>1000</v>
      </c>
      <c r="O5" s="14">
        <f>N5*F5</f>
        <v>8910000</v>
      </c>
      <c r="P5" s="14">
        <f t="shared" si="2"/>
        <v>2539350</v>
      </c>
      <c r="Q5" s="14">
        <f t="shared" si="3"/>
        <v>6370650</v>
      </c>
    </row>
    <row r="6" spans="2:30" x14ac:dyDescent="0.25">
      <c r="B6" s="10">
        <v>3</v>
      </c>
      <c r="C6" s="18" t="s">
        <v>18</v>
      </c>
      <c r="D6" s="19" t="s">
        <v>19</v>
      </c>
      <c r="E6" s="11">
        <f t="shared" si="8"/>
        <v>454.42214790040879</v>
      </c>
      <c r="F6" s="11">
        <f>(15*44.6)+(46.4*91)</f>
        <v>4891.3999999999996</v>
      </c>
      <c r="G6" s="10">
        <v>10</v>
      </c>
      <c r="H6" s="18">
        <v>2010</v>
      </c>
      <c r="I6" s="10">
        <v>2022</v>
      </c>
      <c r="J6" s="10">
        <f t="shared" si="0"/>
        <v>12</v>
      </c>
      <c r="K6" s="10">
        <v>60</v>
      </c>
      <c r="L6" s="12">
        <v>0.05</v>
      </c>
      <c r="M6" s="13">
        <f t="shared" si="1"/>
        <v>1.5833333333333331E-2</v>
      </c>
      <c r="N6" s="11">
        <v>1500</v>
      </c>
      <c r="O6" s="14">
        <f>N6*F6</f>
        <v>7337099.9999999991</v>
      </c>
      <c r="P6" s="14">
        <f t="shared" si="2"/>
        <v>1394048.9999999995</v>
      </c>
      <c r="Q6" s="14">
        <f t="shared" si="3"/>
        <v>5943051</v>
      </c>
      <c r="R6" s="4">
        <f>5000/3.28</f>
        <v>1524.3902439024391</v>
      </c>
    </row>
    <row r="7" spans="2:30" x14ac:dyDescent="0.25">
      <c r="B7" s="23" t="s">
        <v>16</v>
      </c>
      <c r="C7" s="24"/>
      <c r="D7" s="25"/>
      <c r="E7" s="15">
        <f>SUM(E3:E6)</f>
        <v>1961.0553697510222</v>
      </c>
      <c r="F7" s="15">
        <f>SUM(F3:F6)</f>
        <v>21108.799999999999</v>
      </c>
      <c r="G7" s="26"/>
      <c r="H7" s="27"/>
      <c r="I7" s="27"/>
      <c r="J7" s="27"/>
      <c r="K7" s="27"/>
      <c r="L7" s="27"/>
      <c r="M7" s="27"/>
      <c r="N7" s="28"/>
      <c r="O7" s="16">
        <f>SUM(O3:O6)</f>
        <v>28211400</v>
      </c>
      <c r="P7" s="17">
        <f>SUM(P3:P6)</f>
        <v>6206616</v>
      </c>
      <c r="Q7" s="17">
        <f>SUM(Q3:Q6)</f>
        <v>22004784</v>
      </c>
      <c r="R7" s="8">
        <f>R6*1122</f>
        <v>1710365.8536585367</v>
      </c>
    </row>
    <row r="8" spans="2:30" x14ac:dyDescent="0.25">
      <c r="Q8" s="22">
        <v>286036850</v>
      </c>
      <c r="R8" s="8">
        <f>R7*0.8</f>
        <v>1368292.6829268294</v>
      </c>
    </row>
    <row r="9" spans="2:30" x14ac:dyDescent="0.25">
      <c r="Q9" s="8">
        <v>1350000</v>
      </c>
    </row>
    <row r="10" spans="2:30" x14ac:dyDescent="0.25">
      <c r="Q10" s="8">
        <f>SUM(Q7:Q9)</f>
        <v>309391634</v>
      </c>
      <c r="R10" s="8">
        <v>309400000</v>
      </c>
    </row>
    <row r="11" spans="2:30" x14ac:dyDescent="0.25">
      <c r="H11" s="1">
        <f>5200.67*1.196</f>
        <v>6220.0013199999994</v>
      </c>
      <c r="J11" s="4">
        <v>1573.19</v>
      </c>
      <c r="R11" s="8">
        <f>R10*0.85</f>
        <v>262990000</v>
      </c>
      <c r="T11" s="4">
        <f>1144/2860</f>
        <v>0.4</v>
      </c>
    </row>
    <row r="12" spans="2:30" x14ac:dyDescent="0.25">
      <c r="J12" s="4">
        <v>788.81</v>
      </c>
      <c r="R12" s="8">
        <f>R10*0.75</f>
        <v>232050000</v>
      </c>
    </row>
    <row r="13" spans="2:30" x14ac:dyDescent="0.25">
      <c r="J13" s="4">
        <f>SUM(J11:J12)</f>
        <v>2362</v>
      </c>
      <c r="K13" s="1">
        <f>J13*10.764</f>
        <v>25424.567999999999</v>
      </c>
    </row>
    <row r="14" spans="2:30" x14ac:dyDescent="0.25">
      <c r="F14" s="7">
        <v>100</v>
      </c>
      <c r="G14" s="1">
        <f>1100*7519</f>
        <v>8270900</v>
      </c>
      <c r="I14" s="21"/>
    </row>
    <row r="15" spans="2:30" x14ac:dyDescent="0.25">
      <c r="G15" s="1">
        <v>1529835</v>
      </c>
      <c r="I15" s="20"/>
    </row>
    <row r="16" spans="2:30" x14ac:dyDescent="0.25">
      <c r="G16" s="1">
        <f>SUM(G14:G15)</f>
        <v>9800735</v>
      </c>
    </row>
  </sheetData>
  <mergeCells count="2">
    <mergeCell ref="B7:D7"/>
    <mergeCell ref="G7:N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L9:N10"/>
  <sheetViews>
    <sheetView workbookViewId="0">
      <selection activeCell="M10" sqref="M10"/>
    </sheetView>
  </sheetViews>
  <sheetFormatPr defaultRowHeight="15" x14ac:dyDescent="0.25"/>
  <cols>
    <col min="12" max="12" width="4" bestFit="1" customWidth="1"/>
  </cols>
  <sheetData>
    <row r="9" spans="12:14" x14ac:dyDescent="0.25">
      <c r="L9">
        <v>100</v>
      </c>
      <c r="M9">
        <f>L9*10.764</f>
        <v>1076.3999999999999</v>
      </c>
      <c r="N9">
        <v>5000</v>
      </c>
    </row>
    <row r="10" spans="12:14" x14ac:dyDescent="0.25">
      <c r="L10">
        <f>N9/L9</f>
        <v>50</v>
      </c>
      <c r="M10" s="9">
        <f>N9/M9</f>
        <v>4.6451133407655156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2022-08-04T11:39:01Z</dcterms:modified>
</cp:coreProperties>
</file>