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aurav Sharma\VIS(2022-23)-PL262-200-377, Ms. Adept Infra Developer LLP\"/>
    </mc:Choice>
  </mc:AlternateContent>
  <xr:revisionPtr revIDLastSave="0" documentId="13_ncr:1_{A8F8DD32-D60A-42CD-A639-DF9BC4B3F96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_FilterDatabase" localSheetId="0" hidden="1">Sheet1!$A$2:$AJ$7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1" l="1"/>
  <c r="P4" i="1"/>
  <c r="N4" i="1"/>
  <c r="K4" i="1"/>
  <c r="F4" i="1"/>
  <c r="E4" i="1"/>
  <c r="I10" i="1"/>
  <c r="U11" i="1"/>
  <c r="U10" i="1"/>
  <c r="N9" i="1"/>
  <c r="R4" i="1" l="1"/>
  <c r="T4" i="1" s="1"/>
  <c r="F5" i="1"/>
  <c r="F6" i="1"/>
  <c r="E7" i="1" l="1"/>
  <c r="N5" i="1"/>
  <c r="N6" i="1"/>
  <c r="N3" i="1"/>
  <c r="K5" i="1"/>
  <c r="K6" i="1"/>
  <c r="K3" i="1"/>
  <c r="P5" i="1" l="1"/>
  <c r="Q5" i="1" s="1"/>
  <c r="P6" i="1"/>
  <c r="Q6" i="1" s="1"/>
  <c r="F3" i="1"/>
  <c r="P3" i="1" s="1"/>
  <c r="P7" i="1" l="1"/>
  <c r="R6" i="1"/>
  <c r="T6" i="1" s="1"/>
  <c r="Q3" i="1"/>
  <c r="R3" i="1" s="1"/>
  <c r="T3" i="1" s="1"/>
  <c r="R5" i="1"/>
  <c r="T5" i="1" s="1"/>
  <c r="Q7" i="1" l="1"/>
  <c r="P1" i="1"/>
  <c r="Q1" i="1"/>
  <c r="T7" i="1" l="1"/>
  <c r="T15" i="1" s="1"/>
  <c r="T17" i="1" s="1"/>
  <c r="T18" i="1" s="1"/>
  <c r="R7" i="1"/>
  <c r="F1" i="1"/>
  <c r="F7" i="1"/>
  <c r="E1" i="1"/>
  <c r="T9" i="1" l="1"/>
  <c r="R1" i="1"/>
  <c r="T1" i="1"/>
</calcChain>
</file>

<file path=xl/sharedStrings.xml><?xml version="1.0" encoding="utf-8"?>
<sst xmlns="http://schemas.openxmlformats.org/spreadsheetml/2006/main" count="37" uniqueCount="32">
  <si>
    <t>Name of the Building</t>
  </si>
  <si>
    <t>Description of Building/ Shed (Type of Construction)</t>
  </si>
  <si>
    <t>Covered Area in Sqm.</t>
  </si>
  <si>
    <t>Year of Construction</t>
  </si>
  <si>
    <t>Sr. No.</t>
  </si>
  <si>
    <t>Covered Area in Sq.ft.</t>
  </si>
  <si>
    <t xml:space="preserve">7frr </t>
  </si>
  <si>
    <t>Height (Meter)</t>
  </si>
  <si>
    <t>-</t>
  </si>
  <si>
    <t>Height (feet)</t>
  </si>
  <si>
    <t xml:space="preserve">Year of Valuation 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</si>
  <si>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</si>
  <si>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</si>
  <si>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Salvage value</t>
  </si>
  <si>
    <t>Depreciation Rate</t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</si>
  <si>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</si>
  <si>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Gross Replacement Value
(INR)</t>
  </si>
  <si>
    <t xml:space="preserve">Depreciation
(INR) </t>
  </si>
  <si>
    <t>Depreciated Value
(INR)</t>
  </si>
  <si>
    <t>Discounting Factor</t>
  </si>
  <si>
    <t>Total</t>
  </si>
  <si>
    <t>Ground+1</t>
  </si>
  <si>
    <t>Ground</t>
  </si>
  <si>
    <t>Floor</t>
  </si>
  <si>
    <t>RCC</t>
  </si>
  <si>
    <t>Depreciated Replacement Market Value</t>
  </si>
  <si>
    <t xml:space="preserve">Main Building </t>
  </si>
  <si>
    <t>Office Building</t>
  </si>
  <si>
    <t>Kitchen Block</t>
  </si>
  <si>
    <t>Ground+2</t>
  </si>
  <si>
    <t>Shed</t>
  </si>
  <si>
    <t xml:space="preserve">3rd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</si>
</sst>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"/>
    <numFmt numFmtId="165" formatCode="_ * #,##0_ ;_ * \-#,##0_ ;_ * &quot;-&quot;??_ ;_ @_ "/>
    <numFmt numFmtId="166" formatCode="_ &quot;₹&quot;\ * #,##0_ ;_ &quot;₹&quot;\ * \-#,##0_ ;_ &quot;₹&quot;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65" fontId="3" fillId="2" borderId="1" xfId="1" applyNumberFormat="1" applyFont="1" applyFill="1" applyBorder="1" applyAlignment="1">
      <alignment horizontal="center" vertical="center" wrapText="1"/>
    </xf>
    <xf numFmtId="165" fontId="0" fillId="0" borderId="0" xfId="1" applyNumberFormat="1" applyFont="1" applyAlignment="1">
      <alignment horizontal="center" vertical="center"/>
    </xf>
    <xf numFmtId="165" fontId="0" fillId="0" borderId="0" xfId="1" applyNumberFormat="1" applyFont="1" applyAlignment="1">
      <alignment vertical="center"/>
    </xf>
    <xf numFmtId="0" fontId="0" fillId="0" borderId="1" xfId="0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5" fontId="2" fillId="0" borderId="1" xfId="1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vertical="center"/>
    </xf>
    <xf numFmtId="165" fontId="2" fillId="0" borderId="1" xfId="1" applyNumberFormat="1" applyFont="1" applyBorder="1" applyAlignment="1">
      <alignment vertical="center"/>
    </xf>
    <xf numFmtId="9" fontId="2" fillId="0" borderId="1" xfId="1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43" fontId="2" fillId="0" borderId="1" xfId="1" applyNumberFormat="1" applyFont="1" applyBorder="1" applyAlignment="1">
      <alignment horizontal="right" vertical="center"/>
    </xf>
    <xf numFmtId="166" fontId="0" fillId="0" borderId="1" xfId="3" applyNumberFormat="1" applyFont="1" applyBorder="1" applyAlignment="1">
      <alignment horizontal="center" vertical="center"/>
    </xf>
    <xf numFmtId="166" fontId="0" fillId="0" borderId="1" xfId="3" applyNumberFormat="1" applyFont="1" applyBorder="1" applyAlignment="1">
      <alignment vertical="center"/>
    </xf>
    <xf numFmtId="166" fontId="2" fillId="0" borderId="1" xfId="3" applyNumberFormat="1" applyFont="1" applyBorder="1" applyAlignment="1">
      <alignment vertical="center"/>
    </xf>
    <xf numFmtId="0" fontId="0" fillId="0" borderId="1" xfId="0" applyBorder="1"/>
    <xf numFmtId="3" fontId="5" fillId="0" borderId="0" xfId="0" applyNumberFormat="1" applyFont="1"/>
    <xf numFmtId="166" fontId="0" fillId="0" borderId="0" xfId="0" applyNumberFormat="1" applyAlignment="1">
      <alignment vertical="center"/>
    </xf>
    <xf numFmtId="0" fontId="2" fillId="0" borderId="1" xfId="0" applyFont="1" applyBorder="1" applyAlignment="1">
      <alignment horizontal="center" vertic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8"/>
  <sheetViews>
    <sheetView tabSelected="1" zoomScaleNormal="100" workbookViewId="0">
      <pane ySplit="2" topLeftCell="A3" activePane="bottomLeft" state="frozen"/>
      <selection activeCell="B1" sqref="B1"/>
      <selection pane="bottomLeft" activeCell="Q4" sqref="Q4"/>
    </sheetView>
  </sheetViews>
  <sheetFormatPr defaultRowHeight="15" x14ac:dyDescent="0.25"/>
  <cols>
    <col min="1" max="1" width="9.140625" style="1"/>
    <col min="2" max="2" width="21.7109375" style="5" bestFit="1" customWidth="1"/>
    <col min="3" max="3" width="9.42578125" style="1" customWidth="1"/>
    <col min="4" max="4" width="14.85546875" style="2" customWidth="1"/>
    <col min="5" max="5" width="9.7109375" style="7" customWidth="1"/>
    <col min="6" max="6" width="8.85546875" style="7" customWidth="1"/>
    <col min="7" max="7" width="13.7109375" style="1" hidden="1" customWidth="1"/>
    <col min="8" max="8" width="9.5703125" style="4" customWidth="1"/>
    <col min="9" max="9" width="12.5703125" style="1" customWidth="1"/>
    <col min="10" max="10" width="9.85546875" style="4" hidden="1" customWidth="1"/>
    <col min="11" max="11" width="10.140625" style="4" hidden="1" customWidth="1"/>
    <col min="12" max="12" width="11" style="1" hidden="1" customWidth="1"/>
    <col min="13" max="13" width="7.7109375" style="4" hidden="1" customWidth="1"/>
    <col min="14" max="14" width="14.28515625" style="4" hidden="1" customWidth="1"/>
    <col min="15" max="15" width="12" style="8" customWidth="1"/>
    <col min="16" max="16" width="13.28515625" style="4" customWidth="1"/>
    <col min="17" max="18" width="13.28515625" style="8" customWidth="1"/>
    <col min="19" max="19" width="11.7109375" style="8" hidden="1" customWidth="1"/>
    <col min="20" max="20" width="15.85546875" style="8" bestFit="1" customWidth="1"/>
    <col min="21" max="21" width="14.28515625" style="4" bestFit="1" customWidth="1"/>
    <col min="22" max="22" width="15.28515625" style="4" bestFit="1" customWidth="1"/>
    <col min="23" max="23" width="14.28515625" style="4" bestFit="1" customWidth="1"/>
    <col min="24" max="16384" width="9.140625" style="4"/>
  </cols>
  <sheetData>
    <row r="1" spans="1:33" x14ac:dyDescent="0.25">
      <c r="E1" s="8">
        <f>SUBTOTAL(9,E3:E6)</f>
        <v>1122.78</v>
      </c>
      <c r="F1" s="8">
        <f>SUBTOTAL(9,F3:F6)</f>
        <v>12085.60392</v>
      </c>
      <c r="P1" s="8">
        <f>SUBTOTAL(9,P3:P6)</f>
        <v>19854456.335999999</v>
      </c>
      <c r="Q1" s="8">
        <f>SUBTOTAL(9,Q3:Q6)</f>
        <v>1056869.8342799998</v>
      </c>
      <c r="R1" s="8">
        <f>SUBTOTAL(9,R3:R6)</f>
        <v>18797586.50172</v>
      </c>
      <c r="T1" s="8">
        <f>SUBTOTAL(9,T3:T6)</f>
        <v>18797586.50172</v>
      </c>
    </row>
    <row r="2" spans="1:33" s="1" customFormat="1" ht="60" x14ac:dyDescent="0.25">
      <c r="A2" s="3" t="s">
        <v>4</v>
      </c>
      <c r="B2" s="3" t="s">
        <v>0</v>
      </c>
      <c r="C2" s="3" t="s">
        <v>23</v>
      </c>
      <c r="D2" s="3" t="s">
        <v>1</v>
      </c>
      <c r="E2" s="6" t="s">
        <v>2</v>
      </c>
      <c r="F2" s="6" t="s">
        <v>5</v>
      </c>
      <c r="G2" s="3" t="s">
        <v>7</v>
      </c>
      <c r="H2" s="3" t="s">
        <v>9</v>
      </c>
      <c r="I2" s="3" t="s">
        <v>3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6" t="s">
        <v>15</v>
      </c>
      <c r="P2" s="3" t="s">
        <v>16</v>
      </c>
      <c r="Q2" s="6" t="s">
        <v>17</v>
      </c>
      <c r="R2" s="6" t="s">
        <v>18</v>
      </c>
      <c r="S2" s="6" t="s">
        <v>19</v>
      </c>
      <c r="T2" s="6" t="s">
        <v>25</v>
      </c>
    </row>
    <row r="3" spans="1:33" x14ac:dyDescent="0.25">
      <c r="A3" s="9">
        <v>1</v>
      </c>
      <c r="B3" s="24" t="s">
        <v>26</v>
      </c>
      <c r="C3" s="24" t="s">
        <v>29</v>
      </c>
      <c r="D3" s="19" t="s">
        <v>24</v>
      </c>
      <c r="E3" s="24">
        <f>I10*3</f>
        <v>588.45000000000005</v>
      </c>
      <c r="F3" s="10">
        <f t="shared" ref="F3:F6" si="0">E3*10.764</f>
        <v>6334.0758000000005</v>
      </c>
      <c r="G3" s="19" t="s">
        <v>8</v>
      </c>
      <c r="H3" s="19">
        <v>10</v>
      </c>
      <c r="I3" s="9">
        <v>2018</v>
      </c>
      <c r="J3" s="9">
        <v>2022</v>
      </c>
      <c r="K3" s="9">
        <f t="shared" ref="K3:K6" si="1">J3-I3</f>
        <v>4</v>
      </c>
      <c r="L3" s="9">
        <v>60</v>
      </c>
      <c r="M3" s="11">
        <v>0.05</v>
      </c>
      <c r="N3" s="12">
        <f t="shared" ref="N3:N6" si="2">(1-M3)/L3</f>
        <v>1.5833333333333331E-2</v>
      </c>
      <c r="O3" s="21">
        <v>1700</v>
      </c>
      <c r="P3" s="22">
        <f t="shared" ref="P3:P6" si="3">O3*F3</f>
        <v>10767928.860000001</v>
      </c>
      <c r="Q3" s="22">
        <f t="shared" ref="Q3:Q6" si="4">P3*N3*K3</f>
        <v>681968.82779999997</v>
      </c>
      <c r="R3" s="22">
        <f t="shared" ref="R3:R6" si="5">P3-Q3</f>
        <v>10085960.032200001</v>
      </c>
      <c r="S3" s="22">
        <v>0</v>
      </c>
      <c r="T3" s="22">
        <f>(1-S3)*R3</f>
        <v>10085960.032200001</v>
      </c>
      <c r="AG3" s="4" t="s">
        <v>6</v>
      </c>
    </row>
    <row r="4" spans="1:33" x14ac:dyDescent="0.25">
      <c r="A4" s="19">
        <v>2</v>
      </c>
      <c r="B4" s="24" t="s">
        <v>26</v>
      </c>
      <c r="C4" s="24" t="s">
        <v>31</v>
      </c>
      <c r="D4" s="19" t="s">
        <v>30</v>
      </c>
      <c r="E4" s="24">
        <f>I10</f>
        <v>196.15</v>
      </c>
      <c r="F4" s="10">
        <f t="shared" si="0"/>
        <v>2111.3586</v>
      </c>
      <c r="G4" s="19"/>
      <c r="H4" s="19">
        <v>10</v>
      </c>
      <c r="I4" s="19">
        <v>2018</v>
      </c>
      <c r="J4" s="19">
        <v>2022</v>
      </c>
      <c r="K4" s="19">
        <f t="shared" si="1"/>
        <v>4</v>
      </c>
      <c r="L4" s="19">
        <v>50</v>
      </c>
      <c r="M4" s="11">
        <v>0.05</v>
      </c>
      <c r="N4" s="12">
        <f t="shared" si="2"/>
        <v>1.9E-2</v>
      </c>
      <c r="O4" s="21">
        <v>1500</v>
      </c>
      <c r="P4" s="22">
        <f t="shared" si="3"/>
        <v>3167037.9</v>
      </c>
      <c r="Q4" s="22">
        <v>0</v>
      </c>
      <c r="R4" s="22">
        <f t="shared" si="5"/>
        <v>3167037.9</v>
      </c>
      <c r="S4" s="22">
        <v>0</v>
      </c>
      <c r="T4" s="22">
        <f>(1-S4)*R4</f>
        <v>3167037.9</v>
      </c>
    </row>
    <row r="5" spans="1:33" x14ac:dyDescent="0.25">
      <c r="A5" s="9">
        <v>3</v>
      </c>
      <c r="B5" s="24" t="s">
        <v>27</v>
      </c>
      <c r="C5" s="24" t="s">
        <v>21</v>
      </c>
      <c r="D5" s="19" t="s">
        <v>24</v>
      </c>
      <c r="E5" s="24">
        <v>213.32</v>
      </c>
      <c r="F5" s="10">
        <f t="shared" si="0"/>
        <v>2296.1764799999996</v>
      </c>
      <c r="G5" s="19" t="s">
        <v>8</v>
      </c>
      <c r="H5" s="19">
        <v>10</v>
      </c>
      <c r="I5" s="19">
        <v>2018</v>
      </c>
      <c r="J5" s="9">
        <v>2022</v>
      </c>
      <c r="K5" s="9">
        <f t="shared" si="1"/>
        <v>4</v>
      </c>
      <c r="L5" s="9">
        <v>60</v>
      </c>
      <c r="M5" s="11">
        <v>0.05</v>
      </c>
      <c r="N5" s="12">
        <f t="shared" si="2"/>
        <v>1.5833333333333331E-2</v>
      </c>
      <c r="O5" s="21">
        <v>1700</v>
      </c>
      <c r="P5" s="22">
        <f t="shared" si="3"/>
        <v>3903500.0159999994</v>
      </c>
      <c r="Q5" s="22">
        <f t="shared" si="4"/>
        <v>247221.66767999993</v>
      </c>
      <c r="R5" s="22">
        <f t="shared" si="5"/>
        <v>3656278.3483199994</v>
      </c>
      <c r="S5" s="22">
        <v>0</v>
      </c>
      <c r="T5" s="22">
        <f t="shared" ref="T5:T6" si="6">(1-S5)*R5</f>
        <v>3656278.3483199994</v>
      </c>
    </row>
    <row r="6" spans="1:33" x14ac:dyDescent="0.25">
      <c r="A6" s="9">
        <v>4</v>
      </c>
      <c r="B6" s="24" t="s">
        <v>28</v>
      </c>
      <c r="C6" s="24" t="s">
        <v>22</v>
      </c>
      <c r="D6" s="19" t="s">
        <v>24</v>
      </c>
      <c r="E6" s="24">
        <v>124.86</v>
      </c>
      <c r="F6" s="10">
        <f t="shared" si="0"/>
        <v>1343.9930399999998</v>
      </c>
      <c r="G6" s="19" t="s">
        <v>8</v>
      </c>
      <c r="H6" s="19">
        <v>10</v>
      </c>
      <c r="I6" s="19">
        <v>2018</v>
      </c>
      <c r="J6" s="9">
        <v>2022</v>
      </c>
      <c r="K6" s="9">
        <f t="shared" si="1"/>
        <v>4</v>
      </c>
      <c r="L6" s="9">
        <v>60</v>
      </c>
      <c r="M6" s="11">
        <v>0.05</v>
      </c>
      <c r="N6" s="12">
        <f t="shared" si="2"/>
        <v>1.5833333333333331E-2</v>
      </c>
      <c r="O6" s="21">
        <v>1500</v>
      </c>
      <c r="P6" s="22">
        <f t="shared" si="3"/>
        <v>2015989.5599999998</v>
      </c>
      <c r="Q6" s="22">
        <f t="shared" si="4"/>
        <v>127679.33879999997</v>
      </c>
      <c r="R6" s="22">
        <f t="shared" si="5"/>
        <v>1888310.2211999998</v>
      </c>
      <c r="S6" s="22">
        <v>0</v>
      </c>
      <c r="T6" s="22">
        <f t="shared" si="6"/>
        <v>1888310.2211999998</v>
      </c>
    </row>
    <row r="7" spans="1:33" x14ac:dyDescent="0.25">
      <c r="A7" s="9"/>
      <c r="B7" s="27" t="s">
        <v>20</v>
      </c>
      <c r="C7" s="27"/>
      <c r="D7" s="27"/>
      <c r="E7" s="20">
        <f>SUM(E3:E6)</f>
        <v>1122.78</v>
      </c>
      <c r="F7" s="15">
        <f>SUM(F3:F6)</f>
        <v>12085.60392</v>
      </c>
      <c r="G7" s="9"/>
      <c r="H7" s="14"/>
      <c r="I7" s="9"/>
      <c r="J7" s="14"/>
      <c r="K7" s="14"/>
      <c r="L7" s="9"/>
      <c r="M7" s="14"/>
      <c r="N7" s="14"/>
      <c r="O7" s="13"/>
      <c r="P7" s="16">
        <f>SUM(P3:P6)</f>
        <v>19854456.335999999</v>
      </c>
      <c r="Q7" s="17">
        <f>SUM(Q3:Q6)</f>
        <v>1056869.8342799998</v>
      </c>
      <c r="R7" s="17">
        <f>SUM(R3:R6)</f>
        <v>18797586.50172</v>
      </c>
      <c r="S7" s="18"/>
      <c r="T7" s="23">
        <f>SUM(T3:T6)</f>
        <v>18797586.50172</v>
      </c>
    </row>
    <row r="8" spans="1:33" x14ac:dyDescent="0.25">
      <c r="B8" s="8"/>
      <c r="C8" s="8"/>
      <c r="D8" s="8"/>
      <c r="E8" s="4"/>
      <c r="F8" s="4"/>
      <c r="G8" s="4"/>
      <c r="I8" s="4"/>
      <c r="L8" s="4"/>
      <c r="O8" s="4"/>
      <c r="Q8" s="4"/>
      <c r="R8" s="4"/>
      <c r="S8" s="4"/>
      <c r="T8" s="25">
        <v>7928080</v>
      </c>
    </row>
    <row r="9" spans="1:33" x14ac:dyDescent="0.25">
      <c r="B9" s="8"/>
      <c r="C9" s="8"/>
      <c r="D9" s="4"/>
      <c r="E9" s="4"/>
      <c r="F9" s="4"/>
      <c r="G9" s="4"/>
      <c r="I9" s="4"/>
      <c r="L9" s="4"/>
      <c r="N9" s="8">
        <f>12000*1300</f>
        <v>15600000</v>
      </c>
      <c r="O9" s="4"/>
      <c r="Q9" s="4"/>
      <c r="R9" s="4"/>
      <c r="S9" s="4"/>
      <c r="T9" s="26">
        <f>SUM(T7:T8)</f>
        <v>26725666.50172</v>
      </c>
      <c r="U9" s="8">
        <v>24200000</v>
      </c>
    </row>
    <row r="10" spans="1:33" x14ac:dyDescent="0.25">
      <c r="B10" s="8"/>
      <c r="C10" s="8"/>
      <c r="D10" s="4"/>
      <c r="E10" s="4"/>
      <c r="F10" s="4"/>
      <c r="G10" s="4"/>
      <c r="I10" s="4">
        <f>784.6/4</f>
        <v>196.15</v>
      </c>
      <c r="L10" s="4"/>
      <c r="O10" s="4"/>
      <c r="Q10" s="4"/>
      <c r="R10" s="4"/>
      <c r="S10" s="4"/>
      <c r="T10" s="4"/>
      <c r="U10" s="8">
        <f>U9*0.85</f>
        <v>20570000</v>
      </c>
    </row>
    <row r="11" spans="1:33" x14ac:dyDescent="0.25">
      <c r="B11" s="8"/>
      <c r="C11" s="8"/>
      <c r="D11" s="4"/>
      <c r="E11" s="4"/>
      <c r="F11" s="4"/>
      <c r="G11" s="4"/>
      <c r="I11" s="4"/>
      <c r="L11" s="4"/>
      <c r="O11" s="4"/>
      <c r="Q11" s="4"/>
      <c r="R11" s="4"/>
      <c r="S11" s="4"/>
      <c r="T11" s="4"/>
      <c r="U11" s="8">
        <f>U9*0.75</f>
        <v>18150000</v>
      </c>
    </row>
    <row r="12" spans="1:33" x14ac:dyDescent="0.25">
      <c r="B12" s="8"/>
      <c r="C12" s="8"/>
      <c r="D12" s="4"/>
      <c r="E12" s="4"/>
      <c r="F12" s="4"/>
      <c r="G12" s="4"/>
      <c r="I12" s="4"/>
      <c r="L12" s="4"/>
      <c r="O12" s="4"/>
      <c r="Q12" s="4"/>
      <c r="R12" s="4"/>
      <c r="S12" s="4"/>
      <c r="T12" s="4"/>
    </row>
    <row r="13" spans="1:33" x14ac:dyDescent="0.25">
      <c r="B13" s="8"/>
      <c r="C13" s="8"/>
      <c r="D13" s="4"/>
      <c r="E13" s="4"/>
      <c r="F13" s="4"/>
      <c r="G13" s="4"/>
      <c r="I13" s="4"/>
      <c r="L13" s="4"/>
      <c r="O13" s="4"/>
      <c r="Q13" s="4"/>
      <c r="R13" s="4"/>
      <c r="S13" s="4"/>
      <c r="T13" s="4"/>
    </row>
    <row r="14" spans="1:33" x14ac:dyDescent="0.25">
      <c r="B14" s="8"/>
      <c r="C14" s="8"/>
      <c r="D14" s="4"/>
      <c r="E14" s="4"/>
      <c r="F14" s="4"/>
      <c r="G14" s="4"/>
      <c r="I14" s="4"/>
      <c r="L14" s="4"/>
      <c r="O14" s="4"/>
      <c r="Q14" s="4"/>
      <c r="R14" s="4"/>
      <c r="S14" s="4"/>
      <c r="T14" s="4"/>
    </row>
    <row r="15" spans="1:33" x14ac:dyDescent="0.25">
      <c r="B15" s="8"/>
      <c r="C15" s="8"/>
      <c r="D15" s="4"/>
      <c r="E15" s="4"/>
      <c r="F15" s="4"/>
      <c r="G15" s="4"/>
      <c r="I15" s="4"/>
      <c r="L15" s="4"/>
      <c r="O15" s="4"/>
      <c r="Q15" s="4"/>
      <c r="R15" s="4"/>
      <c r="S15" s="4"/>
      <c r="T15" s="26">
        <f>T7+1600000</f>
        <v>20397586.50172</v>
      </c>
    </row>
    <row r="16" spans="1:33" x14ac:dyDescent="0.25">
      <c r="B16" s="8"/>
      <c r="C16" s="8"/>
      <c r="D16" s="4"/>
      <c r="E16" s="4"/>
      <c r="F16" s="4"/>
      <c r="G16" s="4"/>
      <c r="I16" s="4"/>
      <c r="L16" s="4"/>
      <c r="O16" s="4"/>
      <c r="Q16" s="4"/>
      <c r="R16" s="4"/>
      <c r="S16" s="4"/>
      <c r="T16" s="4">
        <v>7928080</v>
      </c>
    </row>
    <row r="17" spans="2:20" x14ac:dyDescent="0.25">
      <c r="B17" s="8"/>
      <c r="C17" s="8"/>
      <c r="D17" s="4"/>
      <c r="E17" s="4"/>
      <c r="F17" s="4"/>
      <c r="G17" s="4"/>
      <c r="I17" s="4"/>
      <c r="L17" s="4"/>
      <c r="O17" s="4"/>
      <c r="Q17" s="4"/>
      <c r="R17" s="4"/>
      <c r="S17" s="4"/>
      <c r="T17" s="26">
        <f>SUM(T15:T16)</f>
        <v>28325666.50172</v>
      </c>
    </row>
    <row r="18" spans="2:20" x14ac:dyDescent="0.25">
      <c r="B18" s="8"/>
      <c r="C18" s="8"/>
      <c r="D18" s="4"/>
      <c r="E18" s="4"/>
      <c r="F18" s="4"/>
      <c r="G18" s="4"/>
      <c r="I18" s="4"/>
      <c r="L18" s="4"/>
      <c r="O18" s="4"/>
      <c r="Q18" s="4"/>
      <c r="R18" s="4"/>
      <c r="S18" s="4"/>
      <c r="T18" s="26">
        <f>T17*0.85</f>
        <v>24076816.526462</v>
      </c>
    </row>
    <row r="19" spans="2:20" x14ac:dyDescent="0.25">
      <c r="B19" s="8"/>
      <c r="C19" s="8"/>
      <c r="D19" s="4"/>
      <c r="E19" s="4"/>
      <c r="F19" s="4"/>
      <c r="G19" s="4"/>
      <c r="I19" s="4"/>
      <c r="L19" s="4"/>
      <c r="O19" s="4"/>
      <c r="Q19" s="4"/>
      <c r="R19" s="4"/>
      <c r="S19" s="4"/>
      <c r="T19" s="4"/>
    </row>
    <row r="20" spans="2:20" x14ac:dyDescent="0.25">
      <c r="B20" s="8"/>
      <c r="C20" s="8"/>
      <c r="D20" s="4"/>
      <c r="E20" s="4"/>
      <c r="F20" s="4"/>
      <c r="G20" s="4"/>
      <c r="I20" s="4"/>
      <c r="L20" s="4"/>
      <c r="O20" s="4"/>
      <c r="Q20" s="4"/>
      <c r="R20" s="4"/>
      <c r="S20" s="4"/>
      <c r="T20" s="4"/>
    </row>
    <row r="21" spans="2:20" x14ac:dyDescent="0.25">
      <c r="B21" s="8"/>
      <c r="C21" s="8"/>
      <c r="D21" s="4"/>
      <c r="E21" s="4"/>
      <c r="F21" s="4"/>
      <c r="G21" s="4"/>
      <c r="I21" s="4"/>
      <c r="L21" s="4"/>
      <c r="O21" s="4"/>
      <c r="Q21" s="4"/>
      <c r="R21" s="4"/>
      <c r="S21" s="4"/>
      <c r="T21" s="4"/>
    </row>
    <row r="22" spans="2:20" x14ac:dyDescent="0.25">
      <c r="B22" s="8"/>
      <c r="C22" s="8"/>
      <c r="D22" s="4"/>
      <c r="E22" s="4"/>
      <c r="F22" s="4"/>
      <c r="G22" s="4"/>
      <c r="I22" s="4"/>
      <c r="L22" s="4"/>
      <c r="O22" s="4"/>
      <c r="Q22" s="4"/>
      <c r="R22" s="4"/>
      <c r="S22" s="4"/>
      <c r="T22" s="4"/>
    </row>
    <row r="23" spans="2:20" x14ac:dyDescent="0.25">
      <c r="B23" s="8"/>
      <c r="C23" s="8"/>
      <c r="D23" s="4"/>
      <c r="E23" s="4"/>
      <c r="F23" s="4"/>
      <c r="G23" s="4"/>
      <c r="I23" s="4"/>
      <c r="L23" s="4"/>
      <c r="O23" s="4"/>
      <c r="Q23" s="4"/>
      <c r="R23" s="4"/>
      <c r="S23" s="4"/>
      <c r="T23" s="4"/>
    </row>
    <row r="24" spans="2:20" x14ac:dyDescent="0.25">
      <c r="B24" s="8"/>
      <c r="C24" s="8"/>
      <c r="D24" s="4"/>
      <c r="E24" s="4"/>
      <c r="F24" s="4"/>
      <c r="G24" s="4"/>
      <c r="I24" s="4"/>
      <c r="L24" s="4"/>
      <c r="O24" s="4"/>
      <c r="Q24" s="4"/>
      <c r="R24" s="4"/>
      <c r="S24" s="4"/>
      <c r="T24" s="4"/>
    </row>
    <row r="25" spans="2:20" x14ac:dyDescent="0.25">
      <c r="T25" s="4"/>
    </row>
    <row r="26" spans="2:20" x14ac:dyDescent="0.25">
      <c r="T26" s="4"/>
    </row>
    <row r="27" spans="2:20" x14ac:dyDescent="0.25">
      <c r="T27" s="4"/>
    </row>
    <row r="28" spans="2:20" x14ac:dyDescent="0.25">
      <c r="T28" s="4"/>
    </row>
  </sheetData>
  <mergeCells count="1">
    <mergeCell ref="B7:D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Jitendra Malhotra</dc:creator>
  <cp:lastModifiedBy>Rajani Gupta</cp:lastModifiedBy>
  <dcterms:created xsi:type="dcterms:W3CDTF">2022-07-19T06:23:27Z</dcterms:created>
  <dcterms:modified xsi:type="dcterms:W3CDTF">2022-09-01T06:43:37Z</dcterms:modified>
</cp:coreProperties>
</file>