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Babul\uploads\VIS(2022-23)-PL266-205-391\"/>
    </mc:Choice>
  </mc:AlternateContent>
  <bookViews>
    <workbookView showVerticalScroll="0" xWindow="0" yWindow="0" windowWidth="21600" windowHeight="9735"/>
  </bookViews>
  <sheets>
    <sheet name="Building" sheetId="1" r:id="rId1"/>
    <sheet name="FAR" sheetId="3" r:id="rId2"/>
    <sheet name="Land" sheetId="2" r:id="rId3"/>
  </sheets>
  <definedNames>
    <definedName name="_xlnm.Print_Area" localSheetId="0">Building!$B$2:$T$12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L16" i="1"/>
  <c r="F7" i="1"/>
  <c r="L26" i="1" l="1"/>
  <c r="K26" i="1"/>
  <c r="G7" i="1"/>
  <c r="G6" i="1"/>
  <c r="F5" i="1"/>
  <c r="G5" i="1" s="1"/>
  <c r="F8" i="1" l="1"/>
  <c r="G8" i="1" s="1"/>
  <c r="E10" i="3" l="1"/>
  <c r="E16" i="3"/>
  <c r="E14" i="3"/>
  <c r="E15" i="3"/>
  <c r="E12" i="3"/>
  <c r="E13" i="3" s="1"/>
  <c r="P5" i="1" l="1"/>
  <c r="E17" i="3"/>
  <c r="I18" i="1" l="1"/>
  <c r="S16" i="1"/>
  <c r="S15" i="1"/>
  <c r="P7" i="1"/>
  <c r="N7" i="1"/>
  <c r="K6" i="1"/>
  <c r="K7" i="1"/>
  <c r="Q7" i="1" l="1"/>
  <c r="R7" i="1" s="1"/>
  <c r="T7" i="1" s="1"/>
  <c r="I21" i="1" l="1"/>
  <c r="I20" i="1"/>
  <c r="P6" i="1" l="1"/>
  <c r="N6" i="1"/>
  <c r="Q6" i="1" l="1"/>
  <c r="R6" i="1" s="1"/>
  <c r="T6" i="1" l="1"/>
  <c r="P8" i="1"/>
  <c r="N5" i="1"/>
  <c r="K5" i="1" l="1"/>
  <c r="Q5" i="1" l="1"/>
  <c r="R5" i="1" s="1"/>
  <c r="R8" i="1" s="1"/>
  <c r="T5" i="1" l="1"/>
  <c r="T8" i="1" l="1"/>
  <c r="L17" i="1" s="1"/>
  <c r="P16" i="1" s="1"/>
  <c r="O18" i="1" l="1"/>
</calcChain>
</file>

<file path=xl/comments1.xml><?xml version="1.0" encoding="utf-8"?>
<comments xmlns="http://schemas.openxmlformats.org/spreadsheetml/2006/main">
  <authors>
    <author>admin</author>
  </authors>
  <commentList>
    <comment ref="R29" authorId="0" shapeId="0">
      <text>
        <r>
          <rPr>
            <b/>
            <sz val="9"/>
            <color indexed="81"/>
            <rFont val="Tahoma"/>
            <charset val="1"/>
          </rPr>
          <t>admin:</t>
        </r>
        <r>
          <rPr>
            <sz val="9"/>
            <color indexed="81"/>
            <rFont val="Tahoma"/>
            <charset val="1"/>
          </rPr>
          <t xml:space="preserve">
</t>
        </r>
      </text>
    </comment>
  </commentList>
</comments>
</file>

<file path=xl/sharedStrings.xml><?xml version="1.0" encoding="utf-8"?>
<sst xmlns="http://schemas.openxmlformats.org/spreadsheetml/2006/main" count="67" uniqueCount="59">
  <si>
    <t>SR. No.</t>
  </si>
  <si>
    <t>Floor</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</si>
  <si>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</si>
  <si>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</si>
  <si>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</si>
  <si>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</si>
  <si>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</si>
  <si>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</si>
  <si>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</si>
  <si>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</si>
  <si>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</si>
  <si>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Gross Replacement Value
(INR)</t>
  </si>
  <si>
    <t>Discounting Factor</t>
  </si>
  <si>
    <r>
      <t xml:space="preserve">Total Life Consumed 
</t>
    </r>
    <r>
      <rPr>
        <b/>
        <i/>
        <sz val="10"/>
        <rFont val="Calibri"/>
        <family val="2"/>
        <scheme val="minor"/>
      </rPr>
      <t>(in years)</t>
    </r>
  </si>
  <si>
    <r>
      <t xml:space="preserve">Total Economical Life
</t>
    </r>
    <r>
      <rPr>
        <b/>
        <i/>
        <sz val="10"/>
        <rFont val="Calibri"/>
        <family val="2"/>
        <scheme val="minor"/>
      </rPr>
      <t>(in years)</t>
    </r>
  </si>
  <si>
    <r>
      <t xml:space="preserve">Plinth Area  Rate 
</t>
    </r>
    <r>
      <rPr>
        <b/>
        <i/>
        <sz val="10"/>
        <rFont val="Calibri"/>
        <family val="2"/>
        <scheme val="minor"/>
      </rPr>
      <t>(in per sq.ft)</t>
    </r>
  </si>
  <si>
    <t>Remarks:</t>
  </si>
  <si>
    <r>
      <t>3.</t>
    </r>
    <r>
      <rPr>
        <i/>
        <sz val="10"/>
        <color theme="1"/>
        <rFont val="Calibri"/>
        <family val="2"/>
        <scheme val="minor"/>
      </rPr>
      <t xml:space="preserve"> The valuation is done by considering the depreciated replacement cost approach.</t>
    </r>
  </si>
  <si>
    <t>RV</t>
  </si>
  <si>
    <t>DV</t>
  </si>
  <si>
    <t>TOTAL FMV</t>
  </si>
  <si>
    <t>Unit</t>
  </si>
  <si>
    <r>
      <t xml:space="preserve">1. </t>
    </r>
    <r>
      <rPr>
        <b/>
        <i/>
        <sz val="10"/>
        <color theme="1"/>
        <rFont val="Calibri"/>
        <family val="2"/>
        <scheme val="minor"/>
      </rPr>
      <t>All the details pertaing to the building area statement such as area, floor, etc has been taken from sample measurement taken during site survey since no other relevant building area statement has been provided to us by the bank or client.</t>
    </r>
  </si>
  <si>
    <t>ROUND OFF</t>
  </si>
  <si>
    <t>PREMIUM</t>
  </si>
  <si>
    <t>LAND</t>
  </si>
  <si>
    <t>BUILDING</t>
  </si>
  <si>
    <t>Land value</t>
  </si>
  <si>
    <t>Circle Rate</t>
  </si>
  <si>
    <t>Unit Shed</t>
  </si>
  <si>
    <t>CIRCLE RATE</t>
  </si>
  <si>
    <t>Particulars</t>
  </si>
  <si>
    <t>Figure</t>
  </si>
  <si>
    <t>Plot Area</t>
  </si>
  <si>
    <t>Sq.m.</t>
  </si>
  <si>
    <t>Permissiable Ground Coverage</t>
  </si>
  <si>
    <t>Permisiable FAR</t>
  </si>
  <si>
    <t>Permissiable GF Construction</t>
  </si>
  <si>
    <t>sq.ft.</t>
  </si>
  <si>
    <t>GF Area</t>
  </si>
  <si>
    <t>Remaining Permissiable FF Construction</t>
  </si>
  <si>
    <t>Permissiable FF Construction</t>
  </si>
  <si>
    <t>FF Area</t>
  </si>
  <si>
    <t>TOTAL Constructed</t>
  </si>
  <si>
    <t>TOTAL Permissiable Constructed</t>
  </si>
  <si>
    <t>Difference</t>
  </si>
  <si>
    <r>
      <t xml:space="preserve">Area
</t>
    </r>
    <r>
      <rPr>
        <b/>
        <i/>
        <sz val="10"/>
        <rFont val="Calibri"/>
        <family val="2"/>
        <scheme val="minor"/>
      </rPr>
      <t>(in sq.ft)</t>
    </r>
  </si>
  <si>
    <t>Store Room</t>
  </si>
  <si>
    <t>BUILDING VALUATION OF M/S TRUE COUNT SYSTEMS PVT. LTD.|SURAJPUR INDUSTRIAL AREA, GREATER NOIDA, UP</t>
  </si>
  <si>
    <r>
      <t xml:space="preserve">2. </t>
    </r>
    <r>
      <rPr>
        <i/>
        <sz val="10"/>
        <color theme="1"/>
        <rFont val="Calibri"/>
        <family val="2"/>
        <scheme val="minor"/>
      </rPr>
      <t>All the structure that has been taken in the area statemnet belonging to M/s. True Count System Pvt. Ltd.</t>
    </r>
  </si>
  <si>
    <t>Ground Floor + First Floor</t>
  </si>
  <si>
    <t>Gournd Floor</t>
  </si>
  <si>
    <t>Tin shed over RCC structue bounded by brick wall with PCC  flooring</t>
  </si>
  <si>
    <t>Area(in sq. mtr.)</t>
  </si>
  <si>
    <t xml:space="preserve">Ground Floor </t>
  </si>
  <si>
    <t xml:space="preserve">Tin shed over steel structure bounded by brick wall with PCC flooring </t>
  </si>
  <si>
    <t xml:space="preserve"> RCC structue bounded by brick wall with PCC  flooring</t>
  </si>
  <si>
    <t>Security room + Meter room</t>
  </si>
  <si>
    <r>
      <t>Height (</t>
    </r>
    <r>
      <rPr>
        <b/>
        <i/>
        <sz val="10"/>
        <rFont val="Calibri"/>
        <family val="2"/>
        <scheme val="minor"/>
      </rPr>
      <t>in ft.)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</si>
</sst>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 numFmtId="167" formatCode="_ [$₹-4009]\ * #,##0_ ;_ [$₹-4009]\ * \-#,##0_ ;_ [$₹-4009]\ * &quot;-&quot;??_ ;_ @_ "/>
    <numFmt numFmtId="168" formatCode="_ [$₹-4009]\ * #,##0.00_ ;_ [$₹-4009]\ * \-#,##0.00_ ;_ [$₹-4009]\ * &quot;-&quot;??_ ;_ @_ "/>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b/>
      <i/>
      <sz val="10"/>
      <name val="Calibri"/>
      <family val="2"/>
      <scheme val="minor"/>
    </font>
    <font>
      <sz val="11"/>
      <name val="Calibri"/>
      <family val="2"/>
      <scheme val="minor"/>
    </font>
    <font>
      <i/>
      <sz val="11"/>
      <color theme="1"/>
      <name val="Calibri"/>
      <family val="2"/>
      <scheme val="minor"/>
    </font>
    <font>
      <sz val="11"/>
      <color theme="0"/>
      <name val="Calibri"/>
      <family val="2"/>
      <scheme val="minor"/>
    </font>
    <font>
      <sz val="9"/>
      <color indexed="81"/>
      <name val="Tahoma"/>
      <charset val="1"/>
    </font>
    <font>
      <b/>
      <sz val="9"/>
      <color indexed="81"/>
      <name val="Tahoma"/>
      <charset val="1"/>
    </font>
    <font>
      <b/>
      <i/>
      <sz val="10"/>
      <color theme="1"/>
      <name val="Calibri"/>
      <family val="2"/>
      <scheme val="minor"/>
    </font>
    <font>
      <i/>
      <sz val="10"/>
      <color theme="1"/>
      <name val="Calibri"/>
      <family val="2"/>
      <scheme val="minor"/>
    </font>
    <font>
      <b/>
      <sz val="12"/>
      <name val="Calibri"/>
      <family val="2"/>
      <scheme val="minor"/>
    </font>
    <font>
      <b/>
      <sz val="11"/>
      <color theme="0"/>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
      <patternFill patternType="solid">
        <fgColor theme="4" tint="-0.249977111117893"/>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2">
    <xf numFmtId="0" fontId="0" fillId="0" borderId="0" xfId="0"/>
    <xf numFmtId="164"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0" fontId="2" fillId="0" borderId="1" xfId="0" applyFont="1" applyBorder="1" applyAlignment="1">
      <alignment horizontal="center" vertical="center"/>
    </xf>
    <xf numFmtId="1" fontId="0" fillId="0" borderId="1" xfId="0" applyNumberFormat="1" applyBorder="1" applyAlignment="1">
      <alignment horizontal="center" vertical="center"/>
    </xf>
    <xf numFmtId="9" fontId="0" fillId="0" borderId="1" xfId="2" applyFont="1" applyBorder="1" applyAlignment="1">
      <alignment horizontal="center" vertical="center"/>
    </xf>
    <xf numFmtId="44" fontId="0" fillId="0" borderId="0" xfId="1" applyFont="1"/>
    <xf numFmtId="0" fontId="0" fillId="0" borderId="1" xfId="0"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0" fontId="0" fillId="0" borderId="1" xfId="0" applyBorder="1" applyAlignment="1">
      <alignment horizontal="center" vertical="center" wrapText="1"/>
    </xf>
    <xf numFmtId="0" fontId="0" fillId="0" borderId="0" xfId="0" applyAlignment="1">
      <alignment wrapText="1"/>
    </xf>
    <xf numFmtId="0" fontId="2" fillId="0" borderId="1" xfId="0" applyFont="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0" fillId="0" borderId="0" xfId="0" applyAlignment="1">
      <alignment horizontal="center"/>
    </xf>
    <xf numFmtId="0" fontId="2" fillId="6" borderId="0" xfId="0" applyFont="1" applyFill="1"/>
    <xf numFmtId="0" fontId="2" fillId="6" borderId="0" xfId="0" applyFont="1" applyFill="1" applyAlignment="1">
      <alignment wrapText="1"/>
    </xf>
    <xf numFmtId="167" fontId="0" fillId="5" borderId="0" xfId="0" applyNumberFormat="1" applyFill="1"/>
    <xf numFmtId="167" fontId="2" fillId="5" borderId="0" xfId="0" applyNumberFormat="1" applyFont="1" applyFill="1"/>
    <xf numFmtId="166" fontId="2" fillId="5" borderId="0" xfId="1" applyNumberFormat="1" applyFont="1" applyFill="1"/>
    <xf numFmtId="0" fontId="14" fillId="6" borderId="0" xfId="0" applyFont="1" applyFill="1" applyAlignment="1">
      <alignment horizontal="center"/>
    </xf>
    <xf numFmtId="167" fontId="0" fillId="0" borderId="0" xfId="0" applyNumberFormat="1"/>
    <xf numFmtId="164" fontId="5" fillId="2" borderId="1" xfId="3" applyNumberFormat="1" applyFont="1" applyFill="1" applyBorder="1" applyAlignment="1">
      <alignment horizontal="center" vertical="center" wrapText="1"/>
    </xf>
    <xf numFmtId="164" fontId="2" fillId="0" borderId="1" xfId="3" applyNumberFormat="1" applyFont="1" applyBorder="1" applyAlignment="1">
      <alignment horizontal="center" vertical="center"/>
    </xf>
    <xf numFmtId="164" fontId="0" fillId="0" borderId="0" xfId="3" applyNumberFormat="1" applyFont="1" applyAlignment="1">
      <alignment horizontal="center"/>
    </xf>
    <xf numFmtId="164" fontId="0" fillId="0" borderId="1" xfId="3" applyNumberFormat="1" applyFont="1" applyBorder="1" applyAlignment="1">
      <alignment horizontal="left" vertical="center"/>
    </xf>
    <xf numFmtId="44" fontId="0" fillId="0" borderId="0" xfId="1" applyFont="1" applyAlignment="1">
      <alignment wrapText="1"/>
    </xf>
    <xf numFmtId="168" fontId="0" fillId="0" borderId="0" xfId="3" applyNumberFormat="1" applyFont="1"/>
    <xf numFmtId="0" fontId="2" fillId="7" borderId="0" xfId="0" applyFont="1" applyFill="1" applyAlignment="1">
      <alignment wrapText="1"/>
    </xf>
    <xf numFmtId="168" fontId="0" fillId="7" borderId="0" xfId="0" applyNumberFormat="1" applyFill="1" applyAlignment="1">
      <alignment horizontal="center" wrapText="1"/>
    </xf>
    <xf numFmtId="0" fontId="15" fillId="3" borderId="1" xfId="0" applyFont="1" applyFill="1" applyBorder="1" applyAlignment="1">
      <alignment horizontal="center" vertical="center" wrapText="1"/>
    </xf>
    <xf numFmtId="164" fontId="15" fillId="3" borderId="1" xfId="3" applyNumberFormat="1" applyFont="1" applyFill="1" applyBorder="1" applyAlignment="1">
      <alignment horizontal="center" vertical="center"/>
    </xf>
    <xf numFmtId="0" fontId="15" fillId="3" borderId="1" xfId="0" applyFont="1" applyFill="1" applyBorder="1" applyAlignment="1">
      <alignment horizontal="center" vertical="center"/>
    </xf>
    <xf numFmtId="0" fontId="0" fillId="0" borderId="1" xfId="0" applyBorder="1" applyAlignment="1">
      <alignment horizontal="left" vertical="center" wrapText="1"/>
    </xf>
    <xf numFmtId="164" fontId="0" fillId="0" borderId="1" xfId="3" applyNumberFormat="1" applyFont="1" applyBorder="1" applyAlignment="1">
      <alignment vertical="center"/>
    </xf>
    <xf numFmtId="0" fontId="0" fillId="0" borderId="1" xfId="0" applyBorder="1"/>
    <xf numFmtId="9" fontId="0" fillId="0" borderId="5" xfId="3" applyNumberFormat="1" applyFont="1" applyBorder="1" applyAlignment="1">
      <alignment vertical="center"/>
    </xf>
    <xf numFmtId="43" fontId="0" fillId="0" borderId="1" xfId="3" applyNumberFormat="1" applyFont="1" applyBorder="1" applyAlignment="1">
      <alignment vertical="center"/>
    </xf>
    <xf numFmtId="43" fontId="0" fillId="0" borderId="1" xfId="3" applyNumberFormat="1" applyFont="1" applyBorder="1" applyAlignment="1">
      <alignment horizontal="center" vertical="center"/>
    </xf>
    <xf numFmtId="0" fontId="0" fillId="0" borderId="1" xfId="0" applyBorder="1" applyAlignment="1">
      <alignment horizontal="left" vertical="center"/>
    </xf>
    <xf numFmtId="43" fontId="0" fillId="0" borderId="1" xfId="0" applyNumberFormat="1" applyBorder="1" applyAlignment="1">
      <alignment horizontal="center" vertical="center" wrapText="1"/>
    </xf>
    <xf numFmtId="0" fontId="0" fillId="0" borderId="1" xfId="0" applyBorder="1" applyAlignment="1">
      <alignment vertical="center" wrapText="1"/>
    </xf>
    <xf numFmtId="164" fontId="0" fillId="0" borderId="1" xfId="3" applyNumberFormat="1" applyFont="1" applyBorder="1" applyAlignment="1">
      <alignment horizontal="center" vertical="center"/>
    </xf>
    <xf numFmtId="0" fontId="0" fillId="0" borderId="1" xfId="0" applyBorder="1" applyAlignment="1">
      <alignment wrapText="1"/>
    </xf>
    <xf numFmtId="164" fontId="0" fillId="0" borderId="1" xfId="3" applyNumberFormat="1" applyFont="1" applyBorder="1" applyAlignment="1">
      <alignment horizontal="center"/>
    </xf>
    <xf numFmtId="43" fontId="0" fillId="0" borderId="0" xfId="0" applyNumberFormat="1"/>
    <xf numFmtId="0" fontId="15" fillId="3" borderId="0" xfId="0" applyFont="1" applyFill="1" applyBorder="1" applyAlignment="1">
      <alignment horizontal="center" vertical="center"/>
    </xf>
    <xf numFmtId="0" fontId="0" fillId="0" borderId="0" xfId="0" applyBorder="1"/>
    <xf numFmtId="0" fontId="0" fillId="0" borderId="0" xfId="0" applyBorder="1" applyAlignment="1">
      <alignment horizontal="center" vertical="center"/>
    </xf>
    <xf numFmtId="164" fontId="2" fillId="0" borderId="1" xfId="0" applyNumberFormat="1" applyFont="1" applyBorder="1" applyAlignment="1">
      <alignment horizontal="center" vertical="center"/>
    </xf>
    <xf numFmtId="43" fontId="0" fillId="0" borderId="0" xfId="0" applyNumberFormat="1" applyAlignment="1">
      <alignment wrapText="1"/>
    </xf>
    <xf numFmtId="0" fontId="0" fillId="0" borderId="0" xfId="0" applyBorder="1" applyAlignment="1">
      <alignment horizontal="left" vertical="center" wrapText="1"/>
    </xf>
    <xf numFmtId="164" fontId="0" fillId="0" borderId="0" xfId="3" applyNumberFormat="1" applyFont="1" applyBorder="1" applyAlignment="1">
      <alignment vertical="center"/>
    </xf>
    <xf numFmtId="9" fontId="0" fillId="0" borderId="0" xfId="3" applyNumberFormat="1" applyFont="1" applyBorder="1" applyAlignment="1">
      <alignment vertical="center"/>
    </xf>
    <xf numFmtId="43" fontId="0" fillId="0" borderId="0" xfId="3" applyNumberFormat="1" applyFont="1" applyBorder="1" applyAlignment="1">
      <alignment vertical="center"/>
    </xf>
    <xf numFmtId="164" fontId="0" fillId="0" borderId="0" xfId="3" applyNumberFormat="1" applyFont="1" applyBorder="1" applyAlignment="1">
      <alignment horizontal="center" vertical="center"/>
    </xf>
    <xf numFmtId="43" fontId="0" fillId="0" borderId="0" xfId="0" applyNumberFormat="1" applyBorder="1" applyAlignment="1">
      <alignment horizontal="center" vertical="center" wrapText="1"/>
    </xf>
    <xf numFmtId="0" fontId="0" fillId="0" borderId="0" xfId="0" applyBorder="1" applyAlignment="1">
      <alignment vertical="center" wrapText="1"/>
    </xf>
    <xf numFmtId="43" fontId="0" fillId="0" borderId="0" xfId="3" applyNumberFormat="1" applyFont="1" applyBorder="1" applyAlignment="1">
      <alignment horizontal="center" vertical="center"/>
    </xf>
    <xf numFmtId="0" fontId="0" fillId="0" borderId="0" xfId="0" applyBorder="1" applyAlignment="1">
      <alignment wrapText="1"/>
    </xf>
    <xf numFmtId="164" fontId="0" fillId="0" borderId="0" xfId="3" applyNumberFormat="1" applyFont="1" applyBorder="1" applyAlignment="1">
      <alignment horizontal="center"/>
    </xf>
    <xf numFmtId="0" fontId="15" fillId="0" borderId="0" xfId="0" applyFont="1" applyFill="1" applyBorder="1" applyAlignment="1">
      <alignment horizontal="center" vertical="center" wrapText="1"/>
    </xf>
    <xf numFmtId="164" fontId="15" fillId="0" borderId="0" xfId="3" applyNumberFormat="1" applyFont="1" applyFill="1" applyBorder="1" applyAlignment="1">
      <alignment horizontal="center" vertical="center"/>
    </xf>
    <xf numFmtId="0" fontId="15" fillId="0" borderId="0" xfId="0" applyFont="1" applyFill="1" applyBorder="1" applyAlignment="1">
      <alignment horizontal="center" vertical="center"/>
    </xf>
    <xf numFmtId="0" fontId="8" fillId="0" borderId="1" xfId="0" applyFont="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0" applyFont="1" applyBorder="1" applyAlignment="1">
      <alignment horizontal="lef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W32"/>
  <sheetViews>
    <sheetView tabSelected="1" zoomScale="85" zoomScaleNormal="85" zoomScaleSheetLayoutView="85" workbookViewId="0">
      <selection activeCell="I20" sqref="I20"/>
    </sheetView>
  </sheetViews>
  <sheetFormatPr defaultRowHeight="15" x14ac:dyDescent="0.25"/>
  <cols>
    <col min="2" max="2" width="7.28515625" bestFit="1" customWidth="1"/>
    <col min="3" max="3" width="15.7109375" style="18" customWidth="1"/>
    <col min="4" max="4" width="14.5703125" style="18" customWidth="1"/>
    <col min="5" max="5" width="26.42578125" style="18" customWidth="1"/>
    <col min="6" max="6" width="11.85546875" style="18" customWidth="1"/>
    <col min="7" max="7" width="10.28515625" style="32" customWidth="1"/>
    <col min="8" max="8" width="8.85546875" customWidth="1"/>
    <col min="9" max="9" width="16.42578125" customWidth="1"/>
    <col min="10" max="10" width="10.28515625" customWidth="1"/>
    <col min="11" max="11" width="10" customWidth="1"/>
    <col min="12" max="12" width="14.5703125" customWidth="1"/>
    <col min="13" max="13" width="7.7109375" hidden="1" customWidth="1"/>
    <col min="14" max="14" width="0.5703125" hidden="1" customWidth="1"/>
    <col min="15" max="15" width="16" bestFit="1" customWidth="1"/>
    <col min="16" max="16" width="14.42578125" customWidth="1"/>
    <col min="17" max="17" width="13.42578125" customWidth="1"/>
    <col min="18" max="18" width="16.140625" hidden="1" customWidth="1"/>
    <col min="19" max="19" width="14.28515625" hidden="1" customWidth="1"/>
    <col min="20" max="20" width="18.28515625" style="22" customWidth="1"/>
    <col min="21" max="21" width="17" bestFit="1" customWidth="1"/>
    <col min="22" max="23" width="14.28515625" bestFit="1" customWidth="1"/>
  </cols>
  <sheetData>
    <row r="3" spans="2:23" ht="15.75" customHeight="1" x14ac:dyDescent="0.25">
      <c r="B3" s="73" t="s">
        <v>48</v>
      </c>
      <c r="C3" s="74"/>
      <c r="D3" s="74"/>
      <c r="E3" s="74"/>
      <c r="F3" s="74"/>
      <c r="G3" s="74"/>
      <c r="H3" s="74"/>
      <c r="I3" s="74"/>
      <c r="J3" s="74"/>
      <c r="K3" s="74"/>
      <c r="L3" s="74"/>
      <c r="M3" s="74"/>
      <c r="N3" s="74"/>
      <c r="O3" s="74"/>
      <c r="P3" s="74"/>
      <c r="Q3" s="74"/>
      <c r="R3" s="74"/>
      <c r="S3" s="74"/>
      <c r="T3" s="75"/>
    </row>
    <row r="4" spans="2:23" s="16" customFormat="1" ht="60" x14ac:dyDescent="0.25">
      <c r="B4" s="14" t="s">
        <v>0</v>
      </c>
      <c r="C4" s="15" t="s">
        <v>1</v>
      </c>
      <c r="D4" s="15" t="s">
        <v>21</v>
      </c>
      <c r="E4" s="15" t="s">
        <v>4</v>
      </c>
      <c r="F4" s="15" t="s">
        <v>53</v>
      </c>
      <c r="G4" s="30" t="s">
        <v>46</v>
      </c>
      <c r="H4" s="15" t="s">
        <v>58</v>
      </c>
      <c r="I4" s="15" t="s">
        <v>2</v>
      </c>
      <c r="J4" s="15" t="s">
        <v>3</v>
      </c>
      <c r="K4" s="15" t="s">
        <v>13</v>
      </c>
      <c r="L4" s="15" t="s">
        <v>14</v>
      </c>
      <c r="M4" s="15" t="s">
        <v>5</v>
      </c>
      <c r="N4" s="15" t="s">
        <v>7</v>
      </c>
      <c r="O4" s="15" t="s">
        <v>15</v>
      </c>
      <c r="P4" s="15" t="s">
        <v>11</v>
      </c>
      <c r="Q4" s="15" t="s">
        <v>8</v>
      </c>
      <c r="R4" s="15" t="s">
        <v>9</v>
      </c>
      <c r="S4" s="15" t="s">
        <v>12</v>
      </c>
      <c r="T4" s="15" t="s">
        <v>10</v>
      </c>
    </row>
    <row r="5" spans="2:23" ht="50.25" customHeight="1" x14ac:dyDescent="0.25">
      <c r="B5" s="13">
        <v>1</v>
      </c>
      <c r="C5" s="17" t="s">
        <v>50</v>
      </c>
      <c r="D5" s="17" t="s">
        <v>29</v>
      </c>
      <c r="E5" s="17" t="s">
        <v>52</v>
      </c>
      <c r="F5" s="33">
        <f>12*11.42*2</f>
        <v>274.08</v>
      </c>
      <c r="G5" s="33">
        <f>10.764*F5</f>
        <v>2950.1971199999998</v>
      </c>
      <c r="H5" s="10">
        <v>22</v>
      </c>
      <c r="I5" s="2">
        <v>2014</v>
      </c>
      <c r="J5" s="2">
        <v>2022</v>
      </c>
      <c r="K5" s="2">
        <f>J5-I5</f>
        <v>8</v>
      </c>
      <c r="L5" s="2">
        <v>60</v>
      </c>
      <c r="M5" s="3">
        <v>0.1</v>
      </c>
      <c r="N5" s="5">
        <f>(1-M5)/L5</f>
        <v>1.5000000000000001E-2</v>
      </c>
      <c r="O5" s="6">
        <v>800</v>
      </c>
      <c r="P5" s="6">
        <f>O5*G5</f>
        <v>2360157.696</v>
      </c>
      <c r="Q5" s="6">
        <f t="shared" ref="Q5" si="0">P5*N5*K5</f>
        <v>283218.92352000001</v>
      </c>
      <c r="R5" s="6">
        <f t="shared" ref="R5" si="1">MAX(P5-Q5,0)</f>
        <v>2076938.77248</v>
      </c>
      <c r="S5" s="11">
        <v>0</v>
      </c>
      <c r="T5" s="6">
        <f t="shared" ref="T5:T7" si="2">IF(R5&gt;M5*P5,R5*(1-S5),P5*M5)</f>
        <v>2076938.77248</v>
      </c>
      <c r="U5" s="12"/>
      <c r="V5" s="1"/>
      <c r="W5" s="1"/>
    </row>
    <row r="6" spans="2:23" ht="56.25" customHeight="1" x14ac:dyDescent="0.25">
      <c r="B6" s="13">
        <v>2</v>
      </c>
      <c r="C6" s="17" t="s">
        <v>51</v>
      </c>
      <c r="D6" s="17" t="s">
        <v>57</v>
      </c>
      <c r="E6" s="17" t="s">
        <v>56</v>
      </c>
      <c r="F6" s="33">
        <v>18.25</v>
      </c>
      <c r="G6" s="33">
        <f t="shared" ref="G6:G8" si="3">10.764*F6</f>
        <v>196.44299999999998</v>
      </c>
      <c r="H6" s="10">
        <v>10</v>
      </c>
      <c r="I6" s="2">
        <v>2014</v>
      </c>
      <c r="J6" s="2">
        <v>2022</v>
      </c>
      <c r="K6" s="2">
        <f>J6-I6</f>
        <v>8</v>
      </c>
      <c r="L6" s="2">
        <v>60</v>
      </c>
      <c r="M6" s="3">
        <v>0.1</v>
      </c>
      <c r="N6" s="5">
        <f>(1-M6)/L6</f>
        <v>1.5000000000000001E-2</v>
      </c>
      <c r="O6" s="6">
        <v>700</v>
      </c>
      <c r="P6" s="6">
        <f>O6*G6</f>
        <v>137510.09999999998</v>
      </c>
      <c r="Q6" s="6">
        <f>P6*N6*K6</f>
        <v>16501.212</v>
      </c>
      <c r="R6" s="6">
        <f>MAX(P6-Q6,0)</f>
        <v>121008.88799999998</v>
      </c>
      <c r="S6" s="11">
        <v>0</v>
      </c>
      <c r="T6" s="6">
        <f t="shared" si="2"/>
        <v>121008.88799999998</v>
      </c>
      <c r="U6" s="12"/>
      <c r="V6" s="1"/>
      <c r="W6" s="1"/>
    </row>
    <row r="7" spans="2:23" ht="56.25" customHeight="1" x14ac:dyDescent="0.25">
      <c r="B7" s="13">
        <v>3</v>
      </c>
      <c r="C7" s="17" t="s">
        <v>54</v>
      </c>
      <c r="D7" s="17" t="s">
        <v>47</v>
      </c>
      <c r="E7" s="17" t="s">
        <v>55</v>
      </c>
      <c r="F7" s="33">
        <f>G7/10.764</f>
        <v>91.973244147157203</v>
      </c>
      <c r="G7" s="33">
        <f>30*33</f>
        <v>990</v>
      </c>
      <c r="H7" s="10">
        <v>15</v>
      </c>
      <c r="I7" s="2">
        <v>2009</v>
      </c>
      <c r="J7" s="2">
        <v>2022</v>
      </c>
      <c r="K7" s="2">
        <f>J7-I7</f>
        <v>13</v>
      </c>
      <c r="L7" s="2">
        <v>40</v>
      </c>
      <c r="M7" s="3">
        <v>0.1</v>
      </c>
      <c r="N7" s="5">
        <f>(1-M7)/L7</f>
        <v>2.2499999999999999E-2</v>
      </c>
      <c r="O7" s="6">
        <v>600</v>
      </c>
      <c r="P7" s="6">
        <f>O7*G7</f>
        <v>594000</v>
      </c>
      <c r="Q7" s="6">
        <f>P7*N7*K7</f>
        <v>173745</v>
      </c>
      <c r="R7" s="6">
        <f>MAX(P7-Q7,0)</f>
        <v>420255</v>
      </c>
      <c r="S7" s="11">
        <v>0</v>
      </c>
      <c r="T7" s="6">
        <f t="shared" si="2"/>
        <v>420255</v>
      </c>
      <c r="U7" s="12"/>
      <c r="V7" s="1"/>
      <c r="W7" s="1"/>
    </row>
    <row r="8" spans="2:23" x14ac:dyDescent="0.25">
      <c r="B8" s="76" t="s">
        <v>6</v>
      </c>
      <c r="C8" s="77"/>
      <c r="D8" s="77"/>
      <c r="E8" s="78"/>
      <c r="F8" s="57">
        <f>SUM(F5:F7)</f>
        <v>384.30324414715722</v>
      </c>
      <c r="G8" s="33">
        <f t="shared" si="3"/>
        <v>4136.64012</v>
      </c>
      <c r="H8" s="9"/>
      <c r="I8" s="79"/>
      <c r="J8" s="79"/>
      <c r="K8" s="79"/>
      <c r="L8" s="79"/>
      <c r="M8" s="79"/>
      <c r="N8" s="79"/>
      <c r="O8" s="79"/>
      <c r="P8" s="7">
        <f>SUM(P5:P7)</f>
        <v>3091667.7960000001</v>
      </c>
      <c r="Q8" s="7"/>
      <c r="R8" s="7">
        <f>SUM(R5:R7)</f>
        <v>2618202.6604800001</v>
      </c>
      <c r="S8" s="7"/>
      <c r="T8" s="7">
        <f>SUM((T5:T7))</f>
        <v>2618202.6604800001</v>
      </c>
      <c r="U8" s="12"/>
    </row>
    <row r="9" spans="2:23" x14ac:dyDescent="0.25">
      <c r="B9" s="81" t="s">
        <v>16</v>
      </c>
      <c r="C9" s="81"/>
      <c r="D9" s="81"/>
      <c r="E9" s="81"/>
      <c r="F9" s="81"/>
      <c r="G9" s="81"/>
      <c r="H9" s="81"/>
      <c r="I9" s="81"/>
      <c r="J9" s="81"/>
      <c r="K9" s="81"/>
      <c r="L9" s="81"/>
      <c r="M9" s="81"/>
      <c r="N9" s="81"/>
      <c r="O9" s="81"/>
      <c r="P9" s="81"/>
      <c r="Q9" s="81"/>
      <c r="R9" s="81"/>
      <c r="S9" s="81"/>
      <c r="T9" s="81"/>
      <c r="U9" s="12"/>
    </row>
    <row r="10" spans="2:23" ht="29.25" customHeight="1" x14ac:dyDescent="0.25">
      <c r="B10" s="80" t="s">
        <v>22</v>
      </c>
      <c r="C10" s="80"/>
      <c r="D10" s="80"/>
      <c r="E10" s="80"/>
      <c r="F10" s="80"/>
      <c r="G10" s="80"/>
      <c r="H10" s="80"/>
      <c r="I10" s="80"/>
      <c r="J10" s="80"/>
      <c r="K10" s="80"/>
      <c r="L10" s="80"/>
      <c r="M10" s="80"/>
      <c r="N10" s="80"/>
      <c r="O10" s="80"/>
      <c r="P10" s="80"/>
      <c r="Q10" s="80"/>
      <c r="R10" s="80"/>
      <c r="S10" s="80"/>
      <c r="T10" s="80"/>
      <c r="U10" s="12"/>
    </row>
    <row r="11" spans="2:23" x14ac:dyDescent="0.25">
      <c r="B11" s="80" t="s">
        <v>49</v>
      </c>
      <c r="C11" s="72"/>
      <c r="D11" s="72"/>
      <c r="E11" s="72"/>
      <c r="F11" s="72"/>
      <c r="G11" s="72"/>
      <c r="H11" s="72"/>
      <c r="I11" s="72"/>
      <c r="J11" s="72"/>
      <c r="K11" s="72"/>
      <c r="L11" s="72"/>
      <c r="M11" s="72"/>
      <c r="N11" s="72"/>
      <c r="O11" s="72"/>
      <c r="P11" s="72"/>
      <c r="Q11" s="72"/>
      <c r="R11" s="72"/>
      <c r="S11" s="72"/>
      <c r="T11" s="72"/>
      <c r="U11" s="12"/>
    </row>
    <row r="12" spans="2:23" x14ac:dyDescent="0.25">
      <c r="B12" s="72" t="s">
        <v>17</v>
      </c>
      <c r="C12" s="72"/>
      <c r="D12" s="72"/>
      <c r="E12" s="72"/>
      <c r="F12" s="72"/>
      <c r="G12" s="72"/>
      <c r="H12" s="72"/>
      <c r="I12" s="72"/>
      <c r="J12" s="72"/>
      <c r="K12" s="72"/>
      <c r="L12" s="72"/>
      <c r="M12" s="72"/>
      <c r="N12" s="72"/>
      <c r="O12" s="72"/>
      <c r="P12" s="72"/>
      <c r="Q12" s="72"/>
      <c r="R12" s="72"/>
      <c r="S12" s="72"/>
      <c r="T12" s="72"/>
      <c r="U12" s="12"/>
    </row>
    <row r="13" spans="2:23" x14ac:dyDescent="0.25">
      <c r="U13" s="12"/>
    </row>
    <row r="14" spans="2:23" x14ac:dyDescent="0.25">
      <c r="U14" s="12"/>
    </row>
    <row r="15" spans="2:23" ht="15.75" x14ac:dyDescent="0.25">
      <c r="K15" s="23" t="s">
        <v>24</v>
      </c>
      <c r="L15" s="25">
        <v>400000</v>
      </c>
      <c r="R15" s="28" t="s">
        <v>27</v>
      </c>
      <c r="S15" s="25">
        <f>L16</f>
        <v>15750000</v>
      </c>
      <c r="U15" s="12"/>
    </row>
    <row r="16" spans="2:23" ht="15.75" x14ac:dyDescent="0.25">
      <c r="K16" s="23" t="s">
        <v>25</v>
      </c>
      <c r="L16" s="25">
        <f>35000*450</f>
        <v>15750000</v>
      </c>
      <c r="P16" s="29">
        <f>L17+L15</f>
        <v>3018202.6604800001</v>
      </c>
      <c r="R16" s="28" t="s">
        <v>28</v>
      </c>
      <c r="S16" s="25">
        <f>5583.61*20000</f>
        <v>111672200</v>
      </c>
      <c r="U16" s="12"/>
    </row>
    <row r="17" spans="3:23" x14ac:dyDescent="0.25">
      <c r="K17" s="23" t="s">
        <v>26</v>
      </c>
      <c r="L17" s="25">
        <f>T8</f>
        <v>2618202.6604800001</v>
      </c>
      <c r="U17" s="12"/>
    </row>
    <row r="18" spans="3:23" ht="45" customHeight="1" x14ac:dyDescent="0.25">
      <c r="H18" s="18" t="s">
        <v>30</v>
      </c>
      <c r="I18" s="35">
        <f>5583.61*20000</f>
        <v>111672200</v>
      </c>
      <c r="K18" s="24" t="s">
        <v>20</v>
      </c>
      <c r="L18" s="26">
        <f>SUM(L15:L17)</f>
        <v>18768202.66048</v>
      </c>
      <c r="O18" s="29">
        <f>L16+L17</f>
        <v>18368202.66048</v>
      </c>
      <c r="Q18" s="36"/>
      <c r="R18" s="18"/>
      <c r="S18" s="18"/>
      <c r="T18" s="37"/>
      <c r="U18" s="34"/>
    </row>
    <row r="19" spans="3:23" ht="30" x14ac:dyDescent="0.25">
      <c r="K19" s="24" t="s">
        <v>23</v>
      </c>
      <c r="L19" s="26">
        <v>18800000</v>
      </c>
      <c r="U19" s="12"/>
    </row>
    <row r="20" spans="3:23" x14ac:dyDescent="0.25">
      <c r="H20" s="23" t="s">
        <v>18</v>
      </c>
      <c r="I20" s="27">
        <f>0.85*L19</f>
        <v>15980000</v>
      </c>
      <c r="U20" s="12"/>
    </row>
    <row r="21" spans="3:23" x14ac:dyDescent="0.25">
      <c r="H21" s="23" t="s">
        <v>19</v>
      </c>
      <c r="I21" s="27">
        <f>0.75*L19</f>
        <v>14100000</v>
      </c>
      <c r="U21" s="12"/>
    </row>
    <row r="22" spans="3:23" ht="15" customHeight="1" x14ac:dyDescent="0.25">
      <c r="U22" s="12"/>
    </row>
    <row r="24" spans="3:23" x14ac:dyDescent="0.25">
      <c r="C24" s="69"/>
      <c r="D24" s="70"/>
      <c r="E24" s="71"/>
      <c r="F24" s="54"/>
      <c r="U24" s="8"/>
      <c r="V24" s="4"/>
      <c r="W24" s="4"/>
    </row>
    <row r="25" spans="3:23" x14ac:dyDescent="0.25">
      <c r="C25" s="59"/>
      <c r="D25" s="60"/>
      <c r="E25" s="55"/>
      <c r="F25" s="55"/>
      <c r="H25" s="56"/>
      <c r="P25" s="53"/>
    </row>
    <row r="26" spans="3:23" x14ac:dyDescent="0.25">
      <c r="C26" s="59"/>
      <c r="D26" s="61"/>
      <c r="E26" s="55"/>
      <c r="F26"/>
      <c r="J26" s="1"/>
      <c r="K26" s="53">
        <f>J26/10.7642</f>
        <v>0</v>
      </c>
      <c r="L26">
        <f>3147/450*10.764</f>
        <v>75.276239999999987</v>
      </c>
    </row>
    <row r="27" spans="3:23" x14ac:dyDescent="0.25">
      <c r="C27" s="59"/>
      <c r="D27" s="62"/>
      <c r="E27" s="55"/>
      <c r="F27"/>
    </row>
    <row r="28" spans="3:23" x14ac:dyDescent="0.25">
      <c r="C28" s="59"/>
      <c r="D28" s="63"/>
      <c r="E28" s="56"/>
      <c r="F28" s="56"/>
    </row>
    <row r="29" spans="3:23" x14ac:dyDescent="0.25">
      <c r="C29" s="59"/>
      <c r="D29" s="64"/>
      <c r="E29" s="56"/>
      <c r="F29" s="56"/>
    </row>
    <row r="30" spans="3:23" ht="15" customHeight="1" x14ac:dyDescent="0.25">
      <c r="C30" s="65"/>
      <c r="D30" s="66"/>
      <c r="E30" s="56"/>
      <c r="F30" s="56"/>
    </row>
    <row r="31" spans="3:23" x14ac:dyDescent="0.25">
      <c r="C31" s="67"/>
      <c r="D31" s="68"/>
      <c r="E31" s="56"/>
      <c r="F31" s="56"/>
    </row>
    <row r="32" spans="3:23" x14ac:dyDescent="0.25">
      <c r="F32" s="58"/>
    </row>
  </sheetData>
  <mergeCells count="7">
    <mergeCell ref="B12:T12"/>
    <mergeCell ref="B3:T3"/>
    <mergeCell ref="B8:E8"/>
    <mergeCell ref="I8:O8"/>
    <mergeCell ref="B10:T10"/>
    <mergeCell ref="B11:T11"/>
    <mergeCell ref="B9:T9"/>
  </mergeCells>
  <pageMargins left="0.31496062992125984" right="0.31496062992125984" top="0.31496062992125984" bottom="0.31496062992125984"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F17"/>
  <sheetViews>
    <sheetView workbookViewId="0">
      <selection activeCell="E12" sqref="E12"/>
    </sheetView>
  </sheetViews>
  <sheetFormatPr defaultRowHeight="15" x14ac:dyDescent="0.25"/>
  <cols>
    <col min="4" max="4" width="29.5703125" customWidth="1"/>
    <col min="5" max="5" width="23.85546875" customWidth="1"/>
    <col min="6" max="6" width="22.42578125" customWidth="1"/>
  </cols>
  <sheetData>
    <row r="6" spans="4:6" ht="30" x14ac:dyDescent="0.25">
      <c r="D6" s="38" t="s">
        <v>31</v>
      </c>
      <c r="E6" s="39" t="s">
        <v>32</v>
      </c>
      <c r="F6" s="40" t="s">
        <v>21</v>
      </c>
    </row>
    <row r="7" spans="4:6" x14ac:dyDescent="0.25">
      <c r="D7" s="41" t="s">
        <v>33</v>
      </c>
      <c r="E7" s="42">
        <v>5583.61</v>
      </c>
      <c r="F7" s="43" t="s">
        <v>34</v>
      </c>
    </row>
    <row r="8" spans="4:6" ht="75" x14ac:dyDescent="0.25">
      <c r="D8" s="41" t="s">
        <v>35</v>
      </c>
      <c r="E8" s="44">
        <v>0.6</v>
      </c>
    </row>
    <row r="9" spans="4:6" ht="30" x14ac:dyDescent="0.25">
      <c r="D9" s="41" t="s">
        <v>36</v>
      </c>
      <c r="E9" s="45">
        <v>1.3</v>
      </c>
    </row>
    <row r="10" spans="4:6" ht="60" x14ac:dyDescent="0.25">
      <c r="D10" s="41" t="s">
        <v>37</v>
      </c>
      <c r="E10" s="46">
        <f>E7*E8*10.76</f>
        <v>36047.786159999996</v>
      </c>
      <c r="F10" s="2" t="s">
        <v>38</v>
      </c>
    </row>
    <row r="11" spans="4:6" x14ac:dyDescent="0.25">
      <c r="D11" s="47" t="s">
        <v>39</v>
      </c>
      <c r="E11" s="31">
        <v>50612</v>
      </c>
      <c r="F11" s="2" t="s">
        <v>38</v>
      </c>
    </row>
    <row r="12" spans="4:6" ht="30" x14ac:dyDescent="0.25">
      <c r="D12" s="41" t="s">
        <v>40</v>
      </c>
      <c r="E12" s="46">
        <f>(G7*E9)-E10</f>
        <v>-36047.786159999996</v>
      </c>
      <c r="F12" s="2" t="s">
        <v>38</v>
      </c>
    </row>
    <row r="13" spans="4:6" x14ac:dyDescent="0.25">
      <c r="D13" s="41" t="s">
        <v>41</v>
      </c>
      <c r="E13" s="46">
        <f>E12</f>
        <v>-36047.786159999996</v>
      </c>
      <c r="F13" s="2" t="s">
        <v>38</v>
      </c>
    </row>
    <row r="14" spans="4:6" x14ac:dyDescent="0.25">
      <c r="D14" s="47" t="s">
        <v>42</v>
      </c>
      <c r="E14" s="48" t="e">
        <f>SUM(#REF!)</f>
        <v>#REF!</v>
      </c>
      <c r="F14" s="2" t="s">
        <v>38</v>
      </c>
    </row>
    <row r="15" spans="4:6" x14ac:dyDescent="0.25">
      <c r="D15" s="49" t="s">
        <v>43</v>
      </c>
      <c r="E15" s="46" t="e">
        <f>E11+E14</f>
        <v>#REF!</v>
      </c>
      <c r="F15" s="2" t="s">
        <v>38</v>
      </c>
    </row>
    <row r="16" spans="4:6" ht="30" x14ac:dyDescent="0.25">
      <c r="D16" s="49" t="s">
        <v>44</v>
      </c>
      <c r="E16" s="50">
        <f>G7*E9</f>
        <v>0</v>
      </c>
      <c r="F16" s="2" t="s">
        <v>38</v>
      </c>
    </row>
    <row r="17" spans="4:6" x14ac:dyDescent="0.25">
      <c r="D17" s="51" t="s">
        <v>45</v>
      </c>
      <c r="E17" s="52" t="e">
        <f>E16-E15</f>
        <v>#REF!</v>
      </c>
      <c r="F17" s="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5:R29"/>
  <sheetViews>
    <sheetView zoomScale="85" zoomScaleNormal="85" workbookViewId="0">
      <selection activeCell="I16" sqref="I16"/>
    </sheetView>
  </sheetViews>
  <sheetFormatPr defaultRowHeight="15" x14ac:dyDescent="0.25"/>
  <cols>
    <col min="4" max="4" width="26.7109375" bestFit="1" customWidth="1"/>
    <col min="5" max="5" width="11.28515625" bestFit="1" customWidth="1"/>
  </cols>
  <sheetData>
    <row r="5" spans="2:5" x14ac:dyDescent="0.25">
      <c r="B5" s="20"/>
      <c r="C5" s="20"/>
      <c r="D5" s="20"/>
      <c r="E5" s="21"/>
    </row>
    <row r="6" spans="2:5" x14ac:dyDescent="0.25">
      <c r="B6" s="2"/>
      <c r="C6" s="2"/>
      <c r="D6" s="2"/>
      <c r="E6" s="2"/>
    </row>
    <row r="7" spans="2:5" x14ac:dyDescent="0.25">
      <c r="B7" s="2"/>
      <c r="C7" s="2"/>
      <c r="D7" s="2"/>
      <c r="E7" s="2"/>
    </row>
    <row r="8" spans="2:5" x14ac:dyDescent="0.25">
      <c r="B8" s="2"/>
      <c r="C8" s="2"/>
      <c r="D8" s="2"/>
      <c r="E8" s="2"/>
    </row>
    <row r="9" spans="2:5" x14ac:dyDescent="0.25">
      <c r="B9" s="76"/>
      <c r="C9" s="77"/>
      <c r="D9" s="78"/>
      <c r="E9" s="19"/>
    </row>
    <row r="29" spans="18:18" x14ac:dyDescent="0.25"/>
  </sheetData>
  <mergeCells count="1">
    <mergeCell ref="B9:D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vt:lpstr>
      <vt:lpstr>FAR</vt:lpstr>
      <vt:lpstr>Land</vt:lpstr>
      <vt:lpstr>Building!Print_Area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Babul</cp:lastModifiedBy>
  <cp:lastPrinted>2022-01-07T08:12:53Z</cp:lastPrinted>
  <dcterms:created xsi:type="dcterms:W3CDTF">2021-09-16T11:33:35Z</dcterms:created>
  <dcterms:modified xsi:type="dcterms:W3CDTF">2022-08-22T10:46:23Z</dcterms:modified>
</cp:coreProperties>
</file>