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0\Resource Personal\Resource Personal-Tejas Bharadwaj\Tejas Files\Reviewed Files\Gaurav Sharma\VIS(2022-23)-PL291-221-421, Ms. Prateek Grand City\Documents\"/>
    </mc:Choice>
  </mc:AlternateContent>
  <xr:revisionPtr revIDLastSave="0" documentId="13_ncr:1_{15ED6C76-2FA1-4847-8AC0-4A0BC616A02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1-C16" sheetId="7" r:id="rId1"/>
    <sheet name="P1-P9" sheetId="8" r:id="rId2"/>
    <sheet name="Sheet2" sheetId="9" r:id="rId3"/>
    <sheet name="Sheet3" sheetId="10" r:id="rId4"/>
    <sheet name="Sheet4" sheetId="11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8" l="1"/>
  <c r="G20" i="8"/>
  <c r="G18" i="8"/>
  <c r="G16" i="8"/>
  <c r="G14" i="8"/>
  <c r="G12" i="8"/>
  <c r="G10" i="8"/>
  <c r="G8" i="8"/>
  <c r="G6" i="8"/>
  <c r="G4" i="8"/>
  <c r="G33" i="7"/>
  <c r="G31" i="7"/>
  <c r="G29" i="7"/>
  <c r="G27" i="7"/>
  <c r="G25" i="7"/>
  <c r="G23" i="7"/>
  <c r="G21" i="7"/>
  <c r="G19" i="7"/>
  <c r="G18" i="7"/>
  <c r="G16" i="7"/>
  <c r="G14" i="7"/>
  <c r="G12" i="7"/>
  <c r="G10" i="7"/>
  <c r="G8" i="7"/>
  <c r="G6" i="7"/>
  <c r="G4" i="7"/>
  <c r="L26" i="8"/>
  <c r="N25" i="8"/>
  <c r="N24" i="8"/>
  <c r="K17" i="8"/>
  <c r="L21" i="8"/>
  <c r="F13" i="8"/>
  <c r="N6" i="11"/>
  <c r="C28" i="10"/>
  <c r="C25" i="10"/>
  <c r="C22" i="10"/>
  <c r="C19" i="10"/>
  <c r="C16" i="10"/>
  <c r="C13" i="10"/>
  <c r="C10" i="10"/>
  <c r="C7" i="10"/>
  <c r="C4" i="10"/>
  <c r="C27" i="10"/>
  <c r="C26" i="10"/>
  <c r="C44" i="9"/>
  <c r="C41" i="9"/>
  <c r="C38" i="9"/>
  <c r="C35" i="9"/>
  <c r="C32" i="9"/>
  <c r="C29" i="9"/>
  <c r="C26" i="9"/>
  <c r="C22" i="9"/>
  <c r="C19" i="9"/>
  <c r="C16" i="9"/>
  <c r="C13" i="9"/>
  <c r="C10" i="9"/>
  <c r="C7" i="9"/>
  <c r="C4" i="9"/>
  <c r="D21" i="8"/>
  <c r="E21" i="8" s="1"/>
  <c r="F21" i="8" s="1"/>
  <c r="D20" i="8"/>
  <c r="E20" i="8" s="1"/>
  <c r="F20" i="8" s="1"/>
  <c r="E19" i="8"/>
  <c r="F19" i="8" s="1"/>
  <c r="E18" i="8"/>
  <c r="F18" i="8" s="1"/>
  <c r="E17" i="8"/>
  <c r="F17" i="8" s="1"/>
  <c r="E15" i="8"/>
  <c r="F15" i="8" s="1"/>
  <c r="E14" i="8"/>
  <c r="F14" i="8" s="1"/>
  <c r="E13" i="8"/>
  <c r="E12" i="8"/>
  <c r="F12" i="8" s="1"/>
  <c r="E11" i="8"/>
  <c r="F11" i="8" s="1"/>
  <c r="E10" i="8"/>
  <c r="F10" i="8" s="1"/>
  <c r="E9" i="8"/>
  <c r="F9" i="8" s="1"/>
  <c r="E7" i="8"/>
  <c r="F7" i="8" s="1"/>
  <c r="E6" i="8"/>
  <c r="F6" i="8" s="1"/>
  <c r="E5" i="8"/>
  <c r="F5" i="8" s="1"/>
  <c r="E4" i="8"/>
  <c r="F4" i="8" s="1"/>
  <c r="E16" i="8"/>
  <c r="F16" i="8" s="1"/>
  <c r="E8" i="8"/>
  <c r="F8" i="8" s="1"/>
  <c r="D33" i="7"/>
  <c r="E32" i="7"/>
  <c r="F32" i="7" s="1"/>
  <c r="E31" i="7"/>
  <c r="F31" i="7" s="1"/>
  <c r="E30" i="7"/>
  <c r="F30" i="7" s="1"/>
  <c r="E29" i="7"/>
  <c r="F29" i="7" s="1"/>
  <c r="E28" i="7"/>
  <c r="F28" i="7" s="1"/>
  <c r="E27" i="7"/>
  <c r="F27" i="7" s="1"/>
  <c r="E25" i="7"/>
  <c r="F25" i="7" s="1"/>
  <c r="E26" i="7"/>
  <c r="F26" i="7" s="1"/>
  <c r="E24" i="7"/>
  <c r="F24" i="7" s="1"/>
  <c r="E23" i="7"/>
  <c r="F23" i="7" s="1"/>
  <c r="E22" i="7"/>
  <c r="F22" i="7" s="1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F11" i="7" s="1"/>
  <c r="E10" i="7"/>
  <c r="F10" i="7" s="1"/>
  <c r="E9" i="7"/>
  <c r="F9" i="7" s="1"/>
  <c r="E8" i="7"/>
  <c r="F8" i="7" s="1"/>
  <c r="E7" i="7"/>
  <c r="F7" i="7" s="1"/>
  <c r="E6" i="7"/>
  <c r="F6" i="7" s="1"/>
  <c r="E5" i="7"/>
  <c r="F5" i="7" s="1"/>
  <c r="E4" i="7"/>
  <c r="D22" i="8" l="1"/>
  <c r="E22" i="8"/>
  <c r="H33" i="7"/>
  <c r="E33" i="7"/>
  <c r="H30" i="7" s="1"/>
  <c r="I30" i="7" s="1"/>
  <c r="F4" i="7"/>
  <c r="F33" i="7" s="1"/>
  <c r="F22" i="8"/>
  <c r="M30" i="7" l="1"/>
</calcChain>
</file>

<file path=xl/sharedStrings.xml><?xml version="1.0" encoding="utf-8"?>
<sst xmlns="http://schemas.openxmlformats.org/spreadsheetml/2006/main" count="209" uniqueCount="41">
  <si>
    <t>Tower</t>
  </si>
  <si>
    <t>Flat Type</t>
  </si>
  <si>
    <t>Dwelling Units</t>
  </si>
  <si>
    <t>Saleable Area (sq.ft.)</t>
  </si>
  <si>
    <t>Total</t>
  </si>
  <si>
    <t>No. of Dwelling Units</t>
  </si>
  <si>
    <t>C1</t>
  </si>
  <si>
    <t>3 BHK (Optima)</t>
  </si>
  <si>
    <t>C2</t>
  </si>
  <si>
    <t>C3</t>
  </si>
  <si>
    <t>2 BHK (Compact)</t>
  </si>
  <si>
    <t>2 BHK (Optima)</t>
  </si>
  <si>
    <t>C4</t>
  </si>
  <si>
    <t>C5</t>
  </si>
  <si>
    <t>C6</t>
  </si>
  <si>
    <t>C7</t>
  </si>
  <si>
    <t>C8</t>
  </si>
  <si>
    <t>C9</t>
  </si>
  <si>
    <t>3 BHK (Elite)</t>
  </si>
  <si>
    <t>3 BHK+Study (Deluxe)</t>
  </si>
  <si>
    <t>C10</t>
  </si>
  <si>
    <t>C11</t>
  </si>
  <si>
    <t>C12</t>
  </si>
  <si>
    <t>C14</t>
  </si>
  <si>
    <t>C15</t>
  </si>
  <si>
    <t>C16</t>
  </si>
  <si>
    <t xml:space="preserve">Total </t>
  </si>
  <si>
    <t>2 BHK+Study (Deluxe)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</si>
  <si>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</si>
  <si>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</si>
  <si>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</si>
  <si>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</si>
  <si>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</si>
  <si>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</si>
  <si>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</si>
  <si>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</si>
  <si>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</si>
  <si>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Apex Qubec</t>
  </si>
  <si>
    <t>@6,000/- per sq.ft. on saleable area</t>
  </si>
  <si>
    <t>PART PROJECT GRAND CARNESIA</t>
  </si>
  <si>
    <t>PART PROJECT GRAND PAEONIA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</si>
</sst>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FFFFFF"/>
      <name val="Arial"/>
      <family val="2"/>
    </font>
    <font>
      <b/>
      <sz val="10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 applyAlignment="1">
      <alignment horizontal="left" vertical="top"/>
    </xf>
    <xf numFmtId="0" fontId="0" fillId="0" borderId="2" xfId="0" applyBorder="1" applyAlignment="1">
      <alignment vertical="top"/>
    </xf>
    <xf numFmtId="164" fontId="0" fillId="0" borderId="0" xfId="1" applyNumberFormat="1" applyFont="1" applyFill="1" applyBorder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0" fillId="0" borderId="0" xfId="0" applyAlignment="1">
      <alignment horizontal="center" vertical="top"/>
    </xf>
    <xf numFmtId="164" fontId="0" fillId="0" borderId="0" xfId="1" applyNumberFormat="1" applyFont="1" applyFill="1" applyBorder="1" applyAlignment="1">
      <alignment horizontal="center" vertical="top"/>
    </xf>
    <xf numFmtId="164" fontId="4" fillId="0" borderId="0" xfId="1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164" fontId="3" fillId="0" borderId="1" xfId="1" applyNumberFormat="1" applyFont="1" applyFill="1" applyBorder="1" applyAlignment="1">
      <alignment horizontal="center" vertical="top"/>
    </xf>
    <xf numFmtId="164" fontId="0" fillId="0" borderId="1" xfId="0" applyNumberFormat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7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164" fontId="6" fillId="3" borderId="1" xfId="1" applyNumberFormat="1" applyFont="1" applyFill="1" applyBorder="1" applyAlignment="1">
      <alignment horizontal="center" vertical="top"/>
    </xf>
    <xf numFmtId="0" fontId="8" fillId="5" borderId="4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2838B-9262-4077-90DB-FBBFB4A84155}">
  <dimension ref="B2:M34"/>
  <sheetViews>
    <sheetView workbookViewId="0">
      <selection activeCell="G3" sqref="G3"/>
    </sheetView>
  </sheetViews>
  <sheetFormatPr defaultRowHeight="12.75" x14ac:dyDescent="0.2"/>
  <cols>
    <col min="2" max="2" width="12.1640625" customWidth="1"/>
    <col min="3" max="3" width="31.83203125" customWidth="1"/>
    <col min="4" max="4" width="22.5" customWidth="1"/>
    <col min="5" max="5" width="16.1640625" hidden="1" customWidth="1"/>
    <col min="6" max="6" width="27.33203125" hidden="1" customWidth="1"/>
    <col min="8" max="8" width="10.1640625" bestFit="1" customWidth="1"/>
    <col min="9" max="9" width="14.33203125" bestFit="1" customWidth="1"/>
    <col min="13" max="13" width="15.33203125" bestFit="1" customWidth="1"/>
  </cols>
  <sheetData>
    <row r="2" spans="2:7" x14ac:dyDescent="0.2">
      <c r="B2" s="26" t="s">
        <v>39</v>
      </c>
      <c r="C2" s="26"/>
      <c r="D2" s="26"/>
      <c r="E2" s="26"/>
      <c r="F2" s="26"/>
    </row>
    <row r="3" spans="2:7" ht="33" customHeight="1" x14ac:dyDescent="0.2">
      <c r="B3" s="9" t="s">
        <v>0</v>
      </c>
      <c r="C3" s="11" t="s">
        <v>1</v>
      </c>
      <c r="D3" s="10" t="s">
        <v>5</v>
      </c>
      <c r="E3" s="10" t="s">
        <v>3</v>
      </c>
      <c r="F3" s="8" t="s">
        <v>38</v>
      </c>
    </row>
    <row r="4" spans="2:7" x14ac:dyDescent="0.2">
      <c r="B4" s="12" t="s">
        <v>6</v>
      </c>
      <c r="C4" s="12" t="s">
        <v>27</v>
      </c>
      <c r="D4" s="12">
        <v>112</v>
      </c>
      <c r="E4" s="13">
        <f>1155*D4</f>
        <v>129360</v>
      </c>
      <c r="F4" s="14">
        <f>E4*6000</f>
        <v>776160000</v>
      </c>
      <c r="G4">
        <f>D4+D5</f>
        <v>224</v>
      </c>
    </row>
    <row r="5" spans="2:7" x14ac:dyDescent="0.2">
      <c r="B5" s="12" t="s">
        <v>6</v>
      </c>
      <c r="C5" s="12" t="s">
        <v>7</v>
      </c>
      <c r="D5" s="12">
        <v>112</v>
      </c>
      <c r="E5" s="13">
        <f>1380*D5</f>
        <v>154560</v>
      </c>
      <c r="F5" s="14">
        <f t="shared" ref="F5:F32" si="0">E5*6000</f>
        <v>927360000</v>
      </c>
    </row>
    <row r="6" spans="2:7" x14ac:dyDescent="0.2">
      <c r="B6" s="12" t="s">
        <v>8</v>
      </c>
      <c r="C6" s="12" t="s">
        <v>27</v>
      </c>
      <c r="D6" s="12">
        <v>104</v>
      </c>
      <c r="E6" s="13">
        <f>D6*1155</f>
        <v>120120</v>
      </c>
      <c r="F6" s="14">
        <f t="shared" si="0"/>
        <v>720720000</v>
      </c>
      <c r="G6">
        <f>D6+D7</f>
        <v>208</v>
      </c>
    </row>
    <row r="7" spans="2:7" x14ac:dyDescent="0.2">
      <c r="B7" s="12" t="s">
        <v>8</v>
      </c>
      <c r="C7" s="12" t="s">
        <v>7</v>
      </c>
      <c r="D7" s="12">
        <v>104</v>
      </c>
      <c r="E7" s="13">
        <f>D7*1380</f>
        <v>143520</v>
      </c>
      <c r="F7" s="14">
        <f t="shared" si="0"/>
        <v>861120000</v>
      </c>
    </row>
    <row r="8" spans="2:7" x14ac:dyDescent="0.2">
      <c r="B8" s="12" t="s">
        <v>9</v>
      </c>
      <c r="C8" s="12" t="s">
        <v>10</v>
      </c>
      <c r="D8" s="12">
        <v>104</v>
      </c>
      <c r="E8" s="13">
        <f>770*D8</f>
        <v>80080</v>
      </c>
      <c r="F8" s="14">
        <f t="shared" si="0"/>
        <v>480480000</v>
      </c>
      <c r="G8">
        <f>D8+D9</f>
        <v>208</v>
      </c>
    </row>
    <row r="9" spans="2:7" x14ac:dyDescent="0.2">
      <c r="B9" s="12" t="s">
        <v>9</v>
      </c>
      <c r="C9" s="12" t="s">
        <v>11</v>
      </c>
      <c r="D9" s="12">
        <v>104</v>
      </c>
      <c r="E9" s="13">
        <f>D9*970</f>
        <v>100880</v>
      </c>
      <c r="F9" s="14">
        <f t="shared" si="0"/>
        <v>605280000</v>
      </c>
    </row>
    <row r="10" spans="2:7" x14ac:dyDescent="0.2">
      <c r="B10" s="12" t="s">
        <v>12</v>
      </c>
      <c r="C10" s="12" t="s">
        <v>10</v>
      </c>
      <c r="D10" s="12">
        <v>112</v>
      </c>
      <c r="E10" s="13">
        <f>D10*770</f>
        <v>86240</v>
      </c>
      <c r="F10" s="14">
        <f t="shared" si="0"/>
        <v>517440000</v>
      </c>
      <c r="G10">
        <f>D10+D11</f>
        <v>224</v>
      </c>
    </row>
    <row r="11" spans="2:7" x14ac:dyDescent="0.2">
      <c r="B11" s="12" t="s">
        <v>12</v>
      </c>
      <c r="C11" s="12" t="s">
        <v>11</v>
      </c>
      <c r="D11" s="12">
        <v>112</v>
      </c>
      <c r="E11" s="13">
        <f>D11*970</f>
        <v>108640</v>
      </c>
      <c r="F11" s="14">
        <f t="shared" si="0"/>
        <v>651840000</v>
      </c>
    </row>
    <row r="12" spans="2:7" x14ac:dyDescent="0.2">
      <c r="B12" s="12" t="s">
        <v>13</v>
      </c>
      <c r="C12" s="12" t="s">
        <v>10</v>
      </c>
      <c r="D12" s="12">
        <v>104</v>
      </c>
      <c r="E12" s="13">
        <f>D12*770</f>
        <v>80080</v>
      </c>
      <c r="F12" s="14">
        <f t="shared" si="0"/>
        <v>480480000</v>
      </c>
      <c r="G12">
        <f>D12+D13</f>
        <v>208</v>
      </c>
    </row>
    <row r="13" spans="2:7" x14ac:dyDescent="0.2">
      <c r="B13" s="12" t="s">
        <v>13</v>
      </c>
      <c r="C13" s="12" t="s">
        <v>11</v>
      </c>
      <c r="D13" s="12">
        <v>104</v>
      </c>
      <c r="E13" s="13">
        <f>D13*970</f>
        <v>100880</v>
      </c>
      <c r="F13" s="14">
        <f t="shared" si="0"/>
        <v>605280000</v>
      </c>
    </row>
    <row r="14" spans="2:7" x14ac:dyDescent="0.2">
      <c r="B14" s="12" t="s">
        <v>14</v>
      </c>
      <c r="C14" s="12" t="s">
        <v>10</v>
      </c>
      <c r="D14" s="12">
        <v>112</v>
      </c>
      <c r="E14" s="13">
        <f>D14*770</f>
        <v>86240</v>
      </c>
      <c r="F14" s="14">
        <f t="shared" si="0"/>
        <v>517440000</v>
      </c>
      <c r="G14">
        <f>D14+D15</f>
        <v>224</v>
      </c>
    </row>
    <row r="15" spans="2:7" x14ac:dyDescent="0.2">
      <c r="B15" s="12" t="s">
        <v>14</v>
      </c>
      <c r="C15" s="12" t="s">
        <v>11</v>
      </c>
      <c r="D15" s="12">
        <v>112</v>
      </c>
      <c r="E15" s="13">
        <f>D15*970</f>
        <v>108640</v>
      </c>
      <c r="F15" s="14">
        <f t="shared" si="0"/>
        <v>651840000</v>
      </c>
    </row>
    <row r="16" spans="2:7" x14ac:dyDescent="0.2">
      <c r="B16" s="12" t="s">
        <v>15</v>
      </c>
      <c r="C16" s="12" t="s">
        <v>10</v>
      </c>
      <c r="D16" s="12">
        <v>104</v>
      </c>
      <c r="E16" s="13">
        <f>D16*770</f>
        <v>80080</v>
      </c>
      <c r="F16" s="14">
        <f t="shared" si="0"/>
        <v>480480000</v>
      </c>
      <c r="G16">
        <f>D16+D17</f>
        <v>208</v>
      </c>
    </row>
    <row r="17" spans="2:13" x14ac:dyDescent="0.2">
      <c r="B17" s="12" t="s">
        <v>15</v>
      </c>
      <c r="C17" s="12" t="s">
        <v>11</v>
      </c>
      <c r="D17" s="12">
        <v>104</v>
      </c>
      <c r="E17" s="13">
        <f>D17*970</f>
        <v>100880</v>
      </c>
      <c r="F17" s="14">
        <f t="shared" si="0"/>
        <v>605280000</v>
      </c>
    </row>
    <row r="18" spans="2:13" x14ac:dyDescent="0.2">
      <c r="B18" s="12" t="s">
        <v>16</v>
      </c>
      <c r="C18" s="12" t="s">
        <v>11</v>
      </c>
      <c r="D18" s="12">
        <v>200</v>
      </c>
      <c r="E18" s="13">
        <f>D18*970</f>
        <v>194000</v>
      </c>
      <c r="F18" s="14">
        <f t="shared" si="0"/>
        <v>1164000000</v>
      </c>
      <c r="G18">
        <f>D18</f>
        <v>200</v>
      </c>
      <c r="H18">
        <v>8</v>
      </c>
    </row>
    <row r="19" spans="2:13" x14ac:dyDescent="0.2">
      <c r="B19" s="12" t="s">
        <v>17</v>
      </c>
      <c r="C19" s="12" t="s">
        <v>18</v>
      </c>
      <c r="D19" s="12">
        <v>58</v>
      </c>
      <c r="E19" s="13">
        <f>D19*1585</f>
        <v>91930</v>
      </c>
      <c r="F19" s="14">
        <f t="shared" si="0"/>
        <v>551580000</v>
      </c>
      <c r="G19">
        <f>D19+D20</f>
        <v>116</v>
      </c>
    </row>
    <row r="20" spans="2:13" x14ac:dyDescent="0.2">
      <c r="B20" s="12" t="s">
        <v>17</v>
      </c>
      <c r="C20" s="12" t="s">
        <v>19</v>
      </c>
      <c r="D20" s="12">
        <v>58</v>
      </c>
      <c r="E20" s="13">
        <f>D20*1795</f>
        <v>104110</v>
      </c>
      <c r="F20" s="14">
        <f t="shared" si="0"/>
        <v>624660000</v>
      </c>
    </row>
    <row r="21" spans="2:13" x14ac:dyDescent="0.2">
      <c r="B21" s="12" t="s">
        <v>20</v>
      </c>
      <c r="C21" s="12" t="s">
        <v>18</v>
      </c>
      <c r="D21" s="12">
        <v>52</v>
      </c>
      <c r="E21" s="13">
        <f>D21*1585</f>
        <v>82420</v>
      </c>
      <c r="F21" s="14">
        <f t="shared" si="0"/>
        <v>494520000</v>
      </c>
      <c r="G21">
        <f>D21+D22</f>
        <v>104</v>
      </c>
    </row>
    <row r="22" spans="2:13" x14ac:dyDescent="0.2">
      <c r="B22" s="12" t="s">
        <v>20</v>
      </c>
      <c r="C22" s="12" t="s">
        <v>19</v>
      </c>
      <c r="D22" s="12">
        <v>52</v>
      </c>
      <c r="E22" s="13">
        <f>D22*1795</f>
        <v>93340</v>
      </c>
      <c r="F22" s="14">
        <f t="shared" si="0"/>
        <v>560040000</v>
      </c>
    </row>
    <row r="23" spans="2:13" x14ac:dyDescent="0.2">
      <c r="B23" s="12" t="s">
        <v>21</v>
      </c>
      <c r="C23" s="12" t="s">
        <v>10</v>
      </c>
      <c r="D23" s="12">
        <v>104</v>
      </c>
      <c r="E23" s="13">
        <f>D23*770</f>
        <v>80080</v>
      </c>
      <c r="F23" s="14">
        <f t="shared" si="0"/>
        <v>480480000</v>
      </c>
      <c r="G23">
        <f>D23+D24</f>
        <v>208</v>
      </c>
    </row>
    <row r="24" spans="2:13" x14ac:dyDescent="0.2">
      <c r="B24" s="12" t="s">
        <v>21</v>
      </c>
      <c r="C24" s="12" t="s">
        <v>11</v>
      </c>
      <c r="D24" s="12">
        <v>104</v>
      </c>
      <c r="E24" s="13">
        <f>D24*970</f>
        <v>100880</v>
      </c>
      <c r="F24" s="14">
        <f t="shared" si="0"/>
        <v>605280000</v>
      </c>
    </row>
    <row r="25" spans="2:13" x14ac:dyDescent="0.2">
      <c r="B25" s="12" t="s">
        <v>22</v>
      </c>
      <c r="C25" s="12" t="s">
        <v>10</v>
      </c>
      <c r="D25" s="12">
        <v>112</v>
      </c>
      <c r="E25" s="13">
        <f>D25*770</f>
        <v>86240</v>
      </c>
      <c r="F25" s="14">
        <f t="shared" si="0"/>
        <v>517440000</v>
      </c>
      <c r="G25">
        <f>D25+D26</f>
        <v>224</v>
      </c>
    </row>
    <row r="26" spans="2:13" x14ac:dyDescent="0.2">
      <c r="B26" s="12" t="s">
        <v>22</v>
      </c>
      <c r="C26" s="12" t="s">
        <v>11</v>
      </c>
      <c r="D26" s="12">
        <v>112</v>
      </c>
      <c r="E26" s="13">
        <f>D25*970</f>
        <v>108640</v>
      </c>
      <c r="F26" s="14">
        <f t="shared" si="0"/>
        <v>651840000</v>
      </c>
    </row>
    <row r="27" spans="2:13" x14ac:dyDescent="0.2">
      <c r="B27" s="12" t="s">
        <v>23</v>
      </c>
      <c r="C27" s="12" t="s">
        <v>18</v>
      </c>
      <c r="D27" s="12">
        <v>58</v>
      </c>
      <c r="E27" s="13">
        <f>D27*1585</f>
        <v>91930</v>
      </c>
      <c r="F27" s="14">
        <f t="shared" si="0"/>
        <v>551580000</v>
      </c>
      <c r="G27">
        <f>D27+D28</f>
        <v>116</v>
      </c>
    </row>
    <row r="28" spans="2:13" x14ac:dyDescent="0.2">
      <c r="B28" s="12" t="s">
        <v>23</v>
      </c>
      <c r="C28" s="12" t="s">
        <v>19</v>
      </c>
      <c r="D28" s="12">
        <v>58</v>
      </c>
      <c r="E28" s="13">
        <f>D28*1795</f>
        <v>104110</v>
      </c>
      <c r="F28" s="14">
        <f t="shared" si="0"/>
        <v>624660000</v>
      </c>
    </row>
    <row r="29" spans="2:13" x14ac:dyDescent="0.2">
      <c r="B29" s="12" t="s">
        <v>24</v>
      </c>
      <c r="C29" s="12" t="s">
        <v>18</v>
      </c>
      <c r="D29" s="12">
        <v>52</v>
      </c>
      <c r="E29" s="13">
        <f>D29*1585</f>
        <v>82420</v>
      </c>
      <c r="F29" s="14">
        <f t="shared" si="0"/>
        <v>494520000</v>
      </c>
      <c r="G29">
        <f>D29+D30</f>
        <v>104</v>
      </c>
    </row>
    <row r="30" spans="2:13" x14ac:dyDescent="0.2">
      <c r="B30" s="12" t="s">
        <v>24</v>
      </c>
      <c r="C30" s="12" t="s">
        <v>19</v>
      </c>
      <c r="D30" s="12">
        <v>52</v>
      </c>
      <c r="E30" s="13">
        <f>D30*1795</f>
        <v>93340</v>
      </c>
      <c r="F30" s="14">
        <f t="shared" si="0"/>
        <v>560040000</v>
      </c>
      <c r="H30" s="3">
        <f>E33+'P1-P9'!E22</f>
        <v>5047260</v>
      </c>
      <c r="I30" s="3">
        <f>H30/10.764</f>
        <v>468901.89520624303</v>
      </c>
      <c r="M30" s="3">
        <f>F33+'P1-P9'!F22</f>
        <v>30283560000</v>
      </c>
    </row>
    <row r="31" spans="2:13" x14ac:dyDescent="0.2">
      <c r="B31" s="12" t="s">
        <v>25</v>
      </c>
      <c r="C31" s="12" t="s">
        <v>18</v>
      </c>
      <c r="D31" s="12">
        <v>104</v>
      </c>
      <c r="E31" s="13">
        <f>D31*1585</f>
        <v>164840</v>
      </c>
      <c r="F31" s="14">
        <f t="shared" si="0"/>
        <v>989040000</v>
      </c>
      <c r="G31">
        <f>D31+D32</f>
        <v>208</v>
      </c>
    </row>
    <row r="32" spans="2:13" x14ac:dyDescent="0.2">
      <c r="B32" s="12" t="s">
        <v>25</v>
      </c>
      <c r="C32" s="12" t="s">
        <v>19</v>
      </c>
      <c r="D32" s="12">
        <v>104</v>
      </c>
      <c r="E32" s="13">
        <f>D32*1795</f>
        <v>186680</v>
      </c>
      <c r="F32" s="14">
        <f t="shared" si="0"/>
        <v>1120080000</v>
      </c>
    </row>
    <row r="33" spans="2:8" x14ac:dyDescent="0.2">
      <c r="B33" s="25" t="s">
        <v>26</v>
      </c>
      <c r="C33" s="25"/>
      <c r="D33" s="16">
        <f>SUM(D4:D32)</f>
        <v>2784</v>
      </c>
      <c r="E33" s="16">
        <f>SUM(E4:E32)</f>
        <v>3145160</v>
      </c>
      <c r="F33" s="16">
        <f>SUM(F4:F32)</f>
        <v>18870960000</v>
      </c>
      <c r="G33">
        <f>SUM(G4:G32)</f>
        <v>2784</v>
      </c>
      <c r="H33" s="3">
        <f>D33+'P1-P9'!D22</f>
        <v>4508</v>
      </c>
    </row>
    <row r="34" spans="2:8" x14ac:dyDescent="0.2">
      <c r="D34" s="6"/>
    </row>
  </sheetData>
  <mergeCells count="2">
    <mergeCell ref="B33:C33"/>
    <mergeCell ref="B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3D547-9FB1-479A-96C7-F7446C9DF9D3}">
  <dimension ref="B2:N26"/>
  <sheetViews>
    <sheetView tabSelected="1" workbookViewId="0">
      <selection activeCell="G23" sqref="G23"/>
    </sheetView>
  </sheetViews>
  <sheetFormatPr defaultRowHeight="12.75" x14ac:dyDescent="0.2"/>
  <cols>
    <col min="3" max="3" width="23.6640625" bestFit="1" customWidth="1"/>
    <col min="4" max="4" width="12.5" customWidth="1"/>
    <col min="5" max="5" width="16" hidden="1" customWidth="1"/>
    <col min="6" max="6" width="18.5" hidden="1" customWidth="1"/>
    <col min="14" max="14" width="18" bestFit="1" customWidth="1"/>
  </cols>
  <sheetData>
    <row r="2" spans="2:11" x14ac:dyDescent="0.2">
      <c r="B2" s="26" t="s">
        <v>40</v>
      </c>
      <c r="C2" s="26"/>
      <c r="D2" s="26"/>
      <c r="E2" s="26"/>
      <c r="F2" s="26"/>
    </row>
    <row r="3" spans="2:11" ht="45" x14ac:dyDescent="0.2">
      <c r="B3" s="11" t="s">
        <v>0</v>
      </c>
      <c r="C3" s="11" t="s">
        <v>1</v>
      </c>
      <c r="D3" s="10" t="s">
        <v>5</v>
      </c>
      <c r="E3" s="10" t="s">
        <v>3</v>
      </c>
      <c r="F3" s="15" t="s">
        <v>38</v>
      </c>
    </row>
    <row r="4" spans="2:11" x14ac:dyDescent="0.2">
      <c r="B4" s="12" t="s">
        <v>28</v>
      </c>
      <c r="C4" s="12" t="s">
        <v>27</v>
      </c>
      <c r="D4" s="12">
        <v>78</v>
      </c>
      <c r="E4" s="13">
        <f>1155*D4</f>
        <v>90090</v>
      </c>
      <c r="F4" s="14">
        <f>E4*6000</f>
        <v>540540000</v>
      </c>
      <c r="G4" s="24">
        <f>D4+D5</f>
        <v>156</v>
      </c>
      <c r="H4" s="23"/>
    </row>
    <row r="5" spans="2:11" x14ac:dyDescent="0.2">
      <c r="B5" s="12" t="s">
        <v>28</v>
      </c>
      <c r="C5" s="12" t="s">
        <v>7</v>
      </c>
      <c r="D5" s="12">
        <v>78</v>
      </c>
      <c r="E5" s="13">
        <f>D5*1380</f>
        <v>107640</v>
      </c>
      <c r="F5" s="14">
        <f t="shared" ref="F5:F21" si="0">E5*6000</f>
        <v>645840000</v>
      </c>
      <c r="G5" s="24"/>
      <c r="H5" s="23"/>
    </row>
    <row r="6" spans="2:11" x14ac:dyDescent="0.2">
      <c r="B6" s="12" t="s">
        <v>29</v>
      </c>
      <c r="C6" s="12" t="s">
        <v>27</v>
      </c>
      <c r="D6" s="12">
        <v>112</v>
      </c>
      <c r="E6" s="13">
        <f>D6*115</f>
        <v>12880</v>
      </c>
      <c r="F6" s="14">
        <f t="shared" si="0"/>
        <v>77280000</v>
      </c>
      <c r="G6" s="24">
        <f>D6+D7</f>
        <v>224</v>
      </c>
      <c r="H6" s="23"/>
    </row>
    <row r="7" spans="2:11" x14ac:dyDescent="0.2">
      <c r="B7" s="12" t="s">
        <v>29</v>
      </c>
      <c r="C7" s="12" t="s">
        <v>7</v>
      </c>
      <c r="D7" s="12">
        <v>112</v>
      </c>
      <c r="E7" s="13">
        <f>D7*1380</f>
        <v>154560</v>
      </c>
      <c r="F7" s="14">
        <f t="shared" si="0"/>
        <v>927360000</v>
      </c>
      <c r="G7" s="24"/>
      <c r="H7" s="23"/>
    </row>
    <row r="8" spans="2:11" x14ac:dyDescent="0.2">
      <c r="B8" s="12" t="s">
        <v>30</v>
      </c>
      <c r="C8" s="12" t="s">
        <v>27</v>
      </c>
      <c r="D8" s="12">
        <v>78</v>
      </c>
      <c r="E8" s="13">
        <f>D8*1155</f>
        <v>90090</v>
      </c>
      <c r="F8" s="14">
        <f t="shared" si="0"/>
        <v>540540000</v>
      </c>
      <c r="G8" s="24">
        <f>D8+D9</f>
        <v>156</v>
      </c>
      <c r="H8" s="23"/>
    </row>
    <row r="9" spans="2:11" x14ac:dyDescent="0.2">
      <c r="B9" s="12" t="s">
        <v>30</v>
      </c>
      <c r="C9" s="12" t="s">
        <v>7</v>
      </c>
      <c r="D9" s="12">
        <v>78</v>
      </c>
      <c r="E9" s="13">
        <f>D9*1380</f>
        <v>107640</v>
      </c>
      <c r="F9" s="14">
        <f t="shared" si="0"/>
        <v>645840000</v>
      </c>
      <c r="G9" s="24"/>
      <c r="H9" s="23"/>
    </row>
    <row r="10" spans="2:11" x14ac:dyDescent="0.2">
      <c r="B10" s="12" t="s">
        <v>31</v>
      </c>
      <c r="C10" s="12" t="s">
        <v>27</v>
      </c>
      <c r="D10" s="12">
        <v>104</v>
      </c>
      <c r="E10" s="13">
        <f>D10*1155</f>
        <v>120120</v>
      </c>
      <c r="F10" s="14">
        <f t="shared" si="0"/>
        <v>720720000</v>
      </c>
      <c r="G10" s="24">
        <f>D10+D11</f>
        <v>208</v>
      </c>
      <c r="H10" s="23"/>
    </row>
    <row r="11" spans="2:11" x14ac:dyDescent="0.2">
      <c r="B11" s="12" t="s">
        <v>31</v>
      </c>
      <c r="C11" s="12" t="s">
        <v>7</v>
      </c>
      <c r="D11" s="12">
        <v>104</v>
      </c>
      <c r="E11" s="13">
        <f>D11*1380</f>
        <v>143520</v>
      </c>
      <c r="F11" s="14">
        <f t="shared" si="0"/>
        <v>861120000</v>
      </c>
      <c r="G11" s="24"/>
      <c r="H11" s="23"/>
    </row>
    <row r="12" spans="2:11" x14ac:dyDescent="0.2">
      <c r="B12" s="12" t="s">
        <v>32</v>
      </c>
      <c r="C12" s="12" t="s">
        <v>27</v>
      </c>
      <c r="D12" s="12">
        <v>112</v>
      </c>
      <c r="E12" s="13">
        <f>1155*D12</f>
        <v>129360</v>
      </c>
      <c r="F12" s="14">
        <f t="shared" si="0"/>
        <v>776160000</v>
      </c>
      <c r="G12" s="24">
        <f>D12+D13</f>
        <v>224</v>
      </c>
      <c r="H12" s="23"/>
    </row>
    <row r="13" spans="2:11" x14ac:dyDescent="0.2">
      <c r="B13" s="12" t="s">
        <v>32</v>
      </c>
      <c r="C13" s="12" t="s">
        <v>7</v>
      </c>
      <c r="D13" s="12">
        <v>112</v>
      </c>
      <c r="E13" s="13">
        <f>D13*1380</f>
        <v>154560</v>
      </c>
      <c r="F13" s="14">
        <f t="shared" si="0"/>
        <v>927360000</v>
      </c>
      <c r="G13" s="24"/>
      <c r="H13" s="23"/>
    </row>
    <row r="14" spans="2:11" x14ac:dyDescent="0.2">
      <c r="B14" s="12" t="s">
        <v>33</v>
      </c>
      <c r="C14" s="12" t="s">
        <v>27</v>
      </c>
      <c r="D14" s="12">
        <v>104</v>
      </c>
      <c r="E14" s="13">
        <f>D14*1155</f>
        <v>120120</v>
      </c>
      <c r="F14" s="14">
        <f t="shared" si="0"/>
        <v>720720000</v>
      </c>
      <c r="G14" s="24">
        <f>D14+D15</f>
        <v>208</v>
      </c>
      <c r="H14" s="23"/>
    </row>
    <row r="15" spans="2:11" x14ac:dyDescent="0.2">
      <c r="B15" s="12" t="s">
        <v>33</v>
      </c>
      <c r="C15" s="12" t="s">
        <v>7</v>
      </c>
      <c r="D15" s="12">
        <v>104</v>
      </c>
      <c r="E15" s="13">
        <f>D15*1380</f>
        <v>143520</v>
      </c>
      <c r="F15" s="14">
        <f t="shared" si="0"/>
        <v>861120000</v>
      </c>
      <c r="G15" s="24"/>
      <c r="H15" s="23"/>
    </row>
    <row r="16" spans="2:11" x14ac:dyDescent="0.2">
      <c r="B16" s="12" t="s">
        <v>34</v>
      </c>
      <c r="C16" s="12" t="s">
        <v>10</v>
      </c>
      <c r="D16" s="12">
        <v>112</v>
      </c>
      <c r="E16" s="13">
        <f>D16*770</f>
        <v>86240</v>
      </c>
      <c r="F16" s="14">
        <f t="shared" si="0"/>
        <v>517440000</v>
      </c>
      <c r="G16" s="24">
        <f>D16+D17</f>
        <v>224</v>
      </c>
      <c r="H16" s="23"/>
      <c r="K16">
        <v>9500000</v>
      </c>
    </row>
    <row r="17" spans="2:14" x14ac:dyDescent="0.2">
      <c r="B17" s="12" t="s">
        <v>34</v>
      </c>
      <c r="C17" s="12" t="s">
        <v>11</v>
      </c>
      <c r="D17" s="12">
        <v>112</v>
      </c>
      <c r="E17" s="13">
        <f>D17*970</f>
        <v>108640</v>
      </c>
      <c r="F17" s="14">
        <f t="shared" si="0"/>
        <v>651840000</v>
      </c>
      <c r="G17" s="24"/>
      <c r="H17" s="23"/>
      <c r="K17">
        <f>K16/1380</f>
        <v>6884.057971014493</v>
      </c>
    </row>
    <row r="18" spans="2:14" x14ac:dyDescent="0.2">
      <c r="B18" s="12" t="s">
        <v>35</v>
      </c>
      <c r="C18" s="12" t="s">
        <v>10</v>
      </c>
      <c r="D18" s="12">
        <v>78</v>
      </c>
      <c r="E18" s="13">
        <f>D18*770</f>
        <v>60060</v>
      </c>
      <c r="F18" s="14">
        <f t="shared" si="0"/>
        <v>360360000</v>
      </c>
      <c r="G18" s="24">
        <f>D18+D19</f>
        <v>156</v>
      </c>
      <c r="H18" s="23"/>
    </row>
    <row r="19" spans="2:14" x14ac:dyDescent="0.2">
      <c r="B19" s="12" t="s">
        <v>35</v>
      </c>
      <c r="C19" s="12" t="s">
        <v>11</v>
      </c>
      <c r="D19" s="12">
        <v>78</v>
      </c>
      <c r="E19" s="13">
        <f>D19*970</f>
        <v>75660</v>
      </c>
      <c r="F19" s="14">
        <f t="shared" si="0"/>
        <v>453960000</v>
      </c>
      <c r="G19" s="24"/>
      <c r="H19" s="23"/>
      <c r="L19">
        <v>11600000</v>
      </c>
    </row>
    <row r="20" spans="2:14" x14ac:dyDescent="0.2">
      <c r="B20" s="12" t="s">
        <v>36</v>
      </c>
      <c r="C20" s="12" t="s">
        <v>11</v>
      </c>
      <c r="D20" s="12">
        <f>168/2</f>
        <v>84</v>
      </c>
      <c r="E20" s="13">
        <f>D20*970</f>
        <v>81480</v>
      </c>
      <c r="F20" s="14">
        <f t="shared" si="0"/>
        <v>488880000</v>
      </c>
      <c r="G20" s="24">
        <f>D20+D21</f>
        <v>168</v>
      </c>
      <c r="H20" s="23"/>
      <c r="L20">
        <v>1179</v>
      </c>
    </row>
    <row r="21" spans="2:14" x14ac:dyDescent="0.2">
      <c r="B21" s="12" t="s">
        <v>36</v>
      </c>
      <c r="C21" s="12" t="s">
        <v>7</v>
      </c>
      <c r="D21" s="12">
        <f>168/2</f>
        <v>84</v>
      </c>
      <c r="E21" s="13">
        <f>D21*1380</f>
        <v>115920</v>
      </c>
      <c r="F21" s="14">
        <f t="shared" si="0"/>
        <v>695520000</v>
      </c>
      <c r="G21" s="24"/>
      <c r="H21" s="23"/>
      <c r="L21">
        <f>L19/L20</f>
        <v>9838.8464800678539</v>
      </c>
    </row>
    <row r="22" spans="2:14" x14ac:dyDescent="0.2">
      <c r="B22" s="25" t="s">
        <v>26</v>
      </c>
      <c r="C22" s="25"/>
      <c r="D22" s="16">
        <f>SUM(D4:D21)</f>
        <v>1724</v>
      </c>
      <c r="E22" s="16">
        <f>SUM(E4:E21)</f>
        <v>1902100</v>
      </c>
      <c r="F22" s="16">
        <f>SUM(F4:F21)</f>
        <v>11412600000</v>
      </c>
      <c r="G22" s="24">
        <f>SUM(G4:G21)</f>
        <v>1724</v>
      </c>
      <c r="H22" s="23"/>
    </row>
    <row r="23" spans="2:14" x14ac:dyDescent="0.2">
      <c r="N23" s="2">
        <v>25240000000</v>
      </c>
    </row>
    <row r="24" spans="2:14" x14ac:dyDescent="0.2">
      <c r="I24" s="3"/>
      <c r="L24">
        <v>7000000</v>
      </c>
      <c r="N24" s="3">
        <f>N23*0.85</f>
        <v>21454000000</v>
      </c>
    </row>
    <row r="25" spans="2:14" x14ac:dyDescent="0.2">
      <c r="L25">
        <v>1277</v>
      </c>
      <c r="N25" s="3">
        <f>N23*0.75</f>
        <v>18930000000</v>
      </c>
    </row>
    <row r="26" spans="2:14" x14ac:dyDescent="0.2">
      <c r="L26">
        <f>L24/L25</f>
        <v>5481.5974941268596</v>
      </c>
    </row>
  </sheetData>
  <mergeCells count="2">
    <mergeCell ref="B22:C22"/>
    <mergeCell ref="B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FBB96-DB39-4413-8245-054C7E6D965B}">
  <dimension ref="A1:C44"/>
  <sheetViews>
    <sheetView topLeftCell="A25" workbookViewId="0">
      <selection activeCell="I41" sqref="I41"/>
    </sheetView>
  </sheetViews>
  <sheetFormatPr defaultRowHeight="12.75" x14ac:dyDescent="0.2"/>
  <cols>
    <col min="2" max="2" width="23.6640625" bestFit="1" customWidth="1"/>
    <col min="3" max="3" width="18.5" bestFit="1" customWidth="1"/>
    <col min="6" max="6" width="23.6640625" bestFit="1" customWidth="1"/>
    <col min="7" max="7" width="18.5" bestFit="1" customWidth="1"/>
  </cols>
  <sheetData>
    <row r="1" spans="1:3" ht="15" x14ac:dyDescent="0.2">
      <c r="A1" s="22" t="s">
        <v>0</v>
      </c>
      <c r="B1" s="22" t="s">
        <v>1</v>
      </c>
      <c r="C1" s="22" t="s">
        <v>2</v>
      </c>
    </row>
    <row r="2" spans="1:3" x14ac:dyDescent="0.2">
      <c r="A2" s="28" t="s">
        <v>6</v>
      </c>
      <c r="B2" s="12" t="s">
        <v>27</v>
      </c>
      <c r="C2" s="12">
        <v>112</v>
      </c>
    </row>
    <row r="3" spans="1:3" x14ac:dyDescent="0.2">
      <c r="A3" s="28"/>
      <c r="B3" s="12" t="s">
        <v>7</v>
      </c>
      <c r="C3" s="12">
        <v>112</v>
      </c>
    </row>
    <row r="4" spans="1:3" x14ac:dyDescent="0.2">
      <c r="A4" s="27" t="s">
        <v>26</v>
      </c>
      <c r="B4" s="27"/>
      <c r="C4" s="18">
        <f>SUM(C2:C3)</f>
        <v>224</v>
      </c>
    </row>
    <row r="5" spans="1:3" x14ac:dyDescent="0.2">
      <c r="A5" s="28" t="s">
        <v>8</v>
      </c>
      <c r="B5" s="12" t="s">
        <v>27</v>
      </c>
      <c r="C5" s="12">
        <v>104</v>
      </c>
    </row>
    <row r="6" spans="1:3" x14ac:dyDescent="0.2">
      <c r="A6" s="28"/>
      <c r="B6" s="12" t="s">
        <v>7</v>
      </c>
      <c r="C6" s="12">
        <v>104</v>
      </c>
    </row>
    <row r="7" spans="1:3" x14ac:dyDescent="0.2">
      <c r="A7" s="27" t="s">
        <v>26</v>
      </c>
      <c r="B7" s="27"/>
      <c r="C7" s="18">
        <f>SUM(C5:C6)</f>
        <v>208</v>
      </c>
    </row>
    <row r="8" spans="1:3" x14ac:dyDescent="0.2">
      <c r="A8" s="28" t="s">
        <v>9</v>
      </c>
      <c r="B8" s="12" t="s">
        <v>10</v>
      </c>
      <c r="C8" s="12">
        <v>104</v>
      </c>
    </row>
    <row r="9" spans="1:3" x14ac:dyDescent="0.2">
      <c r="A9" s="28"/>
      <c r="B9" s="12" t="s">
        <v>11</v>
      </c>
      <c r="C9" s="12">
        <v>104</v>
      </c>
    </row>
    <row r="10" spans="1:3" x14ac:dyDescent="0.2">
      <c r="A10" s="27" t="s">
        <v>26</v>
      </c>
      <c r="B10" s="27"/>
      <c r="C10" s="18">
        <f>SUM(C8:C9)</f>
        <v>208</v>
      </c>
    </row>
    <row r="11" spans="1:3" x14ac:dyDescent="0.2">
      <c r="A11" s="28" t="s">
        <v>12</v>
      </c>
      <c r="B11" s="12" t="s">
        <v>10</v>
      </c>
      <c r="C11" s="12">
        <v>112</v>
      </c>
    </row>
    <row r="12" spans="1:3" x14ac:dyDescent="0.2">
      <c r="A12" s="28"/>
      <c r="B12" s="12" t="s">
        <v>11</v>
      </c>
      <c r="C12" s="12">
        <v>112</v>
      </c>
    </row>
    <row r="13" spans="1:3" x14ac:dyDescent="0.2">
      <c r="A13" s="27" t="s">
        <v>26</v>
      </c>
      <c r="B13" s="27"/>
      <c r="C13" s="18">
        <f>SUM(C11:C12)</f>
        <v>224</v>
      </c>
    </row>
    <row r="14" spans="1:3" x14ac:dyDescent="0.2">
      <c r="A14" s="28" t="s">
        <v>13</v>
      </c>
      <c r="B14" s="12" t="s">
        <v>10</v>
      </c>
      <c r="C14" s="12">
        <v>104</v>
      </c>
    </row>
    <row r="15" spans="1:3" x14ac:dyDescent="0.2">
      <c r="A15" s="28"/>
      <c r="B15" s="12" t="s">
        <v>11</v>
      </c>
      <c r="C15" s="12">
        <v>104</v>
      </c>
    </row>
    <row r="16" spans="1:3" x14ac:dyDescent="0.2">
      <c r="A16" s="27" t="s">
        <v>26</v>
      </c>
      <c r="B16" s="27"/>
      <c r="C16" s="18">
        <f>SUM(C14:C15)</f>
        <v>208</v>
      </c>
    </row>
    <row r="17" spans="1:3" x14ac:dyDescent="0.2">
      <c r="A17" s="28" t="s">
        <v>14</v>
      </c>
      <c r="B17" s="12" t="s">
        <v>10</v>
      </c>
      <c r="C17" s="12">
        <v>112</v>
      </c>
    </row>
    <row r="18" spans="1:3" x14ac:dyDescent="0.2">
      <c r="A18" s="28"/>
      <c r="B18" s="12" t="s">
        <v>11</v>
      </c>
      <c r="C18" s="12">
        <v>112</v>
      </c>
    </row>
    <row r="19" spans="1:3" x14ac:dyDescent="0.2">
      <c r="A19" s="27" t="s">
        <v>26</v>
      </c>
      <c r="B19" s="27"/>
      <c r="C19" s="18">
        <f>SUM(C17:C18)</f>
        <v>224</v>
      </c>
    </row>
    <row r="20" spans="1:3" x14ac:dyDescent="0.2">
      <c r="A20" s="28" t="s">
        <v>15</v>
      </c>
      <c r="B20" s="12" t="s">
        <v>10</v>
      </c>
      <c r="C20" s="12">
        <v>104</v>
      </c>
    </row>
    <row r="21" spans="1:3" x14ac:dyDescent="0.2">
      <c r="A21" s="28"/>
      <c r="B21" s="12" t="s">
        <v>11</v>
      </c>
      <c r="C21" s="12">
        <v>104</v>
      </c>
    </row>
    <row r="22" spans="1:3" x14ac:dyDescent="0.2">
      <c r="A22" s="27" t="s">
        <v>26</v>
      </c>
      <c r="B22" s="27"/>
      <c r="C22" s="18">
        <f>SUM(C20:C21)</f>
        <v>208</v>
      </c>
    </row>
    <row r="23" spans="1:3" x14ac:dyDescent="0.2">
      <c r="A23" s="17" t="s">
        <v>16</v>
      </c>
      <c r="B23" s="12" t="s">
        <v>11</v>
      </c>
      <c r="C23" s="18">
        <v>200</v>
      </c>
    </row>
    <row r="24" spans="1:3" x14ac:dyDescent="0.2">
      <c r="A24" s="28" t="s">
        <v>17</v>
      </c>
      <c r="B24" s="12" t="s">
        <v>18</v>
      </c>
      <c r="C24" s="12">
        <v>58</v>
      </c>
    </row>
    <row r="25" spans="1:3" x14ac:dyDescent="0.2">
      <c r="A25" s="28"/>
      <c r="B25" s="12" t="s">
        <v>19</v>
      </c>
      <c r="C25" s="12">
        <v>58</v>
      </c>
    </row>
    <row r="26" spans="1:3" x14ac:dyDescent="0.2">
      <c r="A26" s="27" t="s">
        <v>26</v>
      </c>
      <c r="B26" s="27"/>
      <c r="C26" s="18">
        <f>SUM(C24:C25)</f>
        <v>116</v>
      </c>
    </row>
    <row r="27" spans="1:3" x14ac:dyDescent="0.2">
      <c r="A27" s="28" t="s">
        <v>20</v>
      </c>
      <c r="B27" s="12" t="s">
        <v>18</v>
      </c>
      <c r="C27" s="12">
        <v>52</v>
      </c>
    </row>
    <row r="28" spans="1:3" x14ac:dyDescent="0.2">
      <c r="A28" s="28"/>
      <c r="B28" s="12" t="s">
        <v>19</v>
      </c>
      <c r="C28" s="12">
        <v>52</v>
      </c>
    </row>
    <row r="29" spans="1:3" x14ac:dyDescent="0.2">
      <c r="A29" s="27" t="s">
        <v>26</v>
      </c>
      <c r="B29" s="27"/>
      <c r="C29" s="18">
        <f>SUM(C27:C28)</f>
        <v>104</v>
      </c>
    </row>
    <row r="30" spans="1:3" x14ac:dyDescent="0.2">
      <c r="A30" s="28" t="s">
        <v>21</v>
      </c>
      <c r="B30" s="12" t="s">
        <v>10</v>
      </c>
      <c r="C30" s="12">
        <v>104</v>
      </c>
    </row>
    <row r="31" spans="1:3" x14ac:dyDescent="0.2">
      <c r="A31" s="28"/>
      <c r="B31" s="12" t="s">
        <v>11</v>
      </c>
      <c r="C31" s="12">
        <v>104</v>
      </c>
    </row>
    <row r="32" spans="1:3" x14ac:dyDescent="0.2">
      <c r="A32" s="27" t="s">
        <v>26</v>
      </c>
      <c r="B32" s="27"/>
      <c r="C32" s="18">
        <f>SUM(C30:C31)</f>
        <v>208</v>
      </c>
    </row>
    <row r="33" spans="1:3" x14ac:dyDescent="0.2">
      <c r="A33" s="28" t="s">
        <v>22</v>
      </c>
      <c r="B33" s="12" t="s">
        <v>10</v>
      </c>
      <c r="C33" s="12">
        <v>112</v>
      </c>
    </row>
    <row r="34" spans="1:3" x14ac:dyDescent="0.2">
      <c r="A34" s="28"/>
      <c r="B34" s="12" t="s">
        <v>11</v>
      </c>
      <c r="C34" s="12">
        <v>112</v>
      </c>
    </row>
    <row r="35" spans="1:3" x14ac:dyDescent="0.2">
      <c r="A35" s="27" t="s">
        <v>26</v>
      </c>
      <c r="B35" s="27"/>
      <c r="C35" s="18">
        <f>SUM(C33:C34)</f>
        <v>224</v>
      </c>
    </row>
    <row r="36" spans="1:3" x14ac:dyDescent="0.2">
      <c r="A36" s="28" t="s">
        <v>23</v>
      </c>
      <c r="B36" s="12" t="s">
        <v>18</v>
      </c>
      <c r="C36" s="12">
        <v>58</v>
      </c>
    </row>
    <row r="37" spans="1:3" x14ac:dyDescent="0.2">
      <c r="A37" s="28"/>
      <c r="B37" s="12" t="s">
        <v>19</v>
      </c>
      <c r="C37" s="12">
        <v>58</v>
      </c>
    </row>
    <row r="38" spans="1:3" x14ac:dyDescent="0.2">
      <c r="A38" s="27" t="s">
        <v>26</v>
      </c>
      <c r="B38" s="27"/>
      <c r="C38" s="18">
        <f>SUM(C36:C37)</f>
        <v>116</v>
      </c>
    </row>
    <row r="39" spans="1:3" x14ac:dyDescent="0.2">
      <c r="A39" s="28" t="s">
        <v>24</v>
      </c>
      <c r="B39" s="12" t="s">
        <v>18</v>
      </c>
      <c r="C39" s="12">
        <v>52</v>
      </c>
    </row>
    <row r="40" spans="1:3" x14ac:dyDescent="0.2">
      <c r="A40" s="28"/>
      <c r="B40" s="12" t="s">
        <v>19</v>
      </c>
      <c r="C40" s="12">
        <v>52</v>
      </c>
    </row>
    <row r="41" spans="1:3" x14ac:dyDescent="0.2">
      <c r="A41" s="27" t="s">
        <v>26</v>
      </c>
      <c r="B41" s="27"/>
      <c r="C41" s="18">
        <f>SUM(C39:C40)</f>
        <v>104</v>
      </c>
    </row>
    <row r="42" spans="1:3" x14ac:dyDescent="0.2">
      <c r="A42" s="28" t="s">
        <v>25</v>
      </c>
      <c r="B42" s="12" t="s">
        <v>18</v>
      </c>
      <c r="C42" s="12">
        <v>104</v>
      </c>
    </row>
    <row r="43" spans="1:3" x14ac:dyDescent="0.2">
      <c r="A43" s="28"/>
      <c r="B43" s="12" t="s">
        <v>19</v>
      </c>
      <c r="C43" s="12">
        <v>104</v>
      </c>
    </row>
    <row r="44" spans="1:3" x14ac:dyDescent="0.2">
      <c r="A44" s="27" t="s">
        <v>26</v>
      </c>
      <c r="B44" s="27"/>
      <c r="C44" s="18">
        <f>SUM(C42:C43)</f>
        <v>208</v>
      </c>
    </row>
  </sheetData>
  <mergeCells count="28">
    <mergeCell ref="A16:B16"/>
    <mergeCell ref="A10:B10"/>
    <mergeCell ref="A13:B13"/>
    <mergeCell ref="A36:A37"/>
    <mergeCell ref="A39:A40"/>
    <mergeCell ref="A19:B19"/>
    <mergeCell ref="A14:A15"/>
    <mergeCell ref="A42:A43"/>
    <mergeCell ref="A4:B4"/>
    <mergeCell ref="A44:B44"/>
    <mergeCell ref="A41:B41"/>
    <mergeCell ref="A38:B38"/>
    <mergeCell ref="A35:B35"/>
    <mergeCell ref="A32:B32"/>
    <mergeCell ref="A29:B29"/>
    <mergeCell ref="A17:A18"/>
    <mergeCell ref="A20:A21"/>
    <mergeCell ref="A24:A25"/>
    <mergeCell ref="A27:A28"/>
    <mergeCell ref="A30:A31"/>
    <mergeCell ref="A33:A34"/>
    <mergeCell ref="A26:B26"/>
    <mergeCell ref="A22:B22"/>
    <mergeCell ref="A7:B7"/>
    <mergeCell ref="A2:A3"/>
    <mergeCell ref="A5:A6"/>
    <mergeCell ref="A8:A9"/>
    <mergeCell ref="A11:A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13C9D-B74B-4171-92FF-5B721FDD1C43}">
  <dimension ref="A1:C29"/>
  <sheetViews>
    <sheetView workbookViewId="0">
      <selection activeCell="Q24" sqref="Q24"/>
    </sheetView>
  </sheetViews>
  <sheetFormatPr defaultRowHeight="12.75" x14ac:dyDescent="0.2"/>
  <cols>
    <col min="2" max="2" width="23.6640625" bestFit="1" customWidth="1"/>
    <col min="3" max="3" width="18.5" bestFit="1" customWidth="1"/>
  </cols>
  <sheetData>
    <row r="1" spans="1:3" ht="15" x14ac:dyDescent="0.2">
      <c r="A1" s="19" t="s">
        <v>0</v>
      </c>
      <c r="B1" s="19" t="s">
        <v>1</v>
      </c>
      <c r="C1" s="19" t="s">
        <v>2</v>
      </c>
    </row>
    <row r="2" spans="1:3" x14ac:dyDescent="0.2">
      <c r="A2" s="28" t="s">
        <v>28</v>
      </c>
      <c r="B2" s="12" t="s">
        <v>27</v>
      </c>
      <c r="C2" s="12">
        <v>78</v>
      </c>
    </row>
    <row r="3" spans="1:3" x14ac:dyDescent="0.2">
      <c r="A3" s="28"/>
      <c r="B3" s="12" t="s">
        <v>7</v>
      </c>
      <c r="C3" s="12">
        <v>78</v>
      </c>
    </row>
    <row r="4" spans="1:3" x14ac:dyDescent="0.2">
      <c r="A4" s="29" t="s">
        <v>4</v>
      </c>
      <c r="B4" s="29"/>
      <c r="C4" s="18">
        <f>SUM(C2:C3)</f>
        <v>156</v>
      </c>
    </row>
    <row r="5" spans="1:3" x14ac:dyDescent="0.2">
      <c r="A5" s="28" t="s">
        <v>29</v>
      </c>
      <c r="B5" s="12" t="s">
        <v>27</v>
      </c>
      <c r="C5" s="12">
        <v>112</v>
      </c>
    </row>
    <row r="6" spans="1:3" x14ac:dyDescent="0.2">
      <c r="A6" s="28"/>
      <c r="B6" s="12" t="s">
        <v>7</v>
      </c>
      <c r="C6" s="12">
        <v>112</v>
      </c>
    </row>
    <row r="7" spans="1:3" x14ac:dyDescent="0.2">
      <c r="A7" s="29" t="s">
        <v>4</v>
      </c>
      <c r="B7" s="29"/>
      <c r="C7" s="18">
        <f>SUM(C5:C6)</f>
        <v>224</v>
      </c>
    </row>
    <row r="8" spans="1:3" x14ac:dyDescent="0.2">
      <c r="A8" s="28" t="s">
        <v>30</v>
      </c>
      <c r="B8" s="12" t="s">
        <v>27</v>
      </c>
      <c r="C8" s="12">
        <v>78</v>
      </c>
    </row>
    <row r="9" spans="1:3" x14ac:dyDescent="0.2">
      <c r="A9" s="28"/>
      <c r="B9" s="12" t="s">
        <v>7</v>
      </c>
      <c r="C9" s="12">
        <v>78</v>
      </c>
    </row>
    <row r="10" spans="1:3" x14ac:dyDescent="0.2">
      <c r="A10" s="29" t="s">
        <v>4</v>
      </c>
      <c r="B10" s="29"/>
      <c r="C10" s="20">
        <f>SUM(C8:C9)</f>
        <v>156</v>
      </c>
    </row>
    <row r="11" spans="1:3" x14ac:dyDescent="0.2">
      <c r="A11" s="28" t="s">
        <v>31</v>
      </c>
      <c r="B11" s="12" t="s">
        <v>27</v>
      </c>
      <c r="C11" s="12">
        <v>104</v>
      </c>
    </row>
    <row r="12" spans="1:3" x14ac:dyDescent="0.2">
      <c r="A12" s="28"/>
      <c r="B12" s="12" t="s">
        <v>7</v>
      </c>
      <c r="C12" s="12">
        <v>104</v>
      </c>
    </row>
    <row r="13" spans="1:3" x14ac:dyDescent="0.2">
      <c r="A13" s="29" t="s">
        <v>4</v>
      </c>
      <c r="B13" s="29"/>
      <c r="C13" s="18">
        <f>SUM(C11:C12)</f>
        <v>208</v>
      </c>
    </row>
    <row r="14" spans="1:3" x14ac:dyDescent="0.2">
      <c r="A14" s="28" t="s">
        <v>32</v>
      </c>
      <c r="B14" s="12" t="s">
        <v>27</v>
      </c>
      <c r="C14" s="12">
        <v>112</v>
      </c>
    </row>
    <row r="15" spans="1:3" x14ac:dyDescent="0.2">
      <c r="A15" s="28"/>
      <c r="B15" s="12" t="s">
        <v>7</v>
      </c>
      <c r="C15" s="12">
        <v>112</v>
      </c>
    </row>
    <row r="16" spans="1:3" x14ac:dyDescent="0.2">
      <c r="A16" s="29" t="s">
        <v>4</v>
      </c>
      <c r="B16" s="29"/>
      <c r="C16" s="18">
        <f>SUM(C14:C15)</f>
        <v>224</v>
      </c>
    </row>
    <row r="17" spans="1:3" x14ac:dyDescent="0.2">
      <c r="A17" s="28" t="s">
        <v>33</v>
      </c>
      <c r="B17" s="12" t="s">
        <v>27</v>
      </c>
      <c r="C17" s="12">
        <v>104</v>
      </c>
    </row>
    <row r="18" spans="1:3" x14ac:dyDescent="0.2">
      <c r="A18" s="28"/>
      <c r="B18" s="12" t="s">
        <v>7</v>
      </c>
      <c r="C18" s="12">
        <v>104</v>
      </c>
    </row>
    <row r="19" spans="1:3" x14ac:dyDescent="0.2">
      <c r="A19" s="29" t="s">
        <v>4</v>
      </c>
      <c r="B19" s="29"/>
      <c r="C19" s="18">
        <f>SUM(C17:C18)</f>
        <v>208</v>
      </c>
    </row>
    <row r="20" spans="1:3" x14ac:dyDescent="0.2">
      <c r="A20" s="28" t="s">
        <v>34</v>
      </c>
      <c r="B20" s="12" t="s">
        <v>10</v>
      </c>
      <c r="C20" s="12">
        <v>112</v>
      </c>
    </row>
    <row r="21" spans="1:3" x14ac:dyDescent="0.2">
      <c r="A21" s="28"/>
      <c r="B21" s="12" t="s">
        <v>11</v>
      </c>
      <c r="C21" s="12">
        <v>112</v>
      </c>
    </row>
    <row r="22" spans="1:3" x14ac:dyDescent="0.2">
      <c r="A22" s="29" t="s">
        <v>4</v>
      </c>
      <c r="B22" s="29"/>
      <c r="C22" s="18">
        <f>SUM(C20:C21)</f>
        <v>224</v>
      </c>
    </row>
    <row r="23" spans="1:3" x14ac:dyDescent="0.2">
      <c r="A23" s="28" t="s">
        <v>35</v>
      </c>
      <c r="B23" s="12" t="s">
        <v>10</v>
      </c>
      <c r="C23" s="12">
        <v>78</v>
      </c>
    </row>
    <row r="24" spans="1:3" x14ac:dyDescent="0.2">
      <c r="A24" s="28"/>
      <c r="B24" s="12" t="s">
        <v>11</v>
      </c>
      <c r="C24" s="12">
        <v>78</v>
      </c>
    </row>
    <row r="25" spans="1:3" x14ac:dyDescent="0.2">
      <c r="A25" s="29" t="s">
        <v>4</v>
      </c>
      <c r="B25" s="29"/>
      <c r="C25" s="18">
        <f>SUM(C23:C24)</f>
        <v>156</v>
      </c>
    </row>
    <row r="26" spans="1:3" x14ac:dyDescent="0.2">
      <c r="A26" s="28" t="s">
        <v>36</v>
      </c>
      <c r="B26" s="12" t="s">
        <v>11</v>
      </c>
      <c r="C26" s="12">
        <f>168/2</f>
        <v>84</v>
      </c>
    </row>
    <row r="27" spans="1:3" x14ac:dyDescent="0.2">
      <c r="A27" s="28"/>
      <c r="B27" s="12" t="s">
        <v>7</v>
      </c>
      <c r="C27" s="12">
        <f>168/2</f>
        <v>84</v>
      </c>
    </row>
    <row r="28" spans="1:3" x14ac:dyDescent="0.2">
      <c r="A28" s="29" t="s">
        <v>4</v>
      </c>
      <c r="B28" s="29"/>
      <c r="C28" s="21">
        <f>SUM(C26:C27)</f>
        <v>168</v>
      </c>
    </row>
    <row r="29" spans="1:3" x14ac:dyDescent="0.2">
      <c r="A29" s="1"/>
      <c r="B29" s="1"/>
      <c r="C29" s="1"/>
    </row>
  </sheetData>
  <mergeCells count="18">
    <mergeCell ref="A28:B28"/>
    <mergeCell ref="A25:B25"/>
    <mergeCell ref="A22:B22"/>
    <mergeCell ref="A19:B19"/>
    <mergeCell ref="A16:B16"/>
    <mergeCell ref="A23:A24"/>
    <mergeCell ref="A26:A27"/>
    <mergeCell ref="A17:A18"/>
    <mergeCell ref="A20:A21"/>
    <mergeCell ref="A2:A3"/>
    <mergeCell ref="A5:A6"/>
    <mergeCell ref="A8:A9"/>
    <mergeCell ref="A11:A12"/>
    <mergeCell ref="A14:A15"/>
    <mergeCell ref="A4:B4"/>
    <mergeCell ref="A7:B7"/>
    <mergeCell ref="A13:B13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D63F5-FF84-4E70-9E21-2D80251B3DBE}">
  <dimension ref="K1:N6"/>
  <sheetViews>
    <sheetView workbookViewId="0">
      <selection activeCell="K7" sqref="K7"/>
    </sheetView>
  </sheetViews>
  <sheetFormatPr defaultRowHeight="12.75" x14ac:dyDescent="0.2"/>
  <cols>
    <col min="11" max="11" width="12.1640625" bestFit="1" customWidth="1"/>
    <col min="13" max="13" width="12.6640625" bestFit="1" customWidth="1"/>
  </cols>
  <sheetData>
    <row r="1" spans="11:14" x14ac:dyDescent="0.2">
      <c r="K1" s="23"/>
      <c r="L1" s="23"/>
      <c r="M1" s="23"/>
      <c r="N1" s="23"/>
    </row>
    <row r="2" spans="11:14" x14ac:dyDescent="0.2">
      <c r="K2" s="23"/>
      <c r="L2" s="23"/>
      <c r="M2" s="23"/>
      <c r="N2" s="23"/>
    </row>
    <row r="3" spans="11:14" x14ac:dyDescent="0.2">
      <c r="K3" s="23"/>
      <c r="L3" s="23"/>
      <c r="M3" s="23"/>
      <c r="N3" s="23"/>
    </row>
    <row r="4" spans="11:14" x14ac:dyDescent="0.2">
      <c r="K4" s="23"/>
      <c r="L4" s="23"/>
      <c r="M4" s="23"/>
      <c r="N4" s="23"/>
    </row>
    <row r="5" spans="11:14" x14ac:dyDescent="0.2">
      <c r="K5" s="23"/>
      <c r="L5" s="23"/>
      <c r="M5" s="23"/>
      <c r="N5" s="23"/>
    </row>
    <row r="6" spans="11:14" x14ac:dyDescent="0.2">
      <c r="K6" s="7" t="s">
        <v>37</v>
      </c>
      <c r="L6" s="4">
        <v>1680</v>
      </c>
      <c r="M6" s="5">
        <v>7500000</v>
      </c>
      <c r="N6" s="5">
        <f>M6/L6</f>
        <v>4464.2857142857147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C1-C16</vt:lpstr>
      <vt:lpstr>P1-P9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- all phases.xlsx</dc:title>
  <dc:creator>Sandeep.Kumar2</dc:creator>
  <cp:lastModifiedBy>Tejas Bharadwaj</cp:lastModifiedBy>
  <dcterms:created xsi:type="dcterms:W3CDTF">2022-08-11T04:46:26Z</dcterms:created>
  <dcterms:modified xsi:type="dcterms:W3CDTF">2022-10-04T10:12:44Z</dcterms:modified>
</cp:coreProperties>
</file>