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Rahul Gupta\Review Cases\VIS(2022-23)-PL293-223-423\PreparerReport\"/>
    </mc:Choice>
  </mc:AlternateContent>
  <bookViews>
    <workbookView showVerticalScroll="0" xWindow="0" yWindow="0" windowWidth="20490" windowHeight="7755"/>
  </bookViews>
  <sheets>
    <sheet name="Building" sheetId="1" r:id="rId1"/>
  </sheets>
  <definedNames>
    <definedName name="_xlnm.Print_Area" localSheetId="0">Building!$B$2:$T$14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Q9" i="1" l="1"/>
  <c r="T9" i="1"/>
  <c r="R9" i="1"/>
  <c r="P9" i="1"/>
  <c r="G9" i="1"/>
  <c r="F9" i="1"/>
  <c r="G6" i="1"/>
  <c r="G7" i="1"/>
  <c r="G5" i="1"/>
  <c r="P7" i="1"/>
  <c r="P6" i="1"/>
  <c r="Q6" i="1" s="1"/>
  <c r="N6" i="1"/>
  <c r="N7" i="1"/>
  <c r="K6" i="1"/>
  <c r="K7" i="1"/>
  <c r="F7" i="1"/>
  <c r="F6" i="1"/>
  <c r="F5" i="1"/>
  <c r="K22" i="1"/>
  <c r="W21" i="1"/>
  <c r="W20" i="1"/>
  <c r="V5" i="1"/>
  <c r="E9" i="1"/>
  <c r="Q7" i="1" l="1"/>
  <c r="R7" i="1" s="1"/>
  <c r="T7" i="1" s="1"/>
  <c r="R6" i="1"/>
  <c r="T6" i="1" s="1"/>
  <c r="K31" i="1" l="1"/>
  <c r="P5" i="1" l="1"/>
  <c r="S21" i="1" l="1"/>
  <c r="S20" i="1"/>
  <c r="N5" i="1" l="1"/>
  <c r="K5" i="1" l="1"/>
  <c r="Q5" i="1" l="1"/>
  <c r="R5" i="1" s="1"/>
  <c r="T5" i="1" l="1"/>
  <c r="C23" i="1" l="1"/>
  <c r="C24" i="1" s="1"/>
  <c r="P21" i="1"/>
  <c r="C25" i="1" l="1"/>
  <c r="C26" i="1"/>
</calcChain>
</file>

<file path=xl/sharedStrings.xml><?xml version="1.0" encoding="utf-8"?>
<sst xmlns="http://schemas.openxmlformats.org/spreadsheetml/2006/main" count="43" uniqueCount="41">
  <si>
    <t>SR. No.</t>
  </si>
  <si>
    <t>Floor</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</si>
  <si>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</si>
  <si>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</si>
  <si>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</si>
  <si>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</si>
  <si>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</si>
  <si>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</si>
  <si>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</si>
  <si>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</si>
  <si>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</si>
  <si>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</si>
  <si>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t>Remarks:</t>
  </si>
  <si>
    <t>RV</t>
  </si>
  <si>
    <t>DV</t>
  </si>
  <si>
    <t>TOTAL FMV</t>
  </si>
  <si>
    <t>ROUND OFF</t>
  </si>
  <si>
    <t>PREMIUM</t>
  </si>
  <si>
    <t>LAND</t>
  </si>
  <si>
    <t>BUILDING</t>
  </si>
  <si>
    <t>Land value</t>
  </si>
  <si>
    <t>Circle Rate</t>
  </si>
  <si>
    <t>RCC structure</t>
  </si>
  <si>
    <t>Constructed Area (in sq. ft.)</t>
  </si>
  <si>
    <t>permissible built up area(in sq. ft.)</t>
  </si>
  <si>
    <t>BUILDING VALUATION OF THE PROPERTY OF  MRS. PUSHPA BHATNAGAR W/O. LATE MR. VIJAY KUMAR BHATNAGAR|MOHAN GARDEN | NEW DELHI</t>
  </si>
  <si>
    <t>First Floor</t>
  </si>
  <si>
    <t>Ground Floor</t>
  </si>
  <si>
    <t>Year of Construction (As per sale deed)</t>
  </si>
  <si>
    <r>
      <t xml:space="preserve">Area
</t>
    </r>
    <r>
      <rPr>
        <b/>
        <i/>
        <sz val="11"/>
        <rFont val="Calibri"/>
        <family val="2"/>
        <scheme val="minor"/>
      </rPr>
      <t>(in sq.ft)</t>
    </r>
  </si>
  <si>
    <r>
      <t>Height (</t>
    </r>
    <r>
      <rPr>
        <b/>
        <i/>
        <sz val="11"/>
        <rFont val="Calibri"/>
        <family val="2"/>
        <scheme val="minor"/>
      </rPr>
      <t>in ft.)</t>
    </r>
  </si>
  <si>
    <r>
      <t xml:space="preserve">Total Life Consumed 
</t>
    </r>
    <r>
      <rPr>
        <b/>
        <i/>
        <sz val="11"/>
        <rFont val="Calibri"/>
        <family val="2"/>
        <scheme val="minor"/>
      </rPr>
      <t>(in years)</t>
    </r>
  </si>
  <si>
    <r>
      <t xml:space="preserve">Total Economical Life
</t>
    </r>
    <r>
      <rPr>
        <b/>
        <i/>
        <sz val="11"/>
        <rFont val="Calibri"/>
        <family val="2"/>
        <scheme val="minor"/>
      </rPr>
      <t>(in years)</t>
    </r>
  </si>
  <si>
    <r>
      <t xml:space="preserve">Plinth Area  Rate 
</t>
    </r>
    <r>
      <rPr>
        <b/>
        <i/>
        <sz val="11"/>
        <rFont val="Calibri"/>
        <family val="2"/>
        <scheme val="minor"/>
      </rPr>
      <t>(in per sq.ft)</t>
    </r>
  </si>
  <si>
    <t>1. All the details pertaing to the building area statement such as area, floor, etc has been taken from the old valuation report given by the bank since site measuremnt couln't be carried out.</t>
  </si>
  <si>
    <t>4.We have considered the permissible area according to FAR  mentioned in the master plan 2021 for such size Plot i.e. "3.5"</t>
  </si>
  <si>
    <t>5.The Ground coverage for such Plot built before 22/09/06 is 100% as per the Master Plan 2021 which is considered for our valuation Purpose</t>
  </si>
  <si>
    <t>3. The valuation is done by considering the depreciated replacement cost approach.</t>
  </si>
  <si>
    <t xml:space="preserve">2. All the structure that has been taken in the area statemnet belonging to Mr. Pushpa Bhatnagar w/o. of late Mr. Vijay Kumar Bhatnagar </t>
  </si>
  <si>
    <t>3.We have taken the year of construction from the date of sale deed as provided from the bank because there was no other information available with us.</t>
  </si>
  <si>
    <t>Second Floor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</si>
</sst>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sz val="11"/>
      <name val="Calibri"/>
      <family val="2"/>
      <scheme val="minor"/>
    </font>
    <font>
      <b/>
      <sz val="12"/>
      <name val="Calibri"/>
      <family val="2"/>
      <scheme val="minor"/>
    </font>
    <font>
      <b/>
      <sz val="11"/>
      <color theme="0"/>
      <name val="Calibri"/>
      <family val="2"/>
      <scheme val="minor"/>
    </font>
    <font>
      <b/>
      <i/>
      <sz val="1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0">
    <xf numFmtId="0" fontId="0" fillId="0" borderId="0" xfId="0"/>
    <xf numFmtId="164" fontId="0" fillId="0" borderId="0" xfId="0" applyNumberFormat="1"/>
    <xf numFmtId="44" fontId="0" fillId="0" borderId="0" xfId="0" applyNumberFormat="1"/>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9" fontId="0" fillId="0" borderId="1" xfId="2"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0" xfId="0" applyFont="1"/>
    <xf numFmtId="0" fontId="0" fillId="0" borderId="0" xfId="0" applyAlignment="1">
      <alignment wrapText="1"/>
    </xf>
    <xf numFmtId="0" fontId="0" fillId="0" borderId="0" xfId="0" applyAlignment="1">
      <alignment horizontal="center"/>
    </xf>
    <xf numFmtId="0" fontId="2" fillId="5" borderId="0" xfId="0" applyFont="1" applyFill="1"/>
    <xf numFmtId="0" fontId="2" fillId="5" borderId="0" xfId="0" applyFont="1" applyFill="1" applyAlignment="1">
      <alignment wrapText="1"/>
    </xf>
    <xf numFmtId="167" fontId="0" fillId="4" borderId="0" xfId="0" applyNumberFormat="1" applyFill="1"/>
    <xf numFmtId="167" fontId="2" fillId="4" borderId="0" xfId="0" applyNumberFormat="1" applyFont="1" applyFill="1"/>
    <xf numFmtId="166" fontId="2" fillId="4" borderId="0" xfId="1" applyNumberFormat="1" applyFont="1" applyFill="1"/>
    <xf numFmtId="0" fontId="7" fillId="5" borderId="0" xfId="0" applyFont="1" applyFill="1" applyAlignment="1">
      <alignment horizontal="center"/>
    </xf>
    <xf numFmtId="167" fontId="0" fillId="0" borderId="0" xfId="0" applyNumberFormat="1"/>
    <xf numFmtId="164" fontId="5" fillId="2" borderId="1" xfId="3" applyNumberFormat="1" applyFont="1" applyFill="1" applyBorder="1" applyAlignment="1">
      <alignment horizontal="center" vertical="center" wrapText="1"/>
    </xf>
    <xf numFmtId="164" fontId="0" fillId="0" borderId="0" xfId="3" applyNumberFormat="1" applyFont="1" applyAlignment="1">
      <alignment horizontal="center"/>
    </xf>
    <xf numFmtId="164" fontId="0" fillId="0" borderId="1" xfId="3" applyNumberFormat="1" applyFont="1" applyBorder="1" applyAlignment="1">
      <alignment horizontal="left" vertical="center"/>
    </xf>
    <xf numFmtId="44" fontId="0" fillId="0" borderId="0" xfId="1" applyFont="1" applyAlignment="1">
      <alignment wrapText="1"/>
    </xf>
    <xf numFmtId="168" fontId="0" fillId="0" borderId="0" xfId="3" applyNumberFormat="1" applyFont="1"/>
    <xf numFmtId="0" fontId="2" fillId="6" borderId="0" xfId="0" applyFont="1" applyFill="1" applyAlignment="1">
      <alignment wrapText="1"/>
    </xf>
    <xf numFmtId="168" fontId="0" fillId="6" borderId="0" xfId="0" applyNumberFormat="1" applyFill="1" applyAlignment="1">
      <alignment horizontal="center" wrapText="1"/>
    </xf>
    <xf numFmtId="43" fontId="0" fillId="0" borderId="0" xfId="0" applyNumberFormat="1"/>
    <xf numFmtId="0" fontId="0" fillId="0" borderId="0" xfId="0" applyBorder="1"/>
    <xf numFmtId="0" fontId="0" fillId="0" borderId="0" xfId="0" applyBorder="1" applyAlignment="1">
      <alignment horizontal="center" vertical="center"/>
    </xf>
    <xf numFmtId="43" fontId="0" fillId="0" borderId="0" xfId="0" applyNumberFormat="1" applyAlignment="1">
      <alignment wrapText="1"/>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Border="1" applyAlignment="1">
      <alignment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64" fontId="0" fillId="0" borderId="0" xfId="0" applyNumberFormat="1" applyAlignment="1">
      <alignment wrapText="1"/>
    </xf>
    <xf numFmtId="0" fontId="8" fillId="6"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wrapText="1"/>
    </xf>
    <xf numFmtId="1" fontId="0" fillId="0" borderId="1" xfId="0" applyNumberFormat="1" applyFont="1" applyBorder="1" applyAlignment="1">
      <alignment horizontal="center" vertical="center"/>
    </xf>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165" fontId="0" fillId="0" borderId="1" xfId="0" applyNumberFormat="1" applyFont="1" applyBorder="1" applyAlignment="1">
      <alignment horizontal="center" vertical="center"/>
    </xf>
    <xf numFmtId="0" fontId="0" fillId="0" borderId="2" xfId="0" applyFont="1" applyFill="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164" fontId="2" fillId="0" borderId="1" xfId="3" applyNumberFormat="1" applyFont="1" applyBorder="1" applyAlignment="1">
      <alignment horizontal="left" vertical="center"/>
    </xf>
    <xf numFmtId="0" fontId="0" fillId="0" borderId="0" xfId="0" applyFont="1" applyBorder="1" applyAlignment="1">
      <alignment horizontal="left" vertical="center"/>
    </xf>
    <xf numFmtId="0" fontId="3" fillId="3" borderId="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7"/>
  <sheetViews>
    <sheetView tabSelected="1" topLeftCell="B1" zoomScale="85" zoomScaleNormal="85" zoomScaleSheetLayoutView="85" workbookViewId="0">
      <selection activeCell="B1" sqref="B1:T17"/>
    </sheetView>
  </sheetViews>
  <sheetFormatPr defaultRowHeight="15" x14ac:dyDescent="0.25"/>
  <cols>
    <col min="2" max="2" width="11.5703125" bestFit="1" customWidth="1"/>
    <col min="3" max="3" width="13.140625" style="11" bestFit="1" customWidth="1"/>
    <col min="4" max="4" width="16.28515625" style="11" bestFit="1" customWidth="1"/>
    <col min="5" max="5" width="15.42578125" style="11" bestFit="1" customWidth="1"/>
    <col min="6" max="6" width="17.85546875" style="11" bestFit="1" customWidth="1"/>
    <col min="7" max="7" width="8.5703125" style="21" bestFit="1" customWidth="1"/>
    <col min="8" max="8" width="9.7109375" hidden="1" customWidth="1"/>
    <col min="9" max="9" width="14.7109375" bestFit="1" customWidth="1"/>
    <col min="10" max="10" width="9" bestFit="1" customWidth="1"/>
    <col min="11" max="11" width="9.7109375" bestFit="1" customWidth="1"/>
    <col min="12" max="12" width="15.42578125" bestFit="1" customWidth="1"/>
    <col min="13" max="13" width="7.7109375" hidden="1" customWidth="1"/>
    <col min="14" max="14" width="16.28515625" hidden="1" customWidth="1"/>
    <col min="15" max="15" width="11.7109375" bestFit="1" customWidth="1"/>
    <col min="16" max="16" width="12.7109375" bestFit="1" customWidth="1"/>
    <col min="17" max="17" width="12.42578125" bestFit="1" customWidth="1"/>
    <col min="18" max="18" width="16.5703125" hidden="1" customWidth="1"/>
    <col min="19" max="19" width="16.7109375" hidden="1" customWidth="1"/>
    <col min="20" max="20" width="19" style="12" bestFit="1" customWidth="1"/>
    <col min="21" max="21" width="7.140625" bestFit="1" customWidth="1"/>
    <col min="22" max="22" width="5.140625" bestFit="1" customWidth="1"/>
    <col min="23" max="23" width="10.7109375" bestFit="1" customWidth="1"/>
  </cols>
  <sheetData>
    <row r="1" spans="2:23" x14ac:dyDescent="0.25">
      <c r="B1" s="51" t="s">
        <v>25</v>
      </c>
      <c r="C1" s="51"/>
      <c r="D1" s="51"/>
      <c r="E1" s="51"/>
      <c r="F1" s="51"/>
      <c r="G1" s="51"/>
      <c r="H1" s="51"/>
      <c r="I1" s="51"/>
      <c r="J1" s="51"/>
      <c r="K1" s="51"/>
      <c r="L1" s="51"/>
      <c r="M1" s="51"/>
      <c r="N1" s="51"/>
      <c r="O1" s="51"/>
      <c r="P1" s="51"/>
      <c r="Q1" s="51"/>
      <c r="R1" s="51"/>
      <c r="S1" s="51"/>
      <c r="T1" s="51"/>
    </row>
    <row r="2" spans="2:23" x14ac:dyDescent="0.25">
      <c r="B2" s="51"/>
      <c r="C2" s="51"/>
      <c r="D2" s="51"/>
      <c r="E2" s="51"/>
      <c r="F2" s="51"/>
      <c r="G2" s="51"/>
      <c r="H2" s="51"/>
      <c r="I2" s="51"/>
      <c r="J2" s="51"/>
      <c r="K2" s="51"/>
      <c r="L2" s="51"/>
      <c r="M2" s="51"/>
      <c r="N2" s="51"/>
      <c r="O2" s="51"/>
      <c r="P2" s="51"/>
      <c r="Q2" s="51"/>
      <c r="R2" s="51"/>
      <c r="S2" s="51"/>
      <c r="T2" s="51"/>
    </row>
    <row r="3" spans="2:23" ht="15.75" customHeight="1" x14ac:dyDescent="0.25">
      <c r="B3" s="52"/>
      <c r="C3" s="52"/>
      <c r="D3" s="52"/>
      <c r="E3" s="52"/>
      <c r="F3" s="52"/>
      <c r="G3" s="52"/>
      <c r="H3" s="52"/>
      <c r="I3" s="52"/>
      <c r="J3" s="52"/>
      <c r="K3" s="52"/>
      <c r="L3" s="52"/>
      <c r="M3" s="52"/>
      <c r="N3" s="52"/>
      <c r="O3" s="52"/>
      <c r="P3" s="52"/>
      <c r="Q3" s="52"/>
      <c r="R3" s="52"/>
      <c r="S3" s="52"/>
      <c r="T3" s="52"/>
    </row>
    <row r="4" spans="2:23" s="10" customFormat="1" ht="60" x14ac:dyDescent="0.25">
      <c r="B4" s="8" t="s">
        <v>0</v>
      </c>
      <c r="C4" s="9" t="s">
        <v>1</v>
      </c>
      <c r="D4" s="9" t="s">
        <v>3</v>
      </c>
      <c r="E4" s="9" t="s">
        <v>23</v>
      </c>
      <c r="F4" s="9" t="s">
        <v>24</v>
      </c>
      <c r="G4" s="20" t="s">
        <v>29</v>
      </c>
      <c r="H4" s="9" t="s">
        <v>30</v>
      </c>
      <c r="I4" s="9" t="s">
        <v>28</v>
      </c>
      <c r="J4" s="9" t="s">
        <v>2</v>
      </c>
      <c r="K4" s="9" t="s">
        <v>31</v>
      </c>
      <c r="L4" s="9" t="s">
        <v>32</v>
      </c>
      <c r="M4" s="9" t="s">
        <v>4</v>
      </c>
      <c r="N4" s="9" t="s">
        <v>6</v>
      </c>
      <c r="O4" s="9" t="s">
        <v>33</v>
      </c>
      <c r="P4" s="9" t="s">
        <v>10</v>
      </c>
      <c r="Q4" s="9" t="s">
        <v>7</v>
      </c>
      <c r="R4" s="9" t="s">
        <v>8</v>
      </c>
      <c r="S4" s="9" t="s">
        <v>11</v>
      </c>
      <c r="T4" s="9" t="s">
        <v>9</v>
      </c>
    </row>
    <row r="5" spans="2:23" x14ac:dyDescent="0.25">
      <c r="B5" s="40">
        <v>1</v>
      </c>
      <c r="C5" s="41" t="s">
        <v>27</v>
      </c>
      <c r="D5" s="41" t="s">
        <v>22</v>
      </c>
      <c r="E5" s="41">
        <v>688</v>
      </c>
      <c r="F5" s="22">
        <f>E5</f>
        <v>688</v>
      </c>
      <c r="G5" s="22">
        <f>F5</f>
        <v>688</v>
      </c>
      <c r="H5" s="42">
        <v>10</v>
      </c>
      <c r="I5" s="43">
        <v>2005</v>
      </c>
      <c r="J5" s="43">
        <v>2022</v>
      </c>
      <c r="K5" s="43">
        <f>J5-I5</f>
        <v>17</v>
      </c>
      <c r="L5" s="43">
        <v>60</v>
      </c>
      <c r="M5" s="44">
        <v>0.1</v>
      </c>
      <c r="N5" s="45">
        <f>(1-M5)/L5</f>
        <v>1.5000000000000001E-2</v>
      </c>
      <c r="O5" s="3">
        <v>1200</v>
      </c>
      <c r="P5" s="3">
        <f>O5*G5</f>
        <v>825600</v>
      </c>
      <c r="Q5" s="3">
        <f t="shared" ref="Q5" si="0">P5*N5*K5</f>
        <v>210528.00000000003</v>
      </c>
      <c r="R5" s="3">
        <f t="shared" ref="R5" si="1">MAX(P5-Q5,0)</f>
        <v>615072</v>
      </c>
      <c r="S5" s="6">
        <v>0</v>
      </c>
      <c r="T5" s="3">
        <f t="shared" ref="T5:T7" si="2">IF(R5&gt;M5*P5,R5*(1-S5),P5*M5)</f>
        <v>615072</v>
      </c>
      <c r="U5" s="7"/>
      <c r="V5" s="1">
        <f>E5*0.9</f>
        <v>619.20000000000005</v>
      </c>
      <c r="W5" s="1"/>
    </row>
    <row r="6" spans="2:23" x14ac:dyDescent="0.25">
      <c r="B6" s="46">
        <v>2</v>
      </c>
      <c r="C6" s="47" t="s">
        <v>26</v>
      </c>
      <c r="D6" s="41" t="s">
        <v>22</v>
      </c>
      <c r="E6" s="48">
        <v>688</v>
      </c>
      <c r="F6" s="22">
        <f>E6</f>
        <v>688</v>
      </c>
      <c r="G6" s="22">
        <f t="shared" ref="G6:G7" si="3">F6</f>
        <v>688</v>
      </c>
      <c r="H6" s="42">
        <v>10</v>
      </c>
      <c r="I6" s="43">
        <v>2005</v>
      </c>
      <c r="J6" s="43">
        <v>2022</v>
      </c>
      <c r="K6" s="43">
        <f t="shared" ref="K6:K7" si="4">J6-I6</f>
        <v>17</v>
      </c>
      <c r="L6" s="43">
        <v>60</v>
      </c>
      <c r="M6" s="44">
        <v>0.1</v>
      </c>
      <c r="N6" s="45">
        <f t="shared" ref="N6:N7" si="5">(1-M6)/L6</f>
        <v>1.5000000000000001E-2</v>
      </c>
      <c r="O6" s="3">
        <v>1200</v>
      </c>
      <c r="P6" s="3">
        <f t="shared" ref="P6:P7" si="6">O6*G6</f>
        <v>825600</v>
      </c>
      <c r="Q6" s="3">
        <f t="shared" ref="Q6:Q7" si="7">P6*N6*K6</f>
        <v>210528.00000000003</v>
      </c>
      <c r="R6" s="3">
        <f t="shared" ref="R6:R7" si="8">MAX(P6-Q6,0)</f>
        <v>615072</v>
      </c>
      <c r="S6" s="6">
        <v>0</v>
      </c>
      <c r="T6" s="3">
        <f t="shared" si="2"/>
        <v>615072</v>
      </c>
      <c r="U6" s="7"/>
      <c r="V6" s="1"/>
      <c r="W6" s="1"/>
    </row>
    <row r="7" spans="2:23" x14ac:dyDescent="0.25">
      <c r="B7" s="46">
        <v>3</v>
      </c>
      <c r="C7" s="47" t="s">
        <v>40</v>
      </c>
      <c r="D7" s="41" t="s">
        <v>22</v>
      </c>
      <c r="E7" s="48">
        <v>688</v>
      </c>
      <c r="F7" s="22">
        <f>E7</f>
        <v>688</v>
      </c>
      <c r="G7" s="22">
        <f t="shared" si="3"/>
        <v>688</v>
      </c>
      <c r="H7" s="42">
        <v>10</v>
      </c>
      <c r="I7" s="43">
        <v>2005</v>
      </c>
      <c r="J7" s="43">
        <v>2022</v>
      </c>
      <c r="K7" s="43">
        <f t="shared" si="4"/>
        <v>17</v>
      </c>
      <c r="L7" s="43">
        <v>60</v>
      </c>
      <c r="M7" s="44">
        <v>0.1</v>
      </c>
      <c r="N7" s="45">
        <f t="shared" si="5"/>
        <v>1.5000000000000001E-2</v>
      </c>
      <c r="O7" s="3">
        <v>1200</v>
      </c>
      <c r="P7" s="3">
        <f t="shared" si="6"/>
        <v>825600</v>
      </c>
      <c r="Q7" s="3">
        <f t="shared" si="7"/>
        <v>210528.00000000003</v>
      </c>
      <c r="R7" s="3">
        <f t="shared" si="8"/>
        <v>615072</v>
      </c>
      <c r="S7" s="6">
        <v>0</v>
      </c>
      <c r="T7" s="3">
        <f t="shared" si="2"/>
        <v>615072</v>
      </c>
      <c r="U7" s="7"/>
      <c r="V7" s="1"/>
      <c r="W7" s="1"/>
    </row>
    <row r="8" spans="2:23" x14ac:dyDescent="0.25">
      <c r="B8" s="46"/>
      <c r="C8" s="47"/>
      <c r="D8" s="48"/>
      <c r="E8" s="48"/>
      <c r="F8" s="22"/>
      <c r="G8" s="22"/>
      <c r="H8" s="42"/>
      <c r="I8" s="43"/>
      <c r="J8" s="43"/>
      <c r="K8" s="43"/>
      <c r="L8" s="43"/>
      <c r="M8" s="44"/>
      <c r="N8" s="45"/>
      <c r="O8" s="3"/>
      <c r="P8" s="3"/>
      <c r="Q8" s="3"/>
      <c r="R8" s="3"/>
      <c r="S8" s="6"/>
      <c r="T8" s="3"/>
      <c r="U8" s="7"/>
      <c r="V8" s="1"/>
      <c r="W8" s="1"/>
    </row>
    <row r="9" spans="2:23" x14ac:dyDescent="0.25">
      <c r="B9" s="55" t="s">
        <v>5</v>
      </c>
      <c r="C9" s="56"/>
      <c r="D9" s="57"/>
      <c r="E9" s="38">
        <f>SUM(E5:E8)</f>
        <v>2064</v>
      </c>
      <c r="F9" s="49">
        <f>SUM(F5:F8)</f>
        <v>2064</v>
      </c>
      <c r="G9" s="22">
        <f>SUM(G5:G8)</f>
        <v>2064</v>
      </c>
      <c r="H9" s="39"/>
      <c r="I9" s="58"/>
      <c r="J9" s="58"/>
      <c r="K9" s="58"/>
      <c r="L9" s="58"/>
      <c r="M9" s="58"/>
      <c r="N9" s="58"/>
      <c r="O9" s="58"/>
      <c r="P9" s="4">
        <f>SUM(P5:P8)</f>
        <v>2476800</v>
      </c>
      <c r="Q9" s="4">
        <f>SUM(Q5:Q8)</f>
        <v>631584.00000000012</v>
      </c>
      <c r="R9" s="4">
        <f>SUM(R5:R8)</f>
        <v>1845216</v>
      </c>
      <c r="S9" s="4"/>
      <c r="T9" s="4">
        <f>SUM(T5:T8)</f>
        <v>1845216</v>
      </c>
      <c r="U9" s="7"/>
    </row>
    <row r="10" spans="2:23" x14ac:dyDescent="0.25">
      <c r="B10" s="59" t="s">
        <v>12</v>
      </c>
      <c r="C10" s="59"/>
      <c r="D10" s="59"/>
      <c r="E10" s="59"/>
      <c r="F10" s="59"/>
      <c r="G10" s="59"/>
      <c r="H10" s="59"/>
      <c r="I10" s="59"/>
      <c r="J10" s="59"/>
      <c r="K10" s="59"/>
      <c r="L10" s="59"/>
      <c r="M10" s="59"/>
      <c r="N10" s="59"/>
      <c r="O10" s="59"/>
      <c r="P10" s="59"/>
      <c r="Q10" s="59"/>
      <c r="R10" s="59"/>
      <c r="S10" s="59"/>
      <c r="T10" s="59"/>
      <c r="U10" s="7"/>
    </row>
    <row r="11" spans="2:23" x14ac:dyDescent="0.25">
      <c r="B11" s="54" t="s">
        <v>34</v>
      </c>
      <c r="C11" s="54"/>
      <c r="D11" s="54"/>
      <c r="E11" s="54"/>
      <c r="F11" s="54"/>
      <c r="G11" s="54"/>
      <c r="H11" s="54"/>
      <c r="I11" s="54"/>
      <c r="J11" s="54"/>
      <c r="K11" s="54"/>
      <c r="L11" s="54"/>
      <c r="M11" s="54"/>
      <c r="N11" s="54"/>
      <c r="O11" s="54"/>
      <c r="P11" s="54"/>
      <c r="Q11" s="54"/>
      <c r="R11" s="54"/>
      <c r="S11" s="54"/>
      <c r="T11" s="54"/>
      <c r="U11" s="7"/>
    </row>
    <row r="12" spans="2:23" x14ac:dyDescent="0.25">
      <c r="B12" s="54" t="s">
        <v>38</v>
      </c>
      <c r="C12" s="53"/>
      <c r="D12" s="53"/>
      <c r="E12" s="53"/>
      <c r="F12" s="53"/>
      <c r="G12" s="53"/>
      <c r="H12" s="53"/>
      <c r="I12" s="53"/>
      <c r="J12" s="53"/>
      <c r="K12" s="53"/>
      <c r="L12" s="53"/>
      <c r="M12" s="53"/>
      <c r="N12" s="53"/>
      <c r="O12" s="53"/>
      <c r="P12" s="53"/>
      <c r="Q12" s="53"/>
      <c r="R12" s="53"/>
      <c r="S12" s="53"/>
      <c r="T12" s="53"/>
      <c r="U12" s="7"/>
    </row>
    <row r="13" spans="2:23" x14ac:dyDescent="0.25">
      <c r="B13" s="54" t="s">
        <v>39</v>
      </c>
      <c r="C13" s="53"/>
      <c r="D13" s="53"/>
      <c r="E13" s="53"/>
      <c r="F13" s="53"/>
      <c r="G13" s="53"/>
      <c r="H13" s="53"/>
      <c r="I13" s="53"/>
      <c r="J13" s="53"/>
      <c r="K13" s="53"/>
      <c r="L13" s="53"/>
      <c r="M13" s="53"/>
      <c r="N13" s="53"/>
      <c r="O13" s="53"/>
      <c r="P13" s="53"/>
      <c r="Q13" s="53"/>
      <c r="R13" s="53"/>
      <c r="S13" s="53"/>
      <c r="T13" s="53"/>
      <c r="U13" s="7"/>
    </row>
    <row r="14" spans="2:23" x14ac:dyDescent="0.25">
      <c r="B14" s="53" t="s">
        <v>37</v>
      </c>
      <c r="C14" s="53"/>
      <c r="D14" s="53"/>
      <c r="E14" s="53"/>
      <c r="F14" s="53"/>
      <c r="G14" s="53"/>
      <c r="H14" s="53"/>
      <c r="I14" s="53"/>
      <c r="J14" s="53"/>
      <c r="K14" s="53"/>
      <c r="L14" s="53"/>
      <c r="M14" s="53"/>
      <c r="N14" s="53"/>
      <c r="O14" s="53"/>
      <c r="P14" s="53"/>
      <c r="Q14" s="53"/>
      <c r="R14" s="53"/>
      <c r="S14" s="53"/>
      <c r="T14" s="53"/>
      <c r="U14" s="7"/>
    </row>
    <row r="15" spans="2:23" x14ac:dyDescent="0.25">
      <c r="B15" s="53" t="s">
        <v>35</v>
      </c>
      <c r="C15" s="53"/>
      <c r="D15" s="53"/>
      <c r="E15" s="53"/>
      <c r="F15" s="53"/>
      <c r="G15" s="53"/>
      <c r="H15" s="53"/>
      <c r="I15" s="53"/>
      <c r="J15" s="53"/>
      <c r="K15" s="53"/>
      <c r="L15" s="53"/>
      <c r="M15" s="53"/>
      <c r="N15" s="53"/>
      <c r="O15" s="53"/>
      <c r="P15" s="53"/>
      <c r="Q15" s="53"/>
      <c r="R15" s="53"/>
      <c r="S15" s="53"/>
      <c r="T15" s="53"/>
      <c r="U15" s="7"/>
    </row>
    <row r="16" spans="2:23" x14ac:dyDescent="0.25">
      <c r="B16" s="53" t="s">
        <v>36</v>
      </c>
      <c r="C16" s="53"/>
      <c r="D16" s="53"/>
      <c r="E16" s="53"/>
      <c r="F16" s="53"/>
      <c r="G16" s="53"/>
      <c r="H16" s="53"/>
      <c r="I16" s="53"/>
      <c r="J16" s="53"/>
      <c r="K16" s="53"/>
      <c r="L16" s="53"/>
      <c r="M16" s="53"/>
      <c r="N16" s="53"/>
      <c r="O16" s="53"/>
      <c r="P16" s="53"/>
      <c r="Q16" s="53"/>
      <c r="R16" s="53"/>
      <c r="S16" s="53"/>
      <c r="T16" s="53"/>
      <c r="U16" s="7"/>
    </row>
    <row r="17" spans="2:23" x14ac:dyDescent="0.25">
      <c r="B17" s="53"/>
      <c r="C17" s="53"/>
      <c r="D17" s="53"/>
      <c r="E17" s="53"/>
      <c r="F17" s="53"/>
      <c r="G17" s="53"/>
      <c r="H17" s="53"/>
      <c r="I17" s="53"/>
      <c r="J17" s="53"/>
      <c r="K17" s="53"/>
      <c r="L17" s="53"/>
      <c r="M17" s="53"/>
      <c r="N17" s="53"/>
      <c r="O17" s="53"/>
      <c r="P17" s="53"/>
      <c r="Q17" s="53"/>
      <c r="R17" s="53"/>
      <c r="S17" s="53"/>
      <c r="T17" s="53"/>
      <c r="U17" s="7"/>
    </row>
    <row r="18" spans="2:23" x14ac:dyDescent="0.25">
      <c r="B18" s="50"/>
      <c r="C18" s="50"/>
      <c r="D18" s="50"/>
      <c r="E18" s="50"/>
      <c r="F18" s="50"/>
      <c r="G18" s="50"/>
      <c r="H18" s="50"/>
      <c r="I18" s="50"/>
      <c r="J18" s="50"/>
      <c r="K18" s="50"/>
      <c r="L18" s="50"/>
      <c r="M18" s="50"/>
      <c r="N18" s="50"/>
      <c r="O18" s="50"/>
      <c r="P18" s="50"/>
      <c r="Q18" s="50"/>
      <c r="R18" s="50"/>
      <c r="S18" s="50"/>
      <c r="T18" s="50"/>
      <c r="U18" s="7"/>
    </row>
    <row r="19" spans="2:23" x14ac:dyDescent="0.25">
      <c r="F19" s="36"/>
      <c r="U19" s="7"/>
    </row>
    <row r="20" spans="2:23" ht="15.75" x14ac:dyDescent="0.25">
      <c r="B20" s="13" t="s">
        <v>17</v>
      </c>
      <c r="C20" s="15">
        <v>0</v>
      </c>
      <c r="R20" s="18" t="s">
        <v>20</v>
      </c>
      <c r="S20" s="15">
        <f>C21</f>
        <v>7267500</v>
      </c>
      <c r="U20" s="7">
        <v>3.5</v>
      </c>
      <c r="V20">
        <v>76.5</v>
      </c>
      <c r="W20" s="2">
        <f>V20*U20</f>
        <v>267.75</v>
      </c>
    </row>
    <row r="21" spans="2:23" ht="15.75" x14ac:dyDescent="0.25">
      <c r="B21" s="13" t="s">
        <v>18</v>
      </c>
      <c r="C21" s="15">
        <v>7267500</v>
      </c>
      <c r="P21" s="19">
        <f>C22+C20</f>
        <v>1845216</v>
      </c>
      <c r="R21" s="18" t="s">
        <v>21</v>
      </c>
      <c r="S21" s="15">
        <f>5583.61*20000</f>
        <v>111672200</v>
      </c>
      <c r="U21" s="7"/>
      <c r="W21" s="2">
        <f>W20*10.764</f>
        <v>2882.0609999999997</v>
      </c>
    </row>
    <row r="22" spans="2:23" x14ac:dyDescent="0.25">
      <c r="B22" s="13" t="s">
        <v>19</v>
      </c>
      <c r="C22" s="15">
        <f>T9</f>
        <v>1845216</v>
      </c>
      <c r="J22">
        <v>76.5</v>
      </c>
      <c r="K22">
        <f>J22*9</f>
        <v>688.5</v>
      </c>
      <c r="U22" s="7"/>
    </row>
    <row r="23" spans="2:23" ht="45" customHeight="1" x14ac:dyDescent="0.25">
      <c r="B23" s="14" t="s">
        <v>15</v>
      </c>
      <c r="C23" s="16">
        <f>SUM(C20:C22)</f>
        <v>9112716</v>
      </c>
      <c r="H23" s="11"/>
      <c r="I23" s="24"/>
      <c r="O23" s="19"/>
      <c r="Q23" s="25"/>
      <c r="R23" s="11"/>
      <c r="S23" s="11"/>
      <c r="T23" s="26"/>
      <c r="U23" s="23"/>
    </row>
    <row r="24" spans="2:23" x14ac:dyDescent="0.25">
      <c r="B24" s="14" t="s">
        <v>16</v>
      </c>
      <c r="C24" s="16">
        <f>ROUND(C23,-5)</f>
        <v>9100000</v>
      </c>
      <c r="U24" s="7"/>
    </row>
    <row r="25" spans="2:23" x14ac:dyDescent="0.25">
      <c r="B25" s="13" t="s">
        <v>13</v>
      </c>
      <c r="C25" s="17">
        <f>0.85*C24</f>
        <v>7735000</v>
      </c>
      <c r="U25" s="7"/>
    </row>
    <row r="26" spans="2:23" x14ac:dyDescent="0.25">
      <c r="B26" s="13" t="s">
        <v>14</v>
      </c>
      <c r="C26" s="17">
        <f>0.75*C24</f>
        <v>6825000</v>
      </c>
      <c r="U26" s="7"/>
    </row>
    <row r="27" spans="2:23" ht="15" customHeight="1" x14ac:dyDescent="0.25">
      <c r="U27" s="7"/>
    </row>
    <row r="29" spans="2:23" x14ac:dyDescent="0.25">
      <c r="C29" s="34"/>
      <c r="D29" s="35"/>
      <c r="E29" s="35"/>
      <c r="F29" s="37"/>
      <c r="U29" s="5"/>
      <c r="V29" s="2"/>
      <c r="W29" s="2"/>
    </row>
    <row r="30" spans="2:23" x14ac:dyDescent="0.25">
      <c r="C30" s="31"/>
      <c r="D30" s="28"/>
      <c r="E30" s="28"/>
      <c r="F30" s="28"/>
      <c r="H30" s="29"/>
      <c r="P30" s="27"/>
    </row>
    <row r="31" spans="2:23" x14ac:dyDescent="0.25">
      <c r="C31" s="31"/>
      <c r="D31" s="28"/>
      <c r="E31" s="28"/>
      <c r="F31"/>
      <c r="J31" s="1"/>
      <c r="K31" s="27">
        <f>J31/10.7642</f>
        <v>0</v>
      </c>
    </row>
    <row r="32" spans="2:23" x14ac:dyDescent="0.25">
      <c r="C32" s="31"/>
      <c r="D32" s="28"/>
      <c r="E32" s="28"/>
      <c r="F32"/>
    </row>
    <row r="33" spans="3:6" x14ac:dyDescent="0.25">
      <c r="C33" s="31"/>
      <c r="D33" s="29"/>
      <c r="E33" s="29"/>
      <c r="F33" s="29"/>
    </row>
    <row r="34" spans="3:6" x14ac:dyDescent="0.25">
      <c r="C34" s="31"/>
      <c r="D34" s="29"/>
      <c r="E34" s="29"/>
      <c r="F34" s="29"/>
    </row>
    <row r="35" spans="3:6" ht="15" customHeight="1" x14ac:dyDescent="0.25">
      <c r="C35" s="32"/>
      <c r="D35" s="29"/>
      <c r="E35" s="29"/>
      <c r="F35" s="29"/>
    </row>
    <row r="36" spans="3:6" x14ac:dyDescent="0.25">
      <c r="C36" s="33"/>
      <c r="D36" s="29"/>
      <c r="E36" s="29"/>
      <c r="F36" s="29"/>
    </row>
    <row r="37" spans="3:6" x14ac:dyDescent="0.25">
      <c r="F37" s="30"/>
    </row>
  </sheetData>
  <mergeCells count="11">
    <mergeCell ref="B1:T3"/>
    <mergeCell ref="B15:T15"/>
    <mergeCell ref="B16:T16"/>
    <mergeCell ref="B17:T17"/>
    <mergeCell ref="B13:T13"/>
    <mergeCell ref="B14:T14"/>
    <mergeCell ref="B9:D9"/>
    <mergeCell ref="I9:O9"/>
    <mergeCell ref="B11:T11"/>
    <mergeCell ref="B12:T12"/>
    <mergeCell ref="B10:T10"/>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Building</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Rahul Gupta</cp:lastModifiedBy>
  <cp:lastPrinted>2022-01-07T08:12:53Z</cp:lastPrinted>
  <dcterms:created xsi:type="dcterms:W3CDTF">2021-09-16T11:33:35Z</dcterms:created>
  <dcterms:modified xsi:type="dcterms:W3CDTF">2022-09-29T07:36:49Z</dcterms:modified>
</cp:coreProperties>
</file>