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\\192.168.1.100\Resource Personal\Resource Personal-Tejas Bharadwaj\Tejas Files\Reviewed Files\Gaurav Sharma\VIS(2022-23)-PL295-Q071-275-505, Ms. Allicon Castalloy\Review\"/>
    </mc:Choice>
  </mc:AlternateContent>
  <xr:revisionPtr revIDLastSave="0" documentId="13_ncr:1_{1987455B-0BB2-4901-9957-688CDD23C2A7}" xr6:coauthVersionLast="47" xr6:coauthVersionMax="47" xr10:uidLastSave="{00000000-0000-0000-0000-000000000000}"/>
  <bookViews>
    <workbookView showVerticalScroll="0" xWindow="-120" yWindow="-120" windowWidth="24240" windowHeight="13140" xr2:uid="{00000000-000D-0000-FFFF-FFFF00000000}"/>
  </bookViews>
  <sheets>
    <sheet name="Building Valuation" sheetId="1" r:id="rId1"/>
    <sheet name="Sheet2" sheetId="5" r:id="rId2"/>
    <sheet name="Land Details" sheetId="4" r:id="rId3"/>
  </sheets>
  <definedNames>
    <definedName name="_xlnm._FilterDatabase" localSheetId="0" hidden="1">'Building Valuation'!$A$1:$R$18</definedName>
    <definedName name="_xlnm.Print_Area" localSheetId="0">'Building Valuation'!$A$1:$U$5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8" i="1" l="1"/>
  <c r="P23" i="1"/>
  <c r="Q23" i="1" s="1"/>
  <c r="R23" i="1" s="1"/>
  <c r="P27" i="1"/>
  <c r="Q27" i="1" s="1"/>
  <c r="R27" i="1" s="1"/>
  <c r="P31" i="1"/>
  <c r="Q31" i="1" s="1"/>
  <c r="R31" i="1" s="1"/>
  <c r="P35" i="1"/>
  <c r="Q35" i="1" s="1"/>
  <c r="R35" i="1" s="1"/>
  <c r="O37" i="1"/>
  <c r="P37" i="1" s="1"/>
  <c r="Q37" i="1" s="1"/>
  <c r="R37" i="1" s="1"/>
  <c r="O36" i="1"/>
  <c r="P36" i="1" s="1"/>
  <c r="Q36" i="1" s="1"/>
  <c r="R36" i="1" s="1"/>
  <c r="O35" i="1"/>
  <c r="O34" i="1"/>
  <c r="P34" i="1" s="1"/>
  <c r="Q34" i="1" s="1"/>
  <c r="R34" i="1" s="1"/>
  <c r="O33" i="1"/>
  <c r="P33" i="1" s="1"/>
  <c r="Q33" i="1" s="1"/>
  <c r="R33" i="1" s="1"/>
  <c r="O32" i="1"/>
  <c r="P32" i="1" s="1"/>
  <c r="Q32" i="1" s="1"/>
  <c r="R32" i="1" s="1"/>
  <c r="O31" i="1"/>
  <c r="O30" i="1"/>
  <c r="P30" i="1" s="1"/>
  <c r="Q30" i="1" s="1"/>
  <c r="R30" i="1" s="1"/>
  <c r="O29" i="1"/>
  <c r="P29" i="1" s="1"/>
  <c r="Q29" i="1" s="1"/>
  <c r="R29" i="1" s="1"/>
  <c r="O28" i="1"/>
  <c r="P28" i="1" s="1"/>
  <c r="Q28" i="1" s="1"/>
  <c r="R28" i="1" s="1"/>
  <c r="O27" i="1"/>
  <c r="O26" i="1"/>
  <c r="P26" i="1" s="1"/>
  <c r="Q26" i="1" s="1"/>
  <c r="R26" i="1" s="1"/>
  <c r="O25" i="1"/>
  <c r="P25" i="1" s="1"/>
  <c r="Q25" i="1" s="1"/>
  <c r="R25" i="1" s="1"/>
  <c r="O24" i="1"/>
  <c r="P24" i="1" s="1"/>
  <c r="Q24" i="1" s="1"/>
  <c r="R24" i="1" s="1"/>
  <c r="O23" i="1"/>
  <c r="O22" i="1"/>
  <c r="P22" i="1" s="1"/>
  <c r="N19" i="1"/>
  <c r="R19" i="1"/>
  <c r="D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E17" i="1"/>
  <c r="N17" i="1" s="1"/>
  <c r="E16" i="1"/>
  <c r="N16" i="1" s="1"/>
  <c r="E15" i="1"/>
  <c r="N15" i="1" s="1"/>
  <c r="E14" i="1"/>
  <c r="N14" i="1" s="1"/>
  <c r="E13" i="1"/>
  <c r="N13" i="1" s="1"/>
  <c r="E12" i="1"/>
  <c r="N12" i="1" s="1"/>
  <c r="E11" i="1"/>
  <c r="N11" i="1" s="1"/>
  <c r="E10" i="1"/>
  <c r="N10" i="1" s="1"/>
  <c r="E9" i="1"/>
  <c r="N9" i="1" s="1"/>
  <c r="E8" i="1"/>
  <c r="N8" i="1" s="1"/>
  <c r="E7" i="1"/>
  <c r="N7" i="1" s="1"/>
  <c r="E6" i="1"/>
  <c r="N6" i="1" s="1"/>
  <c r="E5" i="1"/>
  <c r="N5" i="1" s="1"/>
  <c r="E4" i="1"/>
  <c r="N4" i="1" s="1"/>
  <c r="E3" i="1"/>
  <c r="N3" i="1" s="1"/>
  <c r="P38" i="1" l="1"/>
  <c r="Q22" i="1"/>
  <c r="O38" i="1"/>
  <c r="O6" i="1"/>
  <c r="P6" i="1"/>
  <c r="R6" i="1" s="1"/>
  <c r="O14" i="1"/>
  <c r="P14" i="1"/>
  <c r="R14" i="1" s="1"/>
  <c r="O7" i="1"/>
  <c r="P7" i="1"/>
  <c r="R7" i="1" s="1"/>
  <c r="O15" i="1"/>
  <c r="P15" i="1"/>
  <c r="R15" i="1" s="1"/>
  <c r="O8" i="1"/>
  <c r="P8" i="1" s="1"/>
  <c r="R8" i="1" s="1"/>
  <c r="O12" i="1"/>
  <c r="P12" i="1" s="1"/>
  <c r="R12" i="1" s="1"/>
  <c r="O16" i="1"/>
  <c r="P16" i="1" s="1"/>
  <c r="R16" i="1" s="1"/>
  <c r="O10" i="1"/>
  <c r="P10" i="1" s="1"/>
  <c r="R10" i="1" s="1"/>
  <c r="O3" i="1"/>
  <c r="P3" i="1" s="1"/>
  <c r="R3" i="1" s="1"/>
  <c r="O11" i="1"/>
  <c r="P11" i="1"/>
  <c r="R11" i="1" s="1"/>
  <c r="O4" i="1"/>
  <c r="P4" i="1" s="1"/>
  <c r="R4" i="1" s="1"/>
  <c r="O5" i="1"/>
  <c r="P5" i="1" s="1"/>
  <c r="R5" i="1" s="1"/>
  <c r="O9" i="1"/>
  <c r="P9" i="1" s="1"/>
  <c r="R9" i="1" s="1"/>
  <c r="O13" i="1"/>
  <c r="P13" i="1"/>
  <c r="R13" i="1" s="1"/>
  <c r="O17" i="1"/>
  <c r="P17" i="1" s="1"/>
  <c r="R17" i="1" s="1"/>
  <c r="I14" i="5"/>
  <c r="I13" i="5"/>
  <c r="Q38" i="1" l="1"/>
  <c r="R22" i="1"/>
  <c r="R38" i="1" s="1"/>
  <c r="S38" i="1" s="1"/>
  <c r="E42" i="4"/>
  <c r="C43" i="4"/>
  <c r="C42" i="4"/>
  <c r="C41" i="4"/>
  <c r="C32" i="4"/>
  <c r="E2" i="1"/>
  <c r="I2" i="1"/>
  <c r="L2" i="1"/>
  <c r="N2" i="1" l="1"/>
  <c r="N18" i="1" s="1"/>
  <c r="E18" i="1"/>
  <c r="O2" i="1"/>
  <c r="P2" i="1" l="1"/>
  <c r="O18" i="1"/>
  <c r="R2" i="1" l="1"/>
  <c r="R18" i="1" s="1"/>
  <c r="P18" i="1"/>
</calcChain>
</file>

<file path=xl/sharedStrings.xml><?xml version="1.0" encoding="utf-8"?>
<sst xmlns="http://schemas.openxmlformats.org/spreadsheetml/2006/main" count="133" uniqueCount="68">
  <si>
    <t>Floor</t>
  </si>
  <si>
    <t>Year of Construction</t>
  </si>
  <si>
    <t xml:space="preserve">Year of Valuation </t>
  </si>
  <si>
    <t>Type of Structure</t>
  </si>
  <si>
    <t>Salvage value</t>
  </si>
  <si>
    <t>Depreciation Rate</t>
  </si>
  <si>
    <t xml:space="preserve">Depreciation
(INR) </t>
  </si>
  <si>
    <t>Depreciated Value
(INR)</t>
  </si>
  <si>
    <t>Depreciated Replacement Market Value
(INR)</t>
  </si>
  <si>
    <t>Gross Replacement Value
(INR)</t>
  </si>
  <si>
    <t>Discounting Factor</t>
  </si>
  <si>
    <r>
      <t xml:space="preserve">Total Life Consumed 
</t>
    </r>
    <r>
      <rPr>
        <b/>
        <i/>
        <sz val="10"/>
        <rFont val="Calibri"/>
        <family val="2"/>
        <scheme val="minor"/>
      </rPr>
      <t>(in years)</t>
    </r>
  </si>
  <si>
    <r>
      <t xml:space="preserve">Total Economical Life
</t>
    </r>
    <r>
      <rPr>
        <b/>
        <i/>
        <sz val="10"/>
        <rFont val="Calibri"/>
        <family val="2"/>
        <scheme val="minor"/>
      </rPr>
      <t>(in years)</t>
    </r>
  </si>
  <si>
    <r>
      <t xml:space="preserve">Plinth Area  Rate 
</t>
    </r>
    <r>
      <rPr>
        <b/>
        <i/>
        <sz val="10"/>
        <rFont val="Calibri"/>
        <family val="2"/>
        <scheme val="minor"/>
      </rPr>
      <t>(in per sq.ft)</t>
    </r>
  </si>
  <si>
    <r>
      <t xml:space="preserve">Area 
</t>
    </r>
    <r>
      <rPr>
        <b/>
        <i/>
        <sz val="10"/>
        <rFont val="Calibri"/>
        <family val="2"/>
        <scheme val="minor"/>
      </rPr>
      <t>(in sq.ft)</t>
    </r>
  </si>
  <si>
    <t>Ground Floor</t>
  </si>
  <si>
    <t>First Floor</t>
  </si>
  <si>
    <r>
      <t xml:space="preserve">Height
</t>
    </r>
    <r>
      <rPr>
        <b/>
        <i/>
        <sz val="10"/>
        <rFont val="Calibri"/>
        <family val="2"/>
        <scheme val="minor"/>
      </rPr>
      <t>(in ft.)</t>
    </r>
  </si>
  <si>
    <t>Sr. No.</t>
  </si>
  <si>
    <t>Second Floor</t>
  </si>
  <si>
    <r>
      <t xml:space="preserve">Area 
</t>
    </r>
    <r>
      <rPr>
        <b/>
        <i/>
        <sz val="10"/>
        <rFont val="Calibri"/>
        <family val="2"/>
        <scheme val="minor"/>
      </rPr>
      <t>(in sq.mtr)</t>
    </r>
  </si>
  <si>
    <t>GDW2018A20</t>
  </si>
  <si>
    <t>Government Reference number</t>
  </si>
  <si>
    <t xml:space="preserve">Certifcate No. </t>
  </si>
  <si>
    <t>Date of deed</t>
  </si>
  <si>
    <t>Khewat No.</t>
  </si>
  <si>
    <t>Khata No.</t>
  </si>
  <si>
    <t>Alicon Castalloy Limited</t>
  </si>
  <si>
    <t>Mustil No.</t>
  </si>
  <si>
    <t>Kila No.</t>
  </si>
  <si>
    <t>GD12017J19</t>
  </si>
  <si>
    <t>6/1/2/1 (2-0)</t>
  </si>
  <si>
    <t>6/1/2(5-0)</t>
  </si>
  <si>
    <t>Deed Reg. No. 2838</t>
  </si>
  <si>
    <t>Area</t>
  </si>
  <si>
    <t>Kanal</t>
  </si>
  <si>
    <t>Owner</t>
  </si>
  <si>
    <t>Deed Reg. No. 1872</t>
  </si>
  <si>
    <t>Deed Reg. No. 2374</t>
  </si>
  <si>
    <t>M/s. Enkei Castalloy Limited</t>
  </si>
  <si>
    <t xml:space="preserve">Rectangle No. </t>
  </si>
  <si>
    <t>-</t>
  </si>
  <si>
    <t>110, 115</t>
  </si>
  <si>
    <t>141, 148</t>
  </si>
  <si>
    <t>3/2(1-7), 2/1(2-15), 2/2(2-17)</t>
  </si>
  <si>
    <t>Deed Reg. No. 810</t>
  </si>
  <si>
    <t>Total Area</t>
  </si>
  <si>
    <t>sq.mtr.</t>
  </si>
  <si>
    <t>sq.yds.</t>
  </si>
  <si>
    <t>3 (8-0),4(7-5)</t>
  </si>
  <si>
    <t>Purchaser</t>
  </si>
  <si>
    <t>RCC</t>
  </si>
  <si>
    <t xml:space="preserve">Ground </t>
  </si>
  <si>
    <t>First</t>
  </si>
  <si>
    <t>Second</t>
  </si>
  <si>
    <t xml:space="preserve">Security Cabin (Ground Floor)                                                                </t>
  </si>
  <si>
    <t>Tin Shed mounted on Iron Pillers</t>
  </si>
  <si>
    <t>Cast Iron Shed</t>
  </si>
  <si>
    <t>GI Shed mounted on iron tresses resting on RCC  framed beam ,column (Brick wall)</t>
  </si>
  <si>
    <t>RCC framed pillar beam column structure on RCC slab</t>
  </si>
  <si>
    <t>Total</t>
  </si>
  <si>
    <t>GCRC</t>
  </si>
  <si>
    <t>Total Life Consumed 
(in years)</t>
  </si>
  <si>
    <t>Depr. Per year</t>
  </si>
  <si>
    <t>Total depr.</t>
  </si>
  <si>
    <t>Total Economical Life
(in years)</t>
  </si>
  <si>
    <t>FMV</t>
  </si>
  <si>
    <t>CALCULATION SYSTEM 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</si>
</sst>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  <numFmt numFmtId="165" formatCode="_ &quot;₹&quot;\ * #,##0_ ;_ &quot;₹&quot;\ * \-#,##0_ ;_ &quot;₹&quot;\ * &quot;-&quot;??_ ;_ @_ "/>
    <numFmt numFmtId="166" formatCode="0.0000%"/>
    <numFmt numFmtId="167" formatCode="0.00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2">
    <xf numFmtId="0" fontId="0" fillId="0" borderId="0" xfId="0"/>
    <xf numFmtId="164" fontId="0" fillId="0" borderId="0" xfId="0" applyNumberFormat="1"/>
    <xf numFmtId="44" fontId="0" fillId="0" borderId="0" xfId="1" applyFont="1"/>
    <xf numFmtId="0" fontId="4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/>
    <xf numFmtId="0" fontId="0" fillId="0" borderId="1" xfId="0" applyBorder="1" applyAlignment="1">
      <alignment horizontal="center" vertical="center"/>
    </xf>
    <xf numFmtId="164" fontId="0" fillId="0" borderId="0" xfId="3" applyNumberFormat="1" applyFont="1"/>
    <xf numFmtId="3" fontId="0" fillId="0" borderId="0" xfId="0" applyNumberFormat="1"/>
    <xf numFmtId="43" fontId="0" fillId="0" borderId="0" xfId="0" applyNumberFormat="1"/>
    <xf numFmtId="166" fontId="0" fillId="0" borderId="0" xfId="2" applyNumberFormat="1" applyFont="1"/>
    <xf numFmtId="164" fontId="0" fillId="0" borderId="0" xfId="0" applyNumberFormat="1" applyAlignment="1">
      <alignment horizont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43" fontId="5" fillId="2" borderId="1" xfId="3" applyFont="1" applyFill="1" applyBorder="1" applyAlignment="1">
      <alignment horizontal="center" vertical="center"/>
    </xf>
    <xf numFmtId="43" fontId="5" fillId="2" borderId="1" xfId="3" applyFont="1" applyFill="1" applyBorder="1" applyAlignment="1">
      <alignment horizontal="center" vertical="center" wrapText="1"/>
    </xf>
    <xf numFmtId="9" fontId="0" fillId="0" borderId="0" xfId="2" applyFont="1"/>
    <xf numFmtId="0" fontId="2" fillId="0" borderId="1" xfId="0" applyFont="1" applyBorder="1" applyAlignment="1">
      <alignment horizontal="center"/>
    </xf>
    <xf numFmtId="0" fontId="0" fillId="0" borderId="1" xfId="0" applyBorder="1"/>
    <xf numFmtId="164" fontId="0" fillId="0" borderId="0" xfId="3" applyNumberFormat="1" applyFont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2" fontId="0" fillId="0" borderId="1" xfId="0" applyNumberFormat="1" applyBorder="1" applyAlignment="1">
      <alignment horizontal="center"/>
    </xf>
    <xf numFmtId="2" fontId="2" fillId="0" borderId="1" xfId="0" applyNumberFormat="1" applyFont="1" applyBorder="1"/>
    <xf numFmtId="164" fontId="2" fillId="0" borderId="1" xfId="3" applyNumberFormat="1" applyFont="1" applyBorder="1"/>
    <xf numFmtId="0" fontId="2" fillId="0" borderId="1" xfId="0" applyFont="1" applyBorder="1"/>
    <xf numFmtId="43" fontId="2" fillId="0" borderId="1" xfId="0" applyNumberFormat="1" applyFont="1" applyBorder="1"/>
    <xf numFmtId="0" fontId="0" fillId="0" borderId="1" xfId="0" applyBorder="1" applyAlignment="1">
      <alignment horizontal="center" vertical="center" wrapText="1"/>
    </xf>
    <xf numFmtId="164" fontId="0" fillId="0" borderId="1" xfId="3" applyNumberFormat="1" applyFont="1" applyBorder="1" applyAlignment="1">
      <alignment vertical="center"/>
    </xf>
    <xf numFmtId="165" fontId="0" fillId="0" borderId="1" xfId="1" applyNumberFormat="1" applyFont="1" applyBorder="1" applyAlignment="1">
      <alignment vertical="center"/>
    </xf>
    <xf numFmtId="9" fontId="0" fillId="0" borderId="1" xfId="2" applyFont="1" applyBorder="1" applyAlignment="1">
      <alignment vertical="center"/>
    </xf>
    <xf numFmtId="43" fontId="0" fillId="0" borderId="1" xfId="3" applyFont="1" applyBorder="1" applyAlignment="1">
      <alignment vertical="center"/>
    </xf>
    <xf numFmtId="44" fontId="0" fillId="0" borderId="0" xfId="0" applyNumberFormat="1"/>
    <xf numFmtId="43" fontId="5" fillId="3" borderId="1" xfId="0" applyNumberFormat="1" applyFont="1" applyFill="1" applyBorder="1"/>
    <xf numFmtId="164" fontId="5" fillId="3" borderId="1" xfId="0" applyNumberFormat="1" applyFont="1" applyFill="1" applyBorder="1"/>
    <xf numFmtId="0" fontId="5" fillId="3" borderId="1" xfId="0" applyFont="1" applyFill="1" applyBorder="1"/>
    <xf numFmtId="3" fontId="6" fillId="3" borderId="1" xfId="0" applyNumberFormat="1" applyFont="1" applyFill="1" applyBorder="1" applyAlignment="1">
      <alignment vertical="center"/>
    </xf>
    <xf numFmtId="164" fontId="5" fillId="3" borderId="1" xfId="3" applyNumberFormat="1" applyFont="1" applyFill="1" applyBorder="1"/>
    <xf numFmtId="165" fontId="5" fillId="3" borderId="1" xfId="0" applyNumberFormat="1" applyFont="1" applyFill="1" applyBorder="1"/>
    <xf numFmtId="165" fontId="5" fillId="3" borderId="1" xfId="1" applyNumberFormat="1" applyFont="1" applyFill="1" applyBorder="1" applyAlignment="1">
      <alignment vertical="center"/>
    </xf>
    <xf numFmtId="167" fontId="0" fillId="0" borderId="0" xfId="0" applyNumberFormat="1" applyAlignment="1">
      <alignment horizontal="center"/>
    </xf>
    <xf numFmtId="165" fontId="0" fillId="0" borderId="5" xfId="1" applyNumberFormat="1" applyFont="1" applyFill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4" borderId="0" xfId="0" applyFont="1" applyFill="1"/>
    <xf numFmtId="0" fontId="0" fillId="4" borderId="0" xfId="0" applyFill="1"/>
    <xf numFmtId="0" fontId="5" fillId="3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3" fontId="0" fillId="0" borderId="3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</cellXfs>
  <cellStyles count="8">
    <cellStyle name="Comma" xfId="3" builtinId="3"/>
    <cellStyle name="Comma 2" xfId="5" xr:uid="{00000000-0005-0000-0000-000001000000}"/>
    <cellStyle name="Comma 3" xfId="7" xr:uid="{00000000-0005-0000-0000-000002000000}"/>
    <cellStyle name="Currency" xfId="1" builtinId="4"/>
    <cellStyle name="Currency 2" xfId="4" xr:uid="{00000000-0005-0000-0000-000004000000}"/>
    <cellStyle name="Currency 3" xfId="6" xr:uid="{00000000-0005-0000-0000-000005000000}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1E3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1:W38"/>
  <sheetViews>
    <sheetView tabSelected="1" topLeftCell="H1" zoomScale="85" zoomScaleNormal="85" zoomScaleSheetLayoutView="85" workbookViewId="0">
      <selection activeCell="N19" sqref="N19"/>
    </sheetView>
  </sheetViews>
  <sheetFormatPr defaultRowHeight="15" x14ac:dyDescent="0.25"/>
  <cols>
    <col min="1" max="1" width="7" customWidth="1"/>
    <col min="2" max="2" width="14" customWidth="1"/>
    <col min="3" max="3" width="37.42578125" style="4" customWidth="1"/>
    <col min="4" max="4" width="10.7109375" customWidth="1"/>
    <col min="5" max="5" width="10.85546875" customWidth="1"/>
    <col min="6" max="6" width="9.7109375" customWidth="1"/>
    <col min="7" max="7" width="12" customWidth="1"/>
    <col min="8" max="8" width="15.28515625" customWidth="1"/>
    <col min="9" max="9" width="11.7109375" customWidth="1"/>
    <col min="10" max="10" width="14.42578125" customWidth="1"/>
    <col min="11" max="11" width="18.85546875" style="5" bestFit="1" customWidth="1"/>
    <col min="12" max="12" width="22.140625" bestFit="1" customWidth="1"/>
    <col min="13" max="13" width="29.7109375" bestFit="1" customWidth="1"/>
    <col min="14" max="14" width="29.42578125" bestFit="1" customWidth="1"/>
    <col min="15" max="15" width="17.5703125" bestFit="1" customWidth="1"/>
    <col min="16" max="16" width="13.85546875" customWidth="1"/>
    <col min="17" max="17" width="15.28515625" customWidth="1"/>
    <col min="18" max="18" width="24" customWidth="1"/>
    <col min="19" max="19" width="16" bestFit="1" customWidth="1"/>
    <col min="20" max="20" width="11.42578125" customWidth="1"/>
    <col min="21" max="21" width="14.42578125" style="5" bestFit="1" customWidth="1"/>
    <col min="22" max="22" width="12.42578125" bestFit="1" customWidth="1"/>
    <col min="23" max="24" width="14.28515625" bestFit="1" customWidth="1"/>
  </cols>
  <sheetData>
    <row r="1" spans="1:23" s="3" customFormat="1" ht="51" customHeight="1" x14ac:dyDescent="0.25">
      <c r="A1" s="15" t="s">
        <v>18</v>
      </c>
      <c r="B1" s="15" t="s">
        <v>0</v>
      </c>
      <c r="C1" s="15" t="s">
        <v>3</v>
      </c>
      <c r="D1" s="16" t="s">
        <v>20</v>
      </c>
      <c r="E1" s="16" t="s">
        <v>14</v>
      </c>
      <c r="F1" s="16" t="s">
        <v>17</v>
      </c>
      <c r="G1" s="16" t="s">
        <v>1</v>
      </c>
      <c r="H1" s="16" t="s">
        <v>2</v>
      </c>
      <c r="I1" s="16" t="s">
        <v>11</v>
      </c>
      <c r="J1" s="16" t="s">
        <v>12</v>
      </c>
      <c r="K1" s="16" t="s">
        <v>4</v>
      </c>
      <c r="L1" s="16" t="s">
        <v>5</v>
      </c>
      <c r="M1" s="16" t="s">
        <v>13</v>
      </c>
      <c r="N1" s="16" t="s">
        <v>9</v>
      </c>
      <c r="O1" s="16" t="s">
        <v>6</v>
      </c>
      <c r="P1" s="16" t="s">
        <v>7</v>
      </c>
      <c r="Q1" s="16" t="s">
        <v>10</v>
      </c>
      <c r="R1" s="16" t="s">
        <v>8</v>
      </c>
    </row>
    <row r="2" spans="1:23" ht="30" customHeight="1" x14ac:dyDescent="0.25">
      <c r="A2" s="7">
        <v>1</v>
      </c>
      <c r="B2" s="31" t="s">
        <v>15</v>
      </c>
      <c r="C2" s="31" t="s">
        <v>59</v>
      </c>
      <c r="D2" s="35">
        <v>771.61</v>
      </c>
      <c r="E2" s="32">
        <f>D2*10.764</f>
        <v>8305.6100399999996</v>
      </c>
      <c r="F2" s="7">
        <v>12</v>
      </c>
      <c r="G2" s="7">
        <v>2005</v>
      </c>
      <c r="H2" s="7">
        <v>2022</v>
      </c>
      <c r="I2" s="7">
        <f>H2-G2</f>
        <v>17</v>
      </c>
      <c r="J2" s="7">
        <v>60</v>
      </c>
      <c r="K2" s="13">
        <v>0.1</v>
      </c>
      <c r="L2" s="14">
        <f>(1-K2)/J2</f>
        <v>1.5000000000000001E-2</v>
      </c>
      <c r="M2" s="33">
        <v>1500</v>
      </c>
      <c r="N2" s="33">
        <f>M2*E2</f>
        <v>12458415.059999999</v>
      </c>
      <c r="O2" s="33">
        <f>N2*L2*I2</f>
        <v>3176895.8402999998</v>
      </c>
      <c r="P2" s="33">
        <f t="shared" ref="P2:P17" si="0">MAX(N2-O2,0)</f>
        <v>9281519.2196999993</v>
      </c>
      <c r="Q2" s="34">
        <v>0</v>
      </c>
      <c r="R2" s="33">
        <f>IF(P2&gt;K2*N2,P2*(1-Q2),N2*K2)</f>
        <v>9281519.2196999993</v>
      </c>
      <c r="S2" s="2"/>
      <c r="T2" s="1"/>
      <c r="U2" s="1"/>
    </row>
    <row r="3" spans="1:23" ht="30" x14ac:dyDescent="0.25">
      <c r="A3" s="7">
        <v>2</v>
      </c>
      <c r="B3" s="31" t="s">
        <v>15</v>
      </c>
      <c r="C3" s="31" t="s">
        <v>59</v>
      </c>
      <c r="D3" s="35">
        <v>294.41000000000003</v>
      </c>
      <c r="E3" s="32">
        <f t="shared" ref="E3:E17" si="1">D3*10.764</f>
        <v>3169.0292400000003</v>
      </c>
      <c r="F3" s="7">
        <v>12</v>
      </c>
      <c r="G3" s="7">
        <v>2005</v>
      </c>
      <c r="H3" s="7">
        <v>2022</v>
      </c>
      <c r="I3" s="7">
        <f t="shared" ref="I3:I17" si="2">H3-G3</f>
        <v>17</v>
      </c>
      <c r="J3" s="7">
        <v>60</v>
      </c>
      <c r="K3" s="13">
        <v>0.1</v>
      </c>
      <c r="L3" s="14">
        <f t="shared" ref="L3:L17" si="3">(1-K3)/J3</f>
        <v>1.5000000000000001E-2</v>
      </c>
      <c r="M3" s="33">
        <v>1500</v>
      </c>
      <c r="N3" s="33">
        <f t="shared" ref="N3:N17" si="4">M3*E3</f>
        <v>4753543.8600000003</v>
      </c>
      <c r="O3" s="33">
        <f t="shared" ref="O3:O17" si="5">N3*L3*I3</f>
        <v>1212153.6843000001</v>
      </c>
      <c r="P3" s="33">
        <f t="shared" si="0"/>
        <v>3541390.1757000005</v>
      </c>
      <c r="Q3" s="34"/>
      <c r="R3" s="33">
        <f t="shared" ref="R3:R17" si="6">IF(P3&gt;K3*N3,P3*(1-Q3),N3*K3)</f>
        <v>3541390.1757000005</v>
      </c>
      <c r="S3" s="2"/>
      <c r="T3" s="1"/>
      <c r="U3" s="1"/>
    </row>
    <row r="4" spans="1:23" ht="45" x14ac:dyDescent="0.25">
      <c r="A4" s="7">
        <v>3</v>
      </c>
      <c r="B4" s="7" t="s">
        <v>15</v>
      </c>
      <c r="C4" s="31" t="s">
        <v>58</v>
      </c>
      <c r="D4" s="35">
        <v>3414.7710000000002</v>
      </c>
      <c r="E4" s="32">
        <f t="shared" si="1"/>
        <v>36756.595044000002</v>
      </c>
      <c r="F4" s="7">
        <v>50</v>
      </c>
      <c r="G4" s="7">
        <v>2005</v>
      </c>
      <c r="H4" s="7">
        <v>2022</v>
      </c>
      <c r="I4" s="7">
        <f t="shared" si="2"/>
        <v>17</v>
      </c>
      <c r="J4" s="7">
        <v>30</v>
      </c>
      <c r="K4" s="13">
        <v>0.1</v>
      </c>
      <c r="L4" s="14">
        <f t="shared" si="3"/>
        <v>3.0000000000000002E-2</v>
      </c>
      <c r="M4" s="33">
        <v>1500</v>
      </c>
      <c r="N4" s="33">
        <f t="shared" si="4"/>
        <v>55134892.566</v>
      </c>
      <c r="O4" s="33">
        <f t="shared" si="5"/>
        <v>28118795.208660003</v>
      </c>
      <c r="P4" s="33">
        <f t="shared" si="0"/>
        <v>27016097.357339997</v>
      </c>
      <c r="Q4" s="34">
        <v>0</v>
      </c>
      <c r="R4" s="33">
        <f t="shared" si="6"/>
        <v>27016097.357339997</v>
      </c>
      <c r="S4" s="2"/>
      <c r="T4" s="1"/>
      <c r="U4" s="1"/>
    </row>
    <row r="5" spans="1:23" x14ac:dyDescent="0.25">
      <c r="A5" s="7">
        <v>4</v>
      </c>
      <c r="B5" s="7" t="s">
        <v>15</v>
      </c>
      <c r="C5" s="31" t="s">
        <v>56</v>
      </c>
      <c r="D5" s="35">
        <v>596.13</v>
      </c>
      <c r="E5" s="32">
        <f t="shared" si="1"/>
        <v>6416.7433199999996</v>
      </c>
      <c r="F5" s="7">
        <v>12</v>
      </c>
      <c r="G5" s="7">
        <v>2005</v>
      </c>
      <c r="H5" s="7">
        <v>2022</v>
      </c>
      <c r="I5" s="7">
        <f t="shared" si="2"/>
        <v>17</v>
      </c>
      <c r="J5" s="7">
        <v>30</v>
      </c>
      <c r="K5" s="13">
        <v>0.1</v>
      </c>
      <c r="L5" s="14">
        <f t="shared" si="3"/>
        <v>3.0000000000000002E-2</v>
      </c>
      <c r="M5" s="33">
        <v>700</v>
      </c>
      <c r="N5" s="33">
        <f t="shared" si="4"/>
        <v>4491720.324</v>
      </c>
      <c r="O5" s="33">
        <f t="shared" si="5"/>
        <v>2290777.3652400002</v>
      </c>
      <c r="P5" s="33">
        <f t="shared" si="0"/>
        <v>2200942.9587599998</v>
      </c>
      <c r="Q5" s="34"/>
      <c r="R5" s="33">
        <f t="shared" si="6"/>
        <v>2200942.9587599998</v>
      </c>
      <c r="S5" s="2"/>
      <c r="T5" s="1"/>
      <c r="U5" s="1"/>
    </row>
    <row r="6" spans="1:23" x14ac:dyDescent="0.25">
      <c r="A6" s="7">
        <v>5</v>
      </c>
      <c r="B6" s="31" t="s">
        <v>15</v>
      </c>
      <c r="C6" s="31" t="s">
        <v>56</v>
      </c>
      <c r="D6" s="35">
        <v>422.62</v>
      </c>
      <c r="E6" s="32">
        <f t="shared" si="1"/>
        <v>4549.0816799999993</v>
      </c>
      <c r="F6" s="7">
        <v>12</v>
      </c>
      <c r="G6" s="7">
        <v>2005</v>
      </c>
      <c r="H6" s="7">
        <v>2022</v>
      </c>
      <c r="I6" s="7">
        <f t="shared" si="2"/>
        <v>17</v>
      </c>
      <c r="J6" s="7">
        <v>30</v>
      </c>
      <c r="K6" s="13">
        <v>0.1</v>
      </c>
      <c r="L6" s="14">
        <f t="shared" si="3"/>
        <v>3.0000000000000002E-2</v>
      </c>
      <c r="M6" s="33">
        <v>700</v>
      </c>
      <c r="N6" s="33">
        <f t="shared" si="4"/>
        <v>3184357.1759999995</v>
      </c>
      <c r="O6" s="33">
        <f t="shared" si="5"/>
        <v>1624022.1597599997</v>
      </c>
      <c r="P6" s="33">
        <f t="shared" si="0"/>
        <v>1560335.0162399998</v>
      </c>
      <c r="Q6" s="19"/>
      <c r="R6" s="33">
        <f t="shared" si="6"/>
        <v>1560335.0162399998</v>
      </c>
      <c r="V6" s="2"/>
    </row>
    <row r="7" spans="1:23" x14ac:dyDescent="0.25">
      <c r="A7" s="7">
        <v>6</v>
      </c>
      <c r="B7" s="31" t="s">
        <v>15</v>
      </c>
      <c r="C7" s="31" t="s">
        <v>57</v>
      </c>
      <c r="D7" s="35">
        <v>432</v>
      </c>
      <c r="E7" s="32">
        <f t="shared" si="1"/>
        <v>4650.0479999999998</v>
      </c>
      <c r="F7" s="7">
        <v>16.5</v>
      </c>
      <c r="G7" s="22">
        <v>2018</v>
      </c>
      <c r="H7" s="7">
        <v>2022</v>
      </c>
      <c r="I7" s="7">
        <f t="shared" si="2"/>
        <v>4</v>
      </c>
      <c r="J7" s="7">
        <v>30</v>
      </c>
      <c r="K7" s="13">
        <v>0.1</v>
      </c>
      <c r="L7" s="14">
        <f t="shared" si="3"/>
        <v>3.0000000000000002E-2</v>
      </c>
      <c r="M7" s="33">
        <v>900</v>
      </c>
      <c r="N7" s="33">
        <f t="shared" si="4"/>
        <v>4185043.1999999997</v>
      </c>
      <c r="O7" s="33">
        <f t="shared" si="5"/>
        <v>502205.18400000001</v>
      </c>
      <c r="P7" s="33">
        <f t="shared" si="0"/>
        <v>3682838.0159999998</v>
      </c>
      <c r="Q7" s="19"/>
      <c r="R7" s="33">
        <f t="shared" si="6"/>
        <v>3682838.0159999998</v>
      </c>
      <c r="V7" s="2"/>
    </row>
    <row r="8" spans="1:23" x14ac:dyDescent="0.25">
      <c r="A8" s="7">
        <v>7</v>
      </c>
      <c r="B8" s="31" t="s">
        <v>15</v>
      </c>
      <c r="C8" s="31" t="s">
        <v>56</v>
      </c>
      <c r="D8" s="35">
        <v>45.7</v>
      </c>
      <c r="E8" s="32">
        <f t="shared" si="1"/>
        <v>491.91480000000001</v>
      </c>
      <c r="F8" s="7">
        <v>10</v>
      </c>
      <c r="G8" s="7">
        <v>2005</v>
      </c>
      <c r="H8" s="7">
        <v>2022</v>
      </c>
      <c r="I8" s="7">
        <f t="shared" si="2"/>
        <v>17</v>
      </c>
      <c r="J8" s="7">
        <v>30</v>
      </c>
      <c r="K8" s="13">
        <v>0.1</v>
      </c>
      <c r="L8" s="14">
        <f t="shared" si="3"/>
        <v>3.0000000000000002E-2</v>
      </c>
      <c r="M8" s="33">
        <v>650</v>
      </c>
      <c r="N8" s="33">
        <f t="shared" si="4"/>
        <v>319744.62</v>
      </c>
      <c r="O8" s="33">
        <f t="shared" si="5"/>
        <v>163069.7562</v>
      </c>
      <c r="P8" s="33">
        <f t="shared" si="0"/>
        <v>156674.86379999999</v>
      </c>
      <c r="Q8" s="19"/>
      <c r="R8" s="33">
        <f t="shared" si="6"/>
        <v>156674.86379999999</v>
      </c>
      <c r="V8" s="8"/>
      <c r="W8" s="10"/>
    </row>
    <row r="9" spans="1:23" x14ac:dyDescent="0.25">
      <c r="A9" s="7">
        <v>8</v>
      </c>
      <c r="B9" s="31" t="s">
        <v>15</v>
      </c>
      <c r="C9" s="31" t="s">
        <v>56</v>
      </c>
      <c r="D9" s="35">
        <v>30.03</v>
      </c>
      <c r="E9" s="32">
        <f t="shared" si="1"/>
        <v>323.24291999999997</v>
      </c>
      <c r="F9" s="7">
        <v>10</v>
      </c>
      <c r="G9" s="7">
        <v>2005</v>
      </c>
      <c r="H9" s="7">
        <v>2022</v>
      </c>
      <c r="I9" s="7">
        <f t="shared" si="2"/>
        <v>17</v>
      </c>
      <c r="J9" s="7">
        <v>30</v>
      </c>
      <c r="K9" s="13">
        <v>0.1</v>
      </c>
      <c r="L9" s="14">
        <f t="shared" si="3"/>
        <v>3.0000000000000002E-2</v>
      </c>
      <c r="M9" s="33">
        <v>650</v>
      </c>
      <c r="N9" s="33">
        <f t="shared" si="4"/>
        <v>210107.89799999999</v>
      </c>
      <c r="O9" s="33">
        <f t="shared" si="5"/>
        <v>107155.02798</v>
      </c>
      <c r="P9" s="33">
        <f t="shared" si="0"/>
        <v>102952.87001999999</v>
      </c>
      <c r="Q9" s="19"/>
      <c r="R9" s="33">
        <f t="shared" si="6"/>
        <v>102952.87001999999</v>
      </c>
    </row>
    <row r="10" spans="1:23" x14ac:dyDescent="0.25">
      <c r="A10" s="7">
        <v>9</v>
      </c>
      <c r="B10" s="31" t="s">
        <v>15</v>
      </c>
      <c r="C10" s="31" t="s">
        <v>56</v>
      </c>
      <c r="D10" s="35">
        <v>27.72</v>
      </c>
      <c r="E10" s="32">
        <f t="shared" si="1"/>
        <v>298.37807999999995</v>
      </c>
      <c r="F10" s="7">
        <v>10</v>
      </c>
      <c r="G10" s="7">
        <v>2005</v>
      </c>
      <c r="H10" s="7">
        <v>2022</v>
      </c>
      <c r="I10" s="7">
        <f t="shared" si="2"/>
        <v>17</v>
      </c>
      <c r="J10" s="7">
        <v>30</v>
      </c>
      <c r="K10" s="13">
        <v>0.1</v>
      </c>
      <c r="L10" s="14">
        <f t="shared" si="3"/>
        <v>3.0000000000000002E-2</v>
      </c>
      <c r="M10" s="33">
        <v>650</v>
      </c>
      <c r="N10" s="33">
        <f t="shared" si="4"/>
        <v>193945.75199999998</v>
      </c>
      <c r="O10" s="33">
        <f t="shared" si="5"/>
        <v>98912.33352</v>
      </c>
      <c r="P10" s="33">
        <f t="shared" si="0"/>
        <v>95033.418479999978</v>
      </c>
      <c r="Q10" s="19"/>
      <c r="R10" s="33">
        <f t="shared" si="6"/>
        <v>95033.418479999978</v>
      </c>
      <c r="T10" s="11"/>
    </row>
    <row r="11" spans="1:23" x14ac:dyDescent="0.25">
      <c r="A11" s="7">
        <v>10</v>
      </c>
      <c r="B11" s="31" t="s">
        <v>15</v>
      </c>
      <c r="C11" s="31" t="s">
        <v>56</v>
      </c>
      <c r="D11" s="35">
        <v>31.41</v>
      </c>
      <c r="E11" s="32">
        <f t="shared" si="1"/>
        <v>338.09724</v>
      </c>
      <c r="F11" s="7">
        <v>10</v>
      </c>
      <c r="G11" s="7">
        <v>2005</v>
      </c>
      <c r="H11" s="7">
        <v>2022</v>
      </c>
      <c r="I11" s="7">
        <f t="shared" si="2"/>
        <v>17</v>
      </c>
      <c r="J11" s="7">
        <v>30</v>
      </c>
      <c r="K11" s="13">
        <v>0.1</v>
      </c>
      <c r="L11" s="14">
        <f t="shared" si="3"/>
        <v>3.0000000000000002E-2</v>
      </c>
      <c r="M11" s="33">
        <v>650</v>
      </c>
      <c r="N11" s="33">
        <f t="shared" si="4"/>
        <v>219763.20600000001</v>
      </c>
      <c r="O11" s="33">
        <f t="shared" si="5"/>
        <v>112079.23506000001</v>
      </c>
      <c r="P11" s="33">
        <f t="shared" si="0"/>
        <v>107683.97094</v>
      </c>
      <c r="Q11" s="19"/>
      <c r="R11" s="33">
        <f t="shared" si="6"/>
        <v>107683.97094</v>
      </c>
    </row>
    <row r="12" spans="1:23" x14ac:dyDescent="0.25">
      <c r="A12" s="7">
        <v>11</v>
      </c>
      <c r="B12" s="31" t="s">
        <v>15</v>
      </c>
      <c r="C12" s="31" t="s">
        <v>56</v>
      </c>
      <c r="D12" s="35">
        <v>39.39</v>
      </c>
      <c r="E12" s="32">
        <f t="shared" si="1"/>
        <v>423.99395999999996</v>
      </c>
      <c r="F12" s="7">
        <v>16.5</v>
      </c>
      <c r="G12" s="7">
        <v>2005</v>
      </c>
      <c r="H12" s="7">
        <v>2022</v>
      </c>
      <c r="I12" s="7">
        <f t="shared" si="2"/>
        <v>17</v>
      </c>
      <c r="J12" s="7">
        <v>30</v>
      </c>
      <c r="K12" s="13">
        <v>0.1</v>
      </c>
      <c r="L12" s="14">
        <f t="shared" si="3"/>
        <v>3.0000000000000002E-2</v>
      </c>
      <c r="M12" s="33">
        <v>900</v>
      </c>
      <c r="N12" s="33">
        <f t="shared" si="4"/>
        <v>381594.56399999995</v>
      </c>
      <c r="O12" s="33">
        <f t="shared" si="5"/>
        <v>194613.22764</v>
      </c>
      <c r="P12" s="33">
        <f t="shared" si="0"/>
        <v>186981.33635999996</v>
      </c>
      <c r="Q12" s="19"/>
      <c r="R12" s="33">
        <f t="shared" si="6"/>
        <v>186981.33635999996</v>
      </c>
      <c r="U12" s="12"/>
    </row>
    <row r="13" spans="1:23" ht="45" x14ac:dyDescent="0.25">
      <c r="A13" s="7">
        <v>12</v>
      </c>
      <c r="B13" s="31" t="s">
        <v>55</v>
      </c>
      <c r="C13" s="31" t="s">
        <v>59</v>
      </c>
      <c r="D13" s="35">
        <v>45</v>
      </c>
      <c r="E13" s="32">
        <f t="shared" si="1"/>
        <v>484.38</v>
      </c>
      <c r="F13" s="7">
        <v>11</v>
      </c>
      <c r="G13" s="7">
        <v>2005</v>
      </c>
      <c r="H13" s="7">
        <v>2022</v>
      </c>
      <c r="I13" s="7">
        <f t="shared" si="2"/>
        <v>17</v>
      </c>
      <c r="J13" s="7">
        <v>60</v>
      </c>
      <c r="K13" s="13">
        <v>0.1</v>
      </c>
      <c r="L13" s="14">
        <f t="shared" si="3"/>
        <v>1.5000000000000001E-2</v>
      </c>
      <c r="M13" s="33">
        <v>1500</v>
      </c>
      <c r="N13" s="33">
        <f t="shared" si="4"/>
        <v>726570</v>
      </c>
      <c r="O13" s="33">
        <f t="shared" si="5"/>
        <v>185275.35</v>
      </c>
      <c r="P13" s="33">
        <f t="shared" si="0"/>
        <v>541294.65</v>
      </c>
      <c r="Q13" s="19"/>
      <c r="R13" s="33">
        <f t="shared" si="6"/>
        <v>541294.65</v>
      </c>
    </row>
    <row r="14" spans="1:23" ht="30" x14ac:dyDescent="0.25">
      <c r="A14" s="7">
        <v>13</v>
      </c>
      <c r="B14" s="31" t="s">
        <v>16</v>
      </c>
      <c r="C14" s="31" t="s">
        <v>59</v>
      </c>
      <c r="D14" s="35">
        <v>771.61</v>
      </c>
      <c r="E14" s="32">
        <f t="shared" si="1"/>
        <v>8305.6100399999996</v>
      </c>
      <c r="F14" s="7">
        <v>12</v>
      </c>
      <c r="G14" s="7">
        <v>2005</v>
      </c>
      <c r="H14" s="7">
        <v>2022</v>
      </c>
      <c r="I14" s="7">
        <f t="shared" si="2"/>
        <v>17</v>
      </c>
      <c r="J14" s="7">
        <v>60</v>
      </c>
      <c r="K14" s="13">
        <v>0.1</v>
      </c>
      <c r="L14" s="14">
        <f t="shared" si="3"/>
        <v>1.5000000000000001E-2</v>
      </c>
      <c r="M14" s="33">
        <v>1500</v>
      </c>
      <c r="N14" s="33">
        <f t="shared" si="4"/>
        <v>12458415.059999999</v>
      </c>
      <c r="O14" s="33">
        <f t="shared" si="5"/>
        <v>3176895.8402999998</v>
      </c>
      <c r="P14" s="33">
        <f t="shared" si="0"/>
        <v>9281519.2196999993</v>
      </c>
      <c r="Q14" s="19"/>
      <c r="R14" s="33">
        <f t="shared" si="6"/>
        <v>9281519.2196999993</v>
      </c>
      <c r="T14" s="10"/>
    </row>
    <row r="15" spans="1:23" ht="30" x14ac:dyDescent="0.25">
      <c r="A15" s="7">
        <v>14</v>
      </c>
      <c r="B15" s="31" t="s">
        <v>16</v>
      </c>
      <c r="C15" s="31" t="s">
        <v>59</v>
      </c>
      <c r="D15" s="35">
        <v>294.41000000000003</v>
      </c>
      <c r="E15" s="32">
        <f t="shared" si="1"/>
        <v>3169.0292400000003</v>
      </c>
      <c r="F15" s="7">
        <v>12</v>
      </c>
      <c r="G15" s="7">
        <v>2005</v>
      </c>
      <c r="H15" s="7">
        <v>2022</v>
      </c>
      <c r="I15" s="7">
        <f t="shared" si="2"/>
        <v>17</v>
      </c>
      <c r="J15" s="7">
        <v>60</v>
      </c>
      <c r="K15" s="13">
        <v>0.1</v>
      </c>
      <c r="L15" s="14">
        <f t="shared" si="3"/>
        <v>1.5000000000000001E-2</v>
      </c>
      <c r="M15" s="33">
        <v>1500</v>
      </c>
      <c r="N15" s="33">
        <f t="shared" si="4"/>
        <v>4753543.8600000003</v>
      </c>
      <c r="O15" s="33">
        <f t="shared" si="5"/>
        <v>1212153.6843000001</v>
      </c>
      <c r="P15" s="33">
        <f t="shared" si="0"/>
        <v>3541390.1757000005</v>
      </c>
      <c r="Q15" s="19"/>
      <c r="R15" s="33">
        <f t="shared" si="6"/>
        <v>3541390.1757000005</v>
      </c>
    </row>
    <row r="16" spans="1:23" x14ac:dyDescent="0.25">
      <c r="A16" s="7">
        <v>15</v>
      </c>
      <c r="B16" s="31" t="s">
        <v>16</v>
      </c>
      <c r="C16" s="31" t="s">
        <v>57</v>
      </c>
      <c r="D16" s="35">
        <v>432</v>
      </c>
      <c r="E16" s="32">
        <f t="shared" si="1"/>
        <v>4650.0479999999998</v>
      </c>
      <c r="F16" s="7">
        <v>16.5</v>
      </c>
      <c r="G16" s="22">
        <v>2018</v>
      </c>
      <c r="H16" s="7">
        <v>2022</v>
      </c>
      <c r="I16" s="7">
        <f t="shared" si="2"/>
        <v>4</v>
      </c>
      <c r="J16" s="7">
        <v>30</v>
      </c>
      <c r="K16" s="13">
        <v>0.1</v>
      </c>
      <c r="L16" s="14">
        <f t="shared" si="3"/>
        <v>3.0000000000000002E-2</v>
      </c>
      <c r="M16" s="33">
        <v>900</v>
      </c>
      <c r="N16" s="33">
        <f t="shared" si="4"/>
        <v>4185043.1999999997</v>
      </c>
      <c r="O16" s="33">
        <f t="shared" si="5"/>
        <v>502205.18400000001</v>
      </c>
      <c r="P16" s="33">
        <f t="shared" si="0"/>
        <v>3682838.0159999998</v>
      </c>
      <c r="Q16" s="19"/>
      <c r="R16" s="33">
        <f t="shared" si="6"/>
        <v>3682838.0159999998</v>
      </c>
    </row>
    <row r="17" spans="1:23" x14ac:dyDescent="0.25">
      <c r="A17" s="7">
        <v>16</v>
      </c>
      <c r="B17" s="31" t="s">
        <v>19</v>
      </c>
      <c r="C17" s="31" t="s">
        <v>57</v>
      </c>
      <c r="D17" s="35">
        <v>432</v>
      </c>
      <c r="E17" s="32">
        <f t="shared" si="1"/>
        <v>4650.0479999999998</v>
      </c>
      <c r="F17" s="7">
        <v>16.5</v>
      </c>
      <c r="G17" s="22">
        <v>2018</v>
      </c>
      <c r="H17" s="7">
        <v>2022</v>
      </c>
      <c r="I17" s="7">
        <f t="shared" si="2"/>
        <v>4</v>
      </c>
      <c r="J17" s="7">
        <v>30</v>
      </c>
      <c r="K17" s="13">
        <v>0.1</v>
      </c>
      <c r="L17" s="14">
        <f t="shared" si="3"/>
        <v>3.0000000000000002E-2</v>
      </c>
      <c r="M17" s="33">
        <v>900</v>
      </c>
      <c r="N17" s="33">
        <f t="shared" si="4"/>
        <v>4185043.1999999997</v>
      </c>
      <c r="O17" s="33">
        <f t="shared" si="5"/>
        <v>502205.18400000001</v>
      </c>
      <c r="P17" s="33">
        <f t="shared" si="0"/>
        <v>3682838.0159999998</v>
      </c>
      <c r="Q17" s="19"/>
      <c r="R17" s="33">
        <f t="shared" si="6"/>
        <v>3682838.0159999998</v>
      </c>
    </row>
    <row r="18" spans="1:23" x14ac:dyDescent="0.25">
      <c r="A18" s="50" t="s">
        <v>60</v>
      </c>
      <c r="B18" s="50"/>
      <c r="C18" s="50"/>
      <c r="D18" s="37">
        <f>SUM(D2:D17)</f>
        <v>8080.8109999999997</v>
      </c>
      <c r="E18" s="38">
        <f>SUM(E2:E17)</f>
        <v>86981.849604000003</v>
      </c>
      <c r="F18" s="39"/>
      <c r="G18" s="40"/>
      <c r="H18" s="39"/>
      <c r="I18" s="39"/>
      <c r="J18" s="39"/>
      <c r="K18" s="24"/>
      <c r="L18" s="39"/>
      <c r="M18" s="41"/>
      <c r="N18" s="42">
        <f>SUM(N2:N17)</f>
        <v>111841743.54600002</v>
      </c>
      <c r="O18" s="42">
        <f>SUM(O2:O17)</f>
        <v>43179414.265260004</v>
      </c>
      <c r="P18" s="43">
        <f>SUM(P2:P17)</f>
        <v>68662329.280740008</v>
      </c>
      <c r="Q18" s="39"/>
      <c r="R18" s="42">
        <f>SUM(R2:R17)</f>
        <v>68662329.280740008</v>
      </c>
      <c r="U18" s="20"/>
    </row>
    <row r="19" spans="1:23" ht="18" customHeight="1" x14ac:dyDescent="0.25">
      <c r="G19" s="9"/>
      <c r="H19" s="8"/>
      <c r="M19" s="8"/>
      <c r="N19" s="8">
        <f>N18/E18</f>
        <v>1285.8055336277512</v>
      </c>
      <c r="R19" s="45">
        <f>R18/E18</f>
        <v>789.38686166524633</v>
      </c>
      <c r="S19" s="36"/>
    </row>
    <row r="20" spans="1:23" x14ac:dyDescent="0.25">
      <c r="C20"/>
      <c r="K20"/>
      <c r="L20" s="51" t="s">
        <v>67</v>
      </c>
      <c r="M20" s="51"/>
      <c r="N20" s="51"/>
      <c r="O20" s="51"/>
      <c r="P20" s="51"/>
      <c r="Q20" s="51"/>
      <c r="R20" s="51"/>
      <c r="T20" s="10"/>
    </row>
    <row r="21" spans="1:23" x14ac:dyDescent="0.25">
      <c r="H21" s="1"/>
      <c r="L21" s="47" t="s">
        <v>61</v>
      </c>
      <c r="M21" s="47" t="s">
        <v>65</v>
      </c>
      <c r="N21" s="47" t="s">
        <v>62</v>
      </c>
      <c r="O21" s="47" t="s">
        <v>4</v>
      </c>
      <c r="P21" s="47" t="s">
        <v>63</v>
      </c>
      <c r="Q21" s="47" t="s">
        <v>64</v>
      </c>
      <c r="R21" s="47" t="s">
        <v>66</v>
      </c>
      <c r="V21" s="17"/>
    </row>
    <row r="22" spans="1:23" x14ac:dyDescent="0.25">
      <c r="B22" s="8"/>
      <c r="L22">
        <v>12458415.059999999</v>
      </c>
      <c r="M22" s="5">
        <v>60</v>
      </c>
      <c r="N22" s="5">
        <v>17</v>
      </c>
      <c r="O22" s="6">
        <f t="shared" ref="O22:O37" si="7">L22*10%</f>
        <v>1245841.5059999998</v>
      </c>
      <c r="P22">
        <f>(L22-O22)/M22</f>
        <v>186876.22589999999</v>
      </c>
      <c r="Q22">
        <f>P22*N22</f>
        <v>3176895.8402999998</v>
      </c>
      <c r="R22">
        <f>L22-Q22</f>
        <v>9281519.2196999993</v>
      </c>
    </row>
    <row r="23" spans="1:23" x14ac:dyDescent="0.25">
      <c r="L23">
        <v>4753543.8600000003</v>
      </c>
      <c r="M23" s="5">
        <v>60</v>
      </c>
      <c r="N23" s="5">
        <v>17</v>
      </c>
      <c r="O23" s="6">
        <f t="shared" si="7"/>
        <v>475354.38600000006</v>
      </c>
      <c r="P23">
        <f t="shared" ref="P23:P37" si="8">(L23-O23)/M23</f>
        <v>71303.157900000006</v>
      </c>
      <c r="Q23">
        <f t="shared" ref="Q23:Q37" si="9">P23*N23</f>
        <v>1212153.6843000001</v>
      </c>
      <c r="R23">
        <f t="shared" ref="R23:R37" si="10">L23-Q23</f>
        <v>3541390.1757000005</v>
      </c>
    </row>
    <row r="24" spans="1:23" x14ac:dyDescent="0.25">
      <c r="L24">
        <v>55134892.566</v>
      </c>
      <c r="M24" s="5">
        <v>30</v>
      </c>
      <c r="N24" s="5">
        <v>17</v>
      </c>
      <c r="O24" s="6">
        <f t="shared" si="7"/>
        <v>5513489.2566</v>
      </c>
      <c r="P24">
        <f t="shared" si="8"/>
        <v>1654046.7769800001</v>
      </c>
      <c r="Q24">
        <f t="shared" si="9"/>
        <v>28118795.208660003</v>
      </c>
      <c r="R24">
        <f t="shared" si="10"/>
        <v>27016097.357339997</v>
      </c>
    </row>
    <row r="25" spans="1:23" x14ac:dyDescent="0.25">
      <c r="L25">
        <v>4491720.324</v>
      </c>
      <c r="M25" s="5">
        <v>30</v>
      </c>
      <c r="N25" s="5">
        <v>17</v>
      </c>
      <c r="O25" s="6">
        <f t="shared" si="7"/>
        <v>449172.03240000003</v>
      </c>
      <c r="P25">
        <f t="shared" si="8"/>
        <v>134751.60972000001</v>
      </c>
      <c r="Q25">
        <f t="shared" si="9"/>
        <v>2290777.3652400002</v>
      </c>
      <c r="R25">
        <f t="shared" si="10"/>
        <v>2200942.9587599998</v>
      </c>
      <c r="T25" s="1"/>
      <c r="V25" s="1"/>
      <c r="W25" s="1"/>
    </row>
    <row r="26" spans="1:23" x14ac:dyDescent="0.25">
      <c r="L26">
        <v>3184357.1759999995</v>
      </c>
      <c r="M26" s="5">
        <v>30</v>
      </c>
      <c r="N26" s="5">
        <v>17</v>
      </c>
      <c r="O26" s="6">
        <f t="shared" si="7"/>
        <v>318435.71759999997</v>
      </c>
      <c r="P26">
        <f t="shared" si="8"/>
        <v>95530.715279999975</v>
      </c>
      <c r="Q26">
        <f t="shared" si="9"/>
        <v>1624022.1597599995</v>
      </c>
      <c r="R26">
        <f t="shared" si="10"/>
        <v>1560335.01624</v>
      </c>
    </row>
    <row r="27" spans="1:23" x14ac:dyDescent="0.25">
      <c r="L27">
        <v>4185043.1999999997</v>
      </c>
      <c r="M27" s="5">
        <v>30</v>
      </c>
      <c r="N27" s="5">
        <v>4</v>
      </c>
      <c r="O27" s="6">
        <f t="shared" si="7"/>
        <v>418504.32</v>
      </c>
      <c r="P27">
        <f t="shared" si="8"/>
        <v>125551.296</v>
      </c>
      <c r="Q27">
        <f t="shared" si="9"/>
        <v>502205.18400000001</v>
      </c>
      <c r="R27">
        <f t="shared" si="10"/>
        <v>3682838.0159999998</v>
      </c>
    </row>
    <row r="28" spans="1:23" x14ac:dyDescent="0.25">
      <c r="L28">
        <v>319744.62</v>
      </c>
      <c r="M28" s="5">
        <v>30</v>
      </c>
      <c r="N28" s="5">
        <v>17</v>
      </c>
      <c r="O28" s="6">
        <f t="shared" si="7"/>
        <v>31974.462</v>
      </c>
      <c r="P28">
        <f t="shared" si="8"/>
        <v>9592.3385999999991</v>
      </c>
      <c r="Q28">
        <f t="shared" si="9"/>
        <v>163069.75619999997</v>
      </c>
      <c r="R28">
        <f t="shared" si="10"/>
        <v>156674.86380000002</v>
      </c>
      <c r="U28" s="44"/>
    </row>
    <row r="29" spans="1:23" x14ac:dyDescent="0.25">
      <c r="L29">
        <v>210107.89799999999</v>
      </c>
      <c r="M29" s="5">
        <v>30</v>
      </c>
      <c r="N29" s="5">
        <v>17</v>
      </c>
      <c r="O29" s="6">
        <f t="shared" si="7"/>
        <v>21010.789799999999</v>
      </c>
      <c r="P29">
        <f t="shared" si="8"/>
        <v>6303.2369399999998</v>
      </c>
      <c r="Q29">
        <f t="shared" si="9"/>
        <v>107155.02798</v>
      </c>
      <c r="R29">
        <f t="shared" si="10"/>
        <v>102952.87001999999</v>
      </c>
    </row>
    <row r="30" spans="1:23" x14ac:dyDescent="0.25">
      <c r="L30">
        <v>193945.75199999998</v>
      </c>
      <c r="M30" s="5">
        <v>30</v>
      </c>
      <c r="N30" s="5">
        <v>17</v>
      </c>
      <c r="O30" s="6">
        <f t="shared" si="7"/>
        <v>19394.575199999999</v>
      </c>
      <c r="P30">
        <f t="shared" si="8"/>
        <v>5818.3725599999998</v>
      </c>
      <c r="Q30">
        <f t="shared" si="9"/>
        <v>98912.33352</v>
      </c>
      <c r="R30">
        <f t="shared" si="10"/>
        <v>95033.418479999978</v>
      </c>
    </row>
    <row r="31" spans="1:23" x14ac:dyDescent="0.25">
      <c r="L31">
        <v>219763.20600000001</v>
      </c>
      <c r="M31" s="5">
        <v>30</v>
      </c>
      <c r="N31" s="5">
        <v>17</v>
      </c>
      <c r="O31" s="6">
        <f t="shared" si="7"/>
        <v>21976.320600000003</v>
      </c>
      <c r="P31">
        <f t="shared" si="8"/>
        <v>6592.8961799999997</v>
      </c>
      <c r="Q31">
        <f t="shared" si="9"/>
        <v>112079.23505999999</v>
      </c>
      <c r="R31">
        <f t="shared" si="10"/>
        <v>107683.97094000001</v>
      </c>
    </row>
    <row r="32" spans="1:23" x14ac:dyDescent="0.25">
      <c r="L32">
        <v>381594.56399999995</v>
      </c>
      <c r="M32" s="5">
        <v>30</v>
      </c>
      <c r="N32" s="5">
        <v>17</v>
      </c>
      <c r="O32" s="6">
        <f t="shared" si="7"/>
        <v>38159.456399999995</v>
      </c>
      <c r="P32">
        <f t="shared" si="8"/>
        <v>11447.83692</v>
      </c>
      <c r="Q32">
        <f t="shared" si="9"/>
        <v>194613.22764</v>
      </c>
      <c r="R32">
        <f t="shared" si="10"/>
        <v>186981.33635999996</v>
      </c>
    </row>
    <row r="33" spans="12:19" x14ac:dyDescent="0.25">
      <c r="L33">
        <v>726570</v>
      </c>
      <c r="M33" s="5">
        <v>60</v>
      </c>
      <c r="N33" s="5">
        <v>17</v>
      </c>
      <c r="O33" s="6">
        <f t="shared" si="7"/>
        <v>72657</v>
      </c>
      <c r="P33">
        <f t="shared" si="8"/>
        <v>10898.55</v>
      </c>
      <c r="Q33">
        <f t="shared" si="9"/>
        <v>185275.34999999998</v>
      </c>
      <c r="R33">
        <f t="shared" si="10"/>
        <v>541294.65</v>
      </c>
      <c r="S33" s="8"/>
    </row>
    <row r="34" spans="12:19" x14ac:dyDescent="0.25">
      <c r="L34">
        <v>12458415.059999999</v>
      </c>
      <c r="M34" s="5">
        <v>60</v>
      </c>
      <c r="N34" s="5">
        <v>17</v>
      </c>
      <c r="O34" s="6">
        <f t="shared" si="7"/>
        <v>1245841.5059999998</v>
      </c>
      <c r="P34">
        <f t="shared" si="8"/>
        <v>186876.22589999999</v>
      </c>
      <c r="Q34">
        <f t="shared" si="9"/>
        <v>3176895.8402999998</v>
      </c>
      <c r="R34">
        <f t="shared" si="10"/>
        <v>9281519.2196999993</v>
      </c>
    </row>
    <row r="35" spans="12:19" x14ac:dyDescent="0.25">
      <c r="L35">
        <v>4753543.8600000003</v>
      </c>
      <c r="M35" s="5">
        <v>60</v>
      </c>
      <c r="N35" s="5">
        <v>17</v>
      </c>
      <c r="O35" s="6">
        <f t="shared" si="7"/>
        <v>475354.38600000006</v>
      </c>
      <c r="P35">
        <f t="shared" si="8"/>
        <v>71303.157900000006</v>
      </c>
      <c r="Q35">
        <f t="shared" si="9"/>
        <v>1212153.6843000001</v>
      </c>
      <c r="R35">
        <f t="shared" si="10"/>
        <v>3541390.1757000005</v>
      </c>
    </row>
    <row r="36" spans="12:19" x14ac:dyDescent="0.25">
      <c r="L36">
        <v>4185043.1999999997</v>
      </c>
      <c r="M36" s="5">
        <v>30</v>
      </c>
      <c r="N36" s="5">
        <v>4</v>
      </c>
      <c r="O36" s="6">
        <f t="shared" si="7"/>
        <v>418504.32</v>
      </c>
      <c r="P36">
        <f t="shared" si="8"/>
        <v>125551.296</v>
      </c>
      <c r="Q36">
        <f t="shared" si="9"/>
        <v>502205.18400000001</v>
      </c>
      <c r="R36">
        <f t="shared" si="10"/>
        <v>3682838.0159999998</v>
      </c>
    </row>
    <row r="37" spans="12:19" x14ac:dyDescent="0.25">
      <c r="L37">
        <v>4185043.1999999997</v>
      </c>
      <c r="M37" s="5">
        <v>30</v>
      </c>
      <c r="N37" s="5">
        <v>4</v>
      </c>
      <c r="O37" s="6">
        <f t="shared" si="7"/>
        <v>418504.32</v>
      </c>
      <c r="P37">
        <f t="shared" si="8"/>
        <v>125551.296</v>
      </c>
      <c r="Q37">
        <f t="shared" si="9"/>
        <v>502205.18400000001</v>
      </c>
      <c r="R37">
        <f t="shared" si="10"/>
        <v>3682838.0159999998</v>
      </c>
    </row>
    <row r="38" spans="12:19" x14ac:dyDescent="0.25">
      <c r="L38" s="46">
        <f t="shared" ref="L38:Q38" si="11">SUM(L22:L37)</f>
        <v>111841743.54600002</v>
      </c>
      <c r="M38" s="46"/>
      <c r="N38" s="46"/>
      <c r="O38" s="46">
        <f t="shared" si="11"/>
        <v>11184174.354599997</v>
      </c>
      <c r="P38" s="46">
        <f t="shared" si="11"/>
        <v>2827994.9887800007</v>
      </c>
      <c r="Q38" s="46">
        <f t="shared" si="11"/>
        <v>43179414.265260004</v>
      </c>
      <c r="R38" s="48">
        <f>SUM(R22:R37)</f>
        <v>68662329.280740008</v>
      </c>
      <c r="S38" s="49" t="b">
        <f>IF(R38=R18,TRUE,FALSE)</f>
        <v>1</v>
      </c>
    </row>
  </sheetData>
  <autoFilter ref="A1:R18" xr:uid="{00000000-0001-0000-0100-000000000000}"/>
  <mergeCells count="2">
    <mergeCell ref="A18:C18"/>
    <mergeCell ref="L20:R20"/>
  </mergeCells>
  <dataValidations disablePrompts="1" count="1">
    <dataValidation type="list" allowBlank="1" showInputMessage="1" showErrorMessage="1" sqref="C2:C3 C13:C15" xr:uid="{505FA0AC-50FB-4928-A840-A5D6442700D4}">
      <formula1>$L$2:$L$12</formula1>
    </dataValidation>
  </dataValidations>
  <pageMargins left="0.31496062992125984" right="0.31496062992125984" top="0.31496062992125984" bottom="0.31496062992125984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46F10-837C-4294-8671-B85A1E980766}">
  <dimension ref="A1:I14"/>
  <sheetViews>
    <sheetView workbookViewId="0">
      <selection activeCell="K17" sqref="K17"/>
    </sheetView>
  </sheetViews>
  <sheetFormatPr defaultRowHeight="15" x14ac:dyDescent="0.25"/>
  <cols>
    <col min="9" max="9" width="10" bestFit="1" customWidth="1"/>
  </cols>
  <sheetData>
    <row r="1" spans="1:9" x14ac:dyDescent="0.25">
      <c r="A1" s="52" t="s">
        <v>51</v>
      </c>
      <c r="B1" s="52"/>
    </row>
    <row r="2" spans="1:9" x14ac:dyDescent="0.25">
      <c r="A2" t="s">
        <v>52</v>
      </c>
      <c r="C2">
        <v>3828.64</v>
      </c>
      <c r="D2">
        <v>1216.22</v>
      </c>
    </row>
    <row r="3" spans="1:9" x14ac:dyDescent="0.25">
      <c r="A3" t="s">
        <v>53</v>
      </c>
      <c r="C3">
        <v>1344.13</v>
      </c>
      <c r="D3">
        <v>602.54</v>
      </c>
    </row>
    <row r="4" spans="1:9" x14ac:dyDescent="0.25">
      <c r="A4" t="s">
        <v>54</v>
      </c>
    </row>
    <row r="5" spans="1:9" x14ac:dyDescent="0.25">
      <c r="A5" s="52" t="s">
        <v>51</v>
      </c>
      <c r="B5" s="52"/>
    </row>
    <row r="6" spans="1:9" x14ac:dyDescent="0.25">
      <c r="A6" t="s">
        <v>52</v>
      </c>
    </row>
    <row r="7" spans="1:9" x14ac:dyDescent="0.25">
      <c r="A7" t="s">
        <v>53</v>
      </c>
    </row>
    <row r="8" spans="1:9" x14ac:dyDescent="0.25">
      <c r="A8" t="s">
        <v>54</v>
      </c>
    </row>
    <row r="12" spans="1:9" x14ac:dyDescent="0.25">
      <c r="I12">
        <v>16</v>
      </c>
    </row>
    <row r="13" spans="1:9" x14ac:dyDescent="0.25">
      <c r="I13">
        <f>I12*505.857</f>
        <v>8093.7120000000004</v>
      </c>
    </row>
    <row r="14" spans="1:9" x14ac:dyDescent="0.25">
      <c r="I14" s="8">
        <f>I13*1.5</f>
        <v>12140.568000000001</v>
      </c>
    </row>
  </sheetData>
  <mergeCells count="2">
    <mergeCell ref="A1:B1"/>
    <mergeCell ref="A5:B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4822D-C9F4-4C12-BD06-33A5E9238D1D}">
  <dimension ref="A1:J43"/>
  <sheetViews>
    <sheetView workbookViewId="0">
      <selection activeCell="A11" sqref="A11:D20"/>
    </sheetView>
  </sheetViews>
  <sheetFormatPr defaultRowHeight="15" x14ac:dyDescent="0.25"/>
  <cols>
    <col min="2" max="2" width="29.85546875" bestFit="1" customWidth="1"/>
    <col min="3" max="3" width="26.42578125" bestFit="1" customWidth="1"/>
    <col min="4" max="4" width="7.28515625" bestFit="1" customWidth="1"/>
    <col min="9" max="10" width="10" bestFit="1" customWidth="1"/>
  </cols>
  <sheetData>
    <row r="1" spans="1:10" x14ac:dyDescent="0.25">
      <c r="A1" s="50" t="s">
        <v>33</v>
      </c>
      <c r="B1" s="50"/>
      <c r="C1" s="50"/>
      <c r="D1" s="50"/>
    </row>
    <row r="2" spans="1:10" x14ac:dyDescent="0.25">
      <c r="A2" s="22">
        <v>1</v>
      </c>
      <c r="B2" s="22" t="s">
        <v>34</v>
      </c>
      <c r="C2" s="22">
        <v>2</v>
      </c>
      <c r="D2" s="22" t="s">
        <v>35</v>
      </c>
    </row>
    <row r="3" spans="1:10" x14ac:dyDescent="0.25">
      <c r="A3" s="22">
        <v>2</v>
      </c>
      <c r="B3" s="23" t="s">
        <v>24</v>
      </c>
      <c r="C3" s="53">
        <v>43124</v>
      </c>
      <c r="D3" s="53"/>
    </row>
    <row r="4" spans="1:10" x14ac:dyDescent="0.25">
      <c r="A4" s="22">
        <v>3</v>
      </c>
      <c r="B4" s="23" t="s">
        <v>25</v>
      </c>
      <c r="C4" s="54">
        <v>671</v>
      </c>
      <c r="D4" s="54"/>
    </row>
    <row r="5" spans="1:10" x14ac:dyDescent="0.25">
      <c r="A5" s="22">
        <v>4</v>
      </c>
      <c r="B5" s="23" t="s">
        <v>26</v>
      </c>
      <c r="C5" s="54">
        <v>798</v>
      </c>
      <c r="D5" s="54"/>
    </row>
    <row r="6" spans="1:10" x14ac:dyDescent="0.25">
      <c r="A6" s="22">
        <v>5</v>
      </c>
      <c r="B6" s="23" t="s">
        <v>28</v>
      </c>
      <c r="C6" s="54">
        <v>90</v>
      </c>
      <c r="D6" s="54"/>
    </row>
    <row r="7" spans="1:10" x14ac:dyDescent="0.25">
      <c r="A7" s="22">
        <v>6</v>
      </c>
      <c r="B7" s="19" t="s">
        <v>29</v>
      </c>
      <c r="C7" s="54" t="s">
        <v>31</v>
      </c>
      <c r="D7" s="54"/>
    </row>
    <row r="8" spans="1:10" x14ac:dyDescent="0.25">
      <c r="A8" s="22">
        <v>7</v>
      </c>
      <c r="B8" s="23" t="s">
        <v>50</v>
      </c>
      <c r="C8" s="54" t="s">
        <v>27</v>
      </c>
      <c r="D8" s="54"/>
    </row>
    <row r="9" spans="1:10" x14ac:dyDescent="0.25">
      <c r="A9" s="22">
        <v>8</v>
      </c>
      <c r="B9" s="23" t="s">
        <v>22</v>
      </c>
      <c r="C9" s="54">
        <v>33262823</v>
      </c>
      <c r="D9" s="54"/>
    </row>
    <row r="10" spans="1:10" x14ac:dyDescent="0.25">
      <c r="A10" s="22">
        <v>9</v>
      </c>
      <c r="B10" s="23" t="s">
        <v>23</v>
      </c>
      <c r="C10" s="54" t="s">
        <v>21</v>
      </c>
      <c r="D10" s="54"/>
    </row>
    <row r="11" spans="1:10" x14ac:dyDescent="0.25">
      <c r="A11" s="50" t="s">
        <v>37</v>
      </c>
      <c r="B11" s="50"/>
      <c r="C11" s="50"/>
      <c r="D11" s="50"/>
    </row>
    <row r="12" spans="1:10" x14ac:dyDescent="0.25">
      <c r="A12" s="22">
        <v>1</v>
      </c>
      <c r="B12" s="23" t="s">
        <v>24</v>
      </c>
      <c r="C12" s="53">
        <v>43021</v>
      </c>
      <c r="D12" s="53"/>
    </row>
    <row r="13" spans="1:10" x14ac:dyDescent="0.25">
      <c r="A13" s="22">
        <v>2</v>
      </c>
      <c r="B13" s="22" t="s">
        <v>34</v>
      </c>
      <c r="C13" s="22">
        <v>3</v>
      </c>
      <c r="D13" s="22" t="s">
        <v>35</v>
      </c>
    </row>
    <row r="14" spans="1:10" x14ac:dyDescent="0.25">
      <c r="A14" s="22">
        <v>3</v>
      </c>
      <c r="B14" s="23" t="s">
        <v>25</v>
      </c>
      <c r="C14" s="54">
        <v>671</v>
      </c>
      <c r="D14" s="54"/>
    </row>
    <row r="15" spans="1:10" x14ac:dyDescent="0.25">
      <c r="A15" s="22">
        <v>4</v>
      </c>
      <c r="B15" s="23" t="s">
        <v>26</v>
      </c>
      <c r="C15" s="54">
        <v>798</v>
      </c>
      <c r="D15" s="54"/>
      <c r="I15" s="8"/>
      <c r="J15" s="10"/>
    </row>
    <row r="16" spans="1:10" x14ac:dyDescent="0.25">
      <c r="A16" s="22">
        <v>5</v>
      </c>
      <c r="B16" s="23" t="s">
        <v>28</v>
      </c>
      <c r="C16" s="54">
        <v>90</v>
      </c>
      <c r="D16" s="54"/>
    </row>
    <row r="17" spans="1:4" x14ac:dyDescent="0.25">
      <c r="A17" s="22">
        <v>6</v>
      </c>
      <c r="B17" s="19" t="s">
        <v>29</v>
      </c>
      <c r="C17" s="54" t="s">
        <v>32</v>
      </c>
      <c r="D17" s="54"/>
    </row>
    <row r="18" spans="1:4" x14ac:dyDescent="0.25">
      <c r="A18" s="22">
        <v>7</v>
      </c>
      <c r="B18" s="23" t="s">
        <v>36</v>
      </c>
      <c r="C18" s="54" t="s">
        <v>27</v>
      </c>
      <c r="D18" s="54"/>
    </row>
    <row r="19" spans="1:4" x14ac:dyDescent="0.25">
      <c r="A19" s="22">
        <v>8</v>
      </c>
      <c r="B19" s="23" t="s">
        <v>22</v>
      </c>
      <c r="C19" s="54">
        <v>30839592</v>
      </c>
      <c r="D19" s="54"/>
    </row>
    <row r="20" spans="1:4" x14ac:dyDescent="0.25">
      <c r="A20" s="22">
        <v>9</v>
      </c>
      <c r="B20" s="23" t="s">
        <v>23</v>
      </c>
      <c r="C20" s="54" t="s">
        <v>30</v>
      </c>
      <c r="D20" s="54"/>
    </row>
    <row r="21" spans="1:4" x14ac:dyDescent="0.25">
      <c r="A21" s="50" t="s">
        <v>38</v>
      </c>
      <c r="B21" s="50"/>
      <c r="C21" s="50"/>
      <c r="D21" s="50"/>
    </row>
    <row r="22" spans="1:4" x14ac:dyDescent="0.25">
      <c r="A22" s="22">
        <v>1</v>
      </c>
      <c r="B22" s="22" t="s">
        <v>34</v>
      </c>
      <c r="C22" s="22">
        <v>15.3</v>
      </c>
      <c r="D22" s="22" t="s">
        <v>35</v>
      </c>
    </row>
    <row r="23" spans="1:4" x14ac:dyDescent="0.25">
      <c r="A23" s="22">
        <v>2</v>
      </c>
      <c r="B23" s="23" t="s">
        <v>24</v>
      </c>
      <c r="C23" s="53">
        <v>38391</v>
      </c>
      <c r="D23" s="53"/>
    </row>
    <row r="24" spans="1:4" x14ac:dyDescent="0.25">
      <c r="A24" s="22">
        <v>3</v>
      </c>
      <c r="B24" s="23" t="s">
        <v>40</v>
      </c>
      <c r="C24" s="19">
        <v>90</v>
      </c>
      <c r="D24" s="19"/>
    </row>
    <row r="25" spans="1:4" x14ac:dyDescent="0.25">
      <c r="A25" s="22">
        <v>4</v>
      </c>
      <c r="B25" s="23" t="s">
        <v>26</v>
      </c>
      <c r="C25" s="25" t="s">
        <v>41</v>
      </c>
      <c r="D25" s="19"/>
    </row>
    <row r="26" spans="1:4" x14ac:dyDescent="0.25">
      <c r="A26" s="22">
        <v>5</v>
      </c>
      <c r="B26" s="23" t="s">
        <v>28</v>
      </c>
      <c r="C26" s="25" t="s">
        <v>41</v>
      </c>
      <c r="D26" s="19"/>
    </row>
    <row r="27" spans="1:4" x14ac:dyDescent="0.25">
      <c r="A27" s="22">
        <v>6</v>
      </c>
      <c r="B27" s="19" t="s">
        <v>29</v>
      </c>
      <c r="C27" s="25" t="s">
        <v>49</v>
      </c>
      <c r="D27" s="19"/>
    </row>
    <row r="28" spans="1:4" x14ac:dyDescent="0.25">
      <c r="A28" s="22">
        <v>7</v>
      </c>
      <c r="B28" s="23" t="s">
        <v>36</v>
      </c>
      <c r="C28" s="19" t="s">
        <v>39</v>
      </c>
      <c r="D28" s="19"/>
    </row>
    <row r="29" spans="1:4" x14ac:dyDescent="0.25">
      <c r="A29" s="22">
        <v>8</v>
      </c>
      <c r="B29" s="23" t="s">
        <v>22</v>
      </c>
      <c r="C29" s="25" t="s">
        <v>41</v>
      </c>
      <c r="D29" s="19"/>
    </row>
    <row r="30" spans="1:4" x14ac:dyDescent="0.25">
      <c r="A30" s="22">
        <v>9</v>
      </c>
      <c r="B30" s="23" t="s">
        <v>23</v>
      </c>
      <c r="C30" s="25" t="s">
        <v>41</v>
      </c>
      <c r="D30" s="19"/>
    </row>
    <row r="31" spans="1:4" s="21" customFormat="1" x14ac:dyDescent="0.25">
      <c r="A31" s="50" t="s">
        <v>45</v>
      </c>
      <c r="B31" s="50"/>
      <c r="C31" s="50"/>
      <c r="D31" s="50"/>
    </row>
    <row r="32" spans="1:4" x14ac:dyDescent="0.25">
      <c r="A32" s="22">
        <v>1</v>
      </c>
      <c r="B32" s="22" t="s">
        <v>34</v>
      </c>
      <c r="C32" s="26">
        <f>14/20</f>
        <v>0.7</v>
      </c>
      <c r="D32" s="22" t="s">
        <v>35</v>
      </c>
    </row>
    <row r="33" spans="1:5" x14ac:dyDescent="0.25">
      <c r="A33" s="22">
        <v>2</v>
      </c>
      <c r="B33" s="23" t="s">
        <v>24</v>
      </c>
      <c r="C33" s="53">
        <v>38527</v>
      </c>
      <c r="D33" s="53"/>
    </row>
    <row r="34" spans="1:5" x14ac:dyDescent="0.25">
      <c r="A34" s="22">
        <v>3</v>
      </c>
      <c r="B34" s="23" t="s">
        <v>25</v>
      </c>
      <c r="C34" s="56" t="s">
        <v>42</v>
      </c>
      <c r="D34" s="57"/>
    </row>
    <row r="35" spans="1:5" x14ac:dyDescent="0.25">
      <c r="A35" s="22">
        <v>4</v>
      </c>
      <c r="B35" s="23" t="s">
        <v>26</v>
      </c>
      <c r="C35" s="58" t="s">
        <v>43</v>
      </c>
      <c r="D35" s="59"/>
    </row>
    <row r="36" spans="1:5" x14ac:dyDescent="0.25">
      <c r="A36" s="22">
        <v>5</v>
      </c>
      <c r="B36" s="23" t="s">
        <v>28</v>
      </c>
      <c r="C36" s="58">
        <v>33</v>
      </c>
      <c r="D36" s="59"/>
    </row>
    <row r="37" spans="1:5" x14ac:dyDescent="0.25">
      <c r="A37" s="22">
        <v>6</v>
      </c>
      <c r="B37" s="19" t="s">
        <v>29</v>
      </c>
      <c r="C37" s="60" t="s">
        <v>44</v>
      </c>
      <c r="D37" s="61"/>
    </row>
    <row r="38" spans="1:5" x14ac:dyDescent="0.25">
      <c r="A38" s="22">
        <v>7</v>
      </c>
      <c r="B38" s="23" t="s">
        <v>36</v>
      </c>
      <c r="C38" s="60" t="s">
        <v>39</v>
      </c>
      <c r="D38" s="61"/>
    </row>
    <row r="39" spans="1:5" x14ac:dyDescent="0.25">
      <c r="A39" s="22">
        <v>8</v>
      </c>
      <c r="B39" s="23" t="s">
        <v>22</v>
      </c>
      <c r="C39" s="60" t="s">
        <v>41</v>
      </c>
      <c r="D39" s="61"/>
    </row>
    <row r="40" spans="1:5" x14ac:dyDescent="0.25">
      <c r="A40" s="22">
        <v>9</v>
      </c>
      <c r="B40" s="23" t="s">
        <v>23</v>
      </c>
      <c r="C40" s="60" t="s">
        <v>41</v>
      </c>
      <c r="D40" s="61"/>
    </row>
    <row r="41" spans="1:5" x14ac:dyDescent="0.25">
      <c r="A41" s="55" t="s">
        <v>46</v>
      </c>
      <c r="B41" s="55"/>
      <c r="C41" s="27">
        <f>C32+C22+C13+C2</f>
        <v>21</v>
      </c>
      <c r="D41" s="18" t="s">
        <v>35</v>
      </c>
    </row>
    <row r="42" spans="1:5" x14ac:dyDescent="0.25">
      <c r="A42" s="55"/>
      <c r="B42" s="55"/>
      <c r="C42" s="28">
        <f>C41*505.857</f>
        <v>10622.997000000001</v>
      </c>
      <c r="D42" s="29" t="s">
        <v>47</v>
      </c>
      <c r="E42" s="10">
        <f>C42/4046.86</f>
        <v>2.6249974053957885</v>
      </c>
    </row>
    <row r="43" spans="1:5" x14ac:dyDescent="0.25">
      <c r="A43" s="55"/>
      <c r="B43" s="55"/>
      <c r="C43" s="30">
        <f>C42*1.196</f>
        <v>12705.104412000001</v>
      </c>
      <c r="D43" s="29" t="s">
        <v>48</v>
      </c>
    </row>
  </sheetData>
  <mergeCells count="30">
    <mergeCell ref="A41:B43"/>
    <mergeCell ref="C34:D34"/>
    <mergeCell ref="C35:D35"/>
    <mergeCell ref="C36:D36"/>
    <mergeCell ref="C37:D37"/>
    <mergeCell ref="C38:D38"/>
    <mergeCell ref="C39:D39"/>
    <mergeCell ref="C40:D40"/>
    <mergeCell ref="C23:D23"/>
    <mergeCell ref="C17:D17"/>
    <mergeCell ref="C33:D33"/>
    <mergeCell ref="C18:D18"/>
    <mergeCell ref="A1:D1"/>
    <mergeCell ref="A11:D11"/>
    <mergeCell ref="A21:D21"/>
    <mergeCell ref="A31:D31"/>
    <mergeCell ref="C14:D14"/>
    <mergeCell ref="C15:D15"/>
    <mergeCell ref="C16:D16"/>
    <mergeCell ref="C19:D19"/>
    <mergeCell ref="C20:D20"/>
    <mergeCell ref="C8:D8"/>
    <mergeCell ref="C9:D9"/>
    <mergeCell ref="C10:D10"/>
    <mergeCell ref="C12:D12"/>
    <mergeCell ref="C6:D6"/>
    <mergeCell ref="C3:D3"/>
    <mergeCell ref="C4:D4"/>
    <mergeCell ref="C5:D5"/>
    <mergeCell ref="C7:D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Building Valuation</vt:lpstr>
      <vt:lpstr>Sheet2</vt:lpstr>
      <vt:lpstr>Land Details</vt:lpstr>
      <vt:lpstr>'Building Valuation'!Print_Area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trainee4</dc:creator>
  <cp:lastModifiedBy>Tejas Bharadwaj</cp:lastModifiedBy>
  <cp:lastPrinted>2022-01-07T08:12:53Z</cp:lastPrinted>
  <dcterms:created xsi:type="dcterms:W3CDTF">2021-09-16T11:33:35Z</dcterms:created>
  <dcterms:modified xsi:type="dcterms:W3CDTF">2022-11-02T14:21:48Z</dcterms:modified>
</cp:coreProperties>
</file>