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299-227-427\"/>
    </mc:Choice>
  </mc:AlternateContent>
  <bookViews>
    <workbookView showVerticalScroll="0" xWindow="0" yWindow="0" windowWidth="16170" windowHeight="6120"/>
  </bookViews>
  <sheets>
    <sheet name="Building" sheetId="1" r:id="rId1"/>
    <sheet name="FAR" sheetId="3" r:id="rId2"/>
    <sheet name="Land" sheetId="2" r:id="rId3"/>
  </sheets>
  <definedNames>
    <definedName name="_xlnm.Print_Area" localSheetId="0">Building!$B$2:$S$10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S15" i="1" l="1"/>
  <c r="S14" i="1"/>
  <c r="K25" i="1" l="1"/>
  <c r="J25" i="1"/>
  <c r="E10" i="3" l="1"/>
  <c r="E16" i="3"/>
  <c r="E14" i="3"/>
  <c r="E15" i="3"/>
  <c r="E12" i="3"/>
  <c r="E13" i="3" s="1"/>
  <c r="O5" i="1" l="1"/>
  <c r="E17" i="3"/>
  <c r="H17" i="1" l="1"/>
  <c r="R15" i="1"/>
  <c r="R14" i="1"/>
  <c r="H20" i="1" l="1"/>
  <c r="H19" i="1"/>
  <c r="M5" i="1" l="1"/>
  <c r="J5" i="1" l="1"/>
  <c r="P5" i="1" l="1"/>
  <c r="Q5" i="1" s="1"/>
  <c r="S5" i="1" l="1"/>
  <c r="F6" i="1"/>
  <c r="O6" i="1" l="1"/>
  <c r="Q6" i="1" l="1"/>
  <c r="S6" i="1"/>
  <c r="K16" i="1" s="1"/>
  <c r="K17" i="1" l="1"/>
  <c r="N17" i="1"/>
  <c r="O15" i="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<sst xmlns="http://schemas.openxmlformats.org/spreadsheetml/2006/main" count="60" uniqueCount="53">
  <si>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</si>
  <si>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</si>
  <si>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</si>
  <si>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</si>
  <si>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</si>
  <si>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</si>
  <si>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</si>
  <si>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</si>
  <si>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</si>
  <si>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</si>
  <si>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</si>
  <si>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</si>
  <si>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</si>
  <si>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</si>
  <si>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</si>
  <si>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</si>
  <si>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</si>
  <si>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r>
      <t>3.</t>
    </r>
    <r>
      <rPr>
        <i/>
        <sz val="10"/>
        <color theme="1"/>
        <rFont val="Calibri"/>
        <family val="2"/>
        <scheme val="minor"/>
      </rPr>
      <t xml:space="preserve"> The valuation is done by considering the depreciated replacement cost approach.</t>
    </r>
  </si>
  <si>
    <t>RV</t>
  </si>
  <si>
    <t>DV</t>
  </si>
  <si>
    <t>TOTAL FMV</t>
  </si>
  <si>
    <t>Unit</t>
  </si>
  <si>
    <t>ROUND OFF</t>
  </si>
  <si>
    <t>PREMIUM</t>
  </si>
  <si>
    <t>LAND</t>
  </si>
  <si>
    <t>BUILDING</t>
  </si>
  <si>
    <t>Land value</t>
  </si>
  <si>
    <t>Circle Rate</t>
  </si>
  <si>
    <t>CIRCLE RATE</t>
  </si>
  <si>
    <t>Particulars</t>
  </si>
  <si>
    <t>Figure</t>
  </si>
  <si>
    <t>Plot Area</t>
  </si>
  <si>
    <t>Sq.m.</t>
  </si>
  <si>
    <t>Permissiable Ground Coverage</t>
  </si>
  <si>
    <t>Permisiable FAR</t>
  </si>
  <si>
    <t>Permissiable GF Construction</t>
  </si>
  <si>
    <t>sq.ft.</t>
  </si>
  <si>
    <t>GF Area</t>
  </si>
  <si>
    <t>Remaining Permissiable FF Construction</t>
  </si>
  <si>
    <t>Permissiable FF Construction</t>
  </si>
  <si>
    <t>FF Area</t>
  </si>
  <si>
    <t>TOTAL Constructed</t>
  </si>
  <si>
    <t>TOTAL Permissiable Constructed</t>
  </si>
  <si>
    <t>Difference</t>
  </si>
  <si>
    <r>
      <t xml:space="preserve">Area
</t>
    </r>
    <r>
      <rPr>
        <b/>
        <i/>
        <sz val="10"/>
        <rFont val="Calibri"/>
        <family val="2"/>
        <scheme val="minor"/>
      </rPr>
      <t>(in sq.ft)</t>
    </r>
  </si>
  <si>
    <r>
      <t>Height (</t>
    </r>
    <r>
      <rPr>
        <b/>
        <i/>
        <sz val="10"/>
        <rFont val="Calibri"/>
        <family val="2"/>
        <scheme val="minor"/>
      </rPr>
      <t>in ft.)</t>
    </r>
  </si>
  <si>
    <r>
      <t>4.</t>
    </r>
    <r>
      <rPr>
        <i/>
        <sz val="10"/>
        <color theme="1"/>
        <rFont val="Calibri"/>
        <family val="2"/>
        <scheme val="minor"/>
      </rPr>
      <t xml:space="preserve"> All the buildings are situated on both plot no 4 &amp; 4/1. There is no demarcation between plot no 4 &amp; 4/1.</t>
    </r>
  </si>
  <si>
    <t>Area (in sq. mtr.)</t>
  </si>
  <si>
    <t>BUILDING VALUATION OF MRS. MILA DEVI |BHITARLI, PACHWADOON, DEHRADUN</t>
  </si>
  <si>
    <t>Ground Floor + First Floor</t>
  </si>
  <si>
    <t>Tin shed over RCC structue, RCC slab on first floor bounded by brick wall with simple tile flooring</t>
  </si>
  <si>
    <r>
      <t xml:space="preserve">2. </t>
    </r>
    <r>
      <rPr>
        <i/>
        <sz val="10"/>
        <color theme="1"/>
        <rFont val="Calibri"/>
        <family val="2"/>
        <scheme val="minor"/>
      </rPr>
      <t>All the structure that has been taken in the area statemnet belonging to Mrs. Mila Devi</t>
    </r>
  </si>
  <si>
    <t>1. The built up area is considered as per the documnts given to us by the client. As per the the site survey measurement total built up area is ~161.64 sq. mtr / 1740 sq. ft. . But as per the documents covered area admeasuring 112.46 sq.mtr &amp; another 25.36 sq. mtr  of built up area as cow shed. Although there was not any cow shed found during site survey. So, we are considering only 112.46 sq. mtr for built up area for valuation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</si>
</sst>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i/>
      <sz val="10"/>
      <color theme="1"/>
      <name val="Calibri"/>
      <family val="2"/>
      <scheme val="minor"/>
    </font>
    <font>
      <b/>
      <sz val="12"/>
      <name val="Calibri"/>
      <family val="2"/>
      <scheme val="minor"/>
    </font>
    <font>
      <b/>
      <sz val="11"/>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0" fontId="13" fillId="6"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2" fillId="0" borderId="1" xfId="3" applyNumberFormat="1" applyFont="1" applyBorder="1" applyAlignment="1">
      <alignment horizontal="center" vertical="center"/>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7" borderId="0" xfId="0" applyFont="1" applyFill="1" applyAlignment="1">
      <alignment wrapText="1"/>
    </xf>
    <xf numFmtId="168" fontId="0" fillId="7" borderId="0" xfId="0" applyNumberFormat="1" applyFill="1" applyAlignment="1">
      <alignment horizontal="center" wrapText="1"/>
    </xf>
    <xf numFmtId="0" fontId="14" fillId="3" borderId="1" xfId="0" applyFont="1" applyFill="1" applyBorder="1" applyAlignment="1">
      <alignment horizontal="center" vertical="center" wrapText="1"/>
    </xf>
    <xf numFmtId="164" fontId="14" fillId="3" borderId="1" xfId="3" applyNumberFormat="1" applyFont="1" applyFill="1" applyBorder="1" applyAlignment="1">
      <alignment horizontal="center" vertical="center"/>
    </xf>
    <xf numFmtId="0" fontId="14" fillId="3" borderId="1" xfId="0" applyFont="1" applyFill="1" applyBorder="1" applyAlignment="1">
      <alignment horizontal="center" vertical="center"/>
    </xf>
    <xf numFmtId="0" fontId="0" fillId="0" borderId="1" xfId="0" applyBorder="1" applyAlignment="1">
      <alignment horizontal="left" vertical="center" wrapText="1"/>
    </xf>
    <xf numFmtId="164" fontId="0" fillId="0" borderId="1" xfId="3" applyNumberFormat="1" applyFont="1" applyBorder="1" applyAlignment="1">
      <alignment vertical="center"/>
    </xf>
    <xf numFmtId="0" fontId="0" fillId="0" borderId="1" xfId="0" applyBorder="1"/>
    <xf numFmtId="9" fontId="0" fillId="0" borderId="5" xfId="3" applyNumberFormat="1" applyFont="1" applyBorder="1" applyAlignment="1">
      <alignment vertical="center"/>
    </xf>
    <xf numFmtId="43" fontId="0" fillId="0" borderId="1" xfId="3" applyNumberFormat="1" applyFont="1" applyBorder="1" applyAlignment="1">
      <alignment vertical="center"/>
    </xf>
    <xf numFmtId="43" fontId="0" fillId="0" borderId="1" xfId="3" applyNumberFormat="1" applyFont="1" applyBorder="1" applyAlignment="1">
      <alignment horizontal="center" vertical="center"/>
    </xf>
    <xf numFmtId="0" fontId="0" fillId="0" borderId="1" xfId="0" applyBorder="1" applyAlignment="1">
      <alignment horizontal="left" vertical="center"/>
    </xf>
    <xf numFmtId="43"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3" applyNumberFormat="1" applyFont="1" applyBorder="1" applyAlignment="1">
      <alignment horizontal="center" vertical="center"/>
    </xf>
    <xf numFmtId="0" fontId="0" fillId="0" borderId="1" xfId="0" applyBorder="1" applyAlignment="1">
      <alignment wrapText="1"/>
    </xf>
    <xf numFmtId="164" fontId="0" fillId="0" borderId="1" xfId="3" applyNumberFormat="1" applyFont="1" applyBorder="1" applyAlignment="1">
      <alignment horizontal="center"/>
    </xf>
    <xf numFmtId="43" fontId="0" fillId="0" borderId="0" xfId="0" applyNumberFormat="1"/>
    <xf numFmtId="0" fontId="0" fillId="0" borderId="0" xfId="0" applyBorder="1"/>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2" fillId="0" borderId="4" xfId="0" applyFont="1" applyBorder="1" applyAlignment="1">
      <alignment horizontal="center" vertic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0"/>
  <sheetViews>
    <sheetView tabSelected="1" zoomScale="85" zoomScaleNormal="85" zoomScaleSheetLayoutView="85" workbookViewId="0">
      <selection activeCell="H20" sqref="H20"/>
    </sheetView>
  </sheetViews>
  <sheetFormatPr defaultRowHeight="15" x14ac:dyDescent="0.25"/>
  <cols>
    <col min="2" max="2" width="6.5703125" customWidth="1"/>
    <col min="3" max="3" width="13.85546875" style="18" customWidth="1"/>
    <col min="4" max="4" width="26.5703125" style="18" customWidth="1"/>
    <col min="5" max="5" width="11.85546875" style="18" customWidth="1"/>
    <col min="6" max="6" width="9.28515625" style="32" customWidth="1"/>
    <col min="7" max="7" width="7.5703125" customWidth="1"/>
    <col min="8" max="8" width="16" customWidth="1"/>
    <col min="9" max="9" width="6.85546875" customWidth="1"/>
    <col min="10" max="10" width="10" customWidth="1"/>
    <col min="11" max="11" width="16.28515625" customWidth="1"/>
    <col min="12" max="12" width="7.7109375" hidden="1" customWidth="1"/>
    <col min="13" max="13" width="16.28515625" hidden="1" customWidth="1"/>
    <col min="14" max="14" width="11.85546875" customWidth="1"/>
    <col min="15" max="15" width="14.42578125" customWidth="1"/>
    <col min="16" max="16" width="13.42578125" hidden="1" customWidth="1"/>
    <col min="17" max="17" width="16.140625" hidden="1" customWidth="1"/>
    <col min="18" max="18" width="14.28515625" hidden="1" customWidth="1"/>
    <col min="19" max="19" width="16" style="22" customWidth="1"/>
    <col min="20" max="20" width="17" bestFit="1" customWidth="1"/>
    <col min="21" max="22" width="14.28515625" bestFit="1" customWidth="1"/>
  </cols>
  <sheetData>
    <row r="3" spans="2:22" ht="15.75" customHeight="1" x14ac:dyDescent="0.25">
      <c r="B3" s="63" t="s">
        <v>48</v>
      </c>
      <c r="C3" s="64"/>
      <c r="D3" s="64"/>
      <c r="E3" s="64"/>
      <c r="F3" s="64"/>
      <c r="G3" s="64"/>
      <c r="H3" s="64"/>
      <c r="I3" s="64"/>
      <c r="J3" s="64"/>
      <c r="K3" s="64"/>
      <c r="L3" s="64"/>
      <c r="M3" s="64"/>
      <c r="N3" s="64"/>
      <c r="O3" s="64"/>
      <c r="P3" s="64"/>
      <c r="Q3" s="64"/>
      <c r="R3" s="64"/>
      <c r="S3" s="65"/>
    </row>
    <row r="4" spans="2:22" s="16" customFormat="1" ht="60" x14ac:dyDescent="0.25">
      <c r="B4" s="14" t="s">
        <v>0</v>
      </c>
      <c r="C4" s="15" t="s">
        <v>1</v>
      </c>
      <c r="D4" s="15" t="s">
        <v>4</v>
      </c>
      <c r="E4" s="15" t="s">
        <v>47</v>
      </c>
      <c r="F4" s="30" t="s">
        <v>44</v>
      </c>
      <c r="G4" s="15" t="s">
        <v>45</v>
      </c>
      <c r="H4" s="15" t="s">
        <v>2</v>
      </c>
      <c r="I4" s="15" t="s">
        <v>3</v>
      </c>
      <c r="J4" s="15" t="s">
        <v>13</v>
      </c>
      <c r="K4" s="15" t="s">
        <v>14</v>
      </c>
      <c r="L4" s="15" t="s">
        <v>5</v>
      </c>
      <c r="M4" s="15" t="s">
        <v>7</v>
      </c>
      <c r="N4" s="15" t="s">
        <v>15</v>
      </c>
      <c r="O4" s="15" t="s">
        <v>11</v>
      </c>
      <c r="P4" s="15" t="s">
        <v>8</v>
      </c>
      <c r="Q4" s="15" t="s">
        <v>9</v>
      </c>
      <c r="R4" s="15" t="s">
        <v>12</v>
      </c>
      <c r="S4" s="15" t="s">
        <v>10</v>
      </c>
    </row>
    <row r="5" spans="2:22" ht="65.25" customHeight="1" x14ac:dyDescent="0.25">
      <c r="B5" s="13">
        <v>1</v>
      </c>
      <c r="C5" s="17" t="s">
        <v>49</v>
      </c>
      <c r="D5" s="17" t="s">
        <v>50</v>
      </c>
      <c r="E5" s="17">
        <v>112.46</v>
      </c>
      <c r="F5" s="33">
        <f>E5*10.764</f>
        <v>1210.5194399999998</v>
      </c>
      <c r="G5" s="10">
        <v>20</v>
      </c>
      <c r="H5" s="2">
        <v>2014</v>
      </c>
      <c r="I5" s="2">
        <v>2022</v>
      </c>
      <c r="J5" s="2">
        <f>I5-H5</f>
        <v>8</v>
      </c>
      <c r="K5" s="2">
        <v>45</v>
      </c>
      <c r="L5" s="3">
        <v>0.1</v>
      </c>
      <c r="M5" s="5">
        <f>(1-L5)/K5</f>
        <v>0.02</v>
      </c>
      <c r="N5" s="6">
        <v>1100</v>
      </c>
      <c r="O5" s="6">
        <f>N5*F5</f>
        <v>1331571.3839999998</v>
      </c>
      <c r="P5" s="6">
        <f t="shared" ref="P5" si="0">O5*M5*J5</f>
        <v>213051.42143999998</v>
      </c>
      <c r="Q5" s="6">
        <f t="shared" ref="Q5" si="1">MAX(O5-P5,0)</f>
        <v>1118519.9625599999</v>
      </c>
      <c r="R5" s="11">
        <v>0</v>
      </c>
      <c r="S5" s="6">
        <f t="shared" ref="S5" si="2">IF(Q5&gt;L5*O5,Q5*(1-R5),O5*L5)</f>
        <v>1118519.9625599999</v>
      </c>
      <c r="T5" s="12"/>
      <c r="U5" s="1"/>
      <c r="V5" s="1"/>
    </row>
    <row r="6" spans="2:22" x14ac:dyDescent="0.25">
      <c r="B6" s="66" t="s">
        <v>6</v>
      </c>
      <c r="C6" s="67"/>
      <c r="D6" s="68"/>
      <c r="E6" s="61"/>
      <c r="F6" s="33">
        <f>SUM(F5:F5)</f>
        <v>1210.5194399999998</v>
      </c>
      <c r="G6" s="9"/>
      <c r="H6" s="69"/>
      <c r="I6" s="69"/>
      <c r="J6" s="69"/>
      <c r="K6" s="69"/>
      <c r="L6" s="69"/>
      <c r="M6" s="69"/>
      <c r="N6" s="69"/>
      <c r="O6" s="7">
        <f>SUM(O5:O5)</f>
        <v>1331571.3839999998</v>
      </c>
      <c r="P6" s="7"/>
      <c r="Q6" s="7">
        <f>SUM(Q5:Q5)</f>
        <v>1118519.9625599999</v>
      </c>
      <c r="R6" s="7"/>
      <c r="S6" s="7">
        <f>SUM((S5:S5))</f>
        <v>1118519.9625599999</v>
      </c>
      <c r="T6" s="12"/>
    </row>
    <row r="7" spans="2:22" x14ac:dyDescent="0.25">
      <c r="B7" s="71" t="s">
        <v>16</v>
      </c>
      <c r="C7" s="71"/>
      <c r="D7" s="71"/>
      <c r="E7" s="71"/>
      <c r="F7" s="71"/>
      <c r="G7" s="71"/>
      <c r="H7" s="71"/>
      <c r="I7" s="71"/>
      <c r="J7" s="71"/>
      <c r="K7" s="71"/>
      <c r="L7" s="71"/>
      <c r="M7" s="71"/>
      <c r="N7" s="71"/>
      <c r="O7" s="71"/>
      <c r="P7" s="71"/>
      <c r="Q7" s="71"/>
      <c r="R7" s="71"/>
      <c r="S7" s="71"/>
      <c r="T7" s="12"/>
    </row>
    <row r="8" spans="2:22" ht="42.75" customHeight="1" x14ac:dyDescent="0.25">
      <c r="B8" s="70" t="s">
        <v>52</v>
      </c>
      <c r="C8" s="70"/>
      <c r="D8" s="70"/>
      <c r="E8" s="70"/>
      <c r="F8" s="70"/>
      <c r="G8" s="70"/>
      <c r="H8" s="70"/>
      <c r="I8" s="70"/>
      <c r="J8" s="70"/>
      <c r="K8" s="70"/>
      <c r="L8" s="70"/>
      <c r="M8" s="70"/>
      <c r="N8" s="70"/>
      <c r="O8" s="70"/>
      <c r="P8" s="70"/>
      <c r="Q8" s="70"/>
      <c r="R8" s="70"/>
      <c r="S8" s="70"/>
      <c r="T8" s="12"/>
    </row>
    <row r="9" spans="2:22" x14ac:dyDescent="0.25">
      <c r="B9" s="70" t="s">
        <v>51</v>
      </c>
      <c r="C9" s="62"/>
      <c r="D9" s="62"/>
      <c r="E9" s="62"/>
      <c r="F9" s="62"/>
      <c r="G9" s="62"/>
      <c r="H9" s="62"/>
      <c r="I9" s="62"/>
      <c r="J9" s="62"/>
      <c r="K9" s="62"/>
      <c r="L9" s="62"/>
      <c r="M9" s="62"/>
      <c r="N9" s="62"/>
      <c r="O9" s="62"/>
      <c r="P9" s="62"/>
      <c r="Q9" s="62"/>
      <c r="R9" s="62"/>
      <c r="S9" s="62"/>
      <c r="T9" s="12"/>
    </row>
    <row r="10" spans="2:22" x14ac:dyDescent="0.25">
      <c r="B10" s="62" t="s">
        <v>17</v>
      </c>
      <c r="C10" s="62"/>
      <c r="D10" s="62"/>
      <c r="E10" s="62"/>
      <c r="F10" s="62"/>
      <c r="G10" s="62"/>
      <c r="H10" s="62"/>
      <c r="I10" s="62"/>
      <c r="J10" s="62"/>
      <c r="K10" s="62"/>
      <c r="L10" s="62"/>
      <c r="M10" s="62"/>
      <c r="N10" s="62"/>
      <c r="O10" s="62"/>
      <c r="P10" s="62"/>
      <c r="Q10" s="62"/>
      <c r="R10" s="62"/>
      <c r="S10" s="62"/>
      <c r="T10" s="12"/>
    </row>
    <row r="11" spans="2:22" hidden="1" x14ac:dyDescent="0.25">
      <c r="B11" s="62" t="s">
        <v>46</v>
      </c>
      <c r="C11" s="62"/>
      <c r="D11" s="62"/>
      <c r="E11" s="62"/>
      <c r="F11" s="62"/>
      <c r="G11" s="62"/>
      <c r="H11" s="62"/>
      <c r="I11" s="62"/>
      <c r="J11" s="62"/>
      <c r="K11" s="62"/>
      <c r="L11" s="62"/>
      <c r="M11" s="62"/>
      <c r="N11" s="62"/>
      <c r="O11" s="62"/>
      <c r="P11" s="62"/>
      <c r="Q11" s="62"/>
      <c r="R11" s="62"/>
      <c r="S11" s="62"/>
      <c r="T11" s="12"/>
    </row>
    <row r="12" spans="2:22" x14ac:dyDescent="0.25">
      <c r="T12" s="12"/>
    </row>
    <row r="13" spans="2:22" x14ac:dyDescent="0.25">
      <c r="T13" s="12"/>
    </row>
    <row r="14" spans="2:22" ht="15.75" x14ac:dyDescent="0.25">
      <c r="J14" s="23" t="s">
        <v>23</v>
      </c>
      <c r="K14" s="25">
        <v>0</v>
      </c>
      <c r="Q14" s="28" t="s">
        <v>26</v>
      </c>
      <c r="R14" s="25">
        <f>K15</f>
        <v>3226500</v>
      </c>
      <c r="S14" s="22">
        <f>38000*2400</f>
        <v>91200000</v>
      </c>
      <c r="T14" s="12"/>
    </row>
    <row r="15" spans="2:22" ht="15.75" x14ac:dyDescent="0.25">
      <c r="J15" s="23" t="s">
        <v>24</v>
      </c>
      <c r="K15" s="25">
        <v>3226500</v>
      </c>
      <c r="O15" s="29">
        <f>K16+K14</f>
        <v>1118519.9625599999</v>
      </c>
      <c r="Q15" s="28" t="s">
        <v>27</v>
      </c>
      <c r="R15" s="25">
        <f>5583.61*20000</f>
        <v>111672200</v>
      </c>
      <c r="S15" s="22">
        <f>38000*1600</f>
        <v>60800000</v>
      </c>
      <c r="T15" s="12"/>
    </row>
    <row r="16" spans="2:22" x14ac:dyDescent="0.25">
      <c r="J16" s="23" t="s">
        <v>25</v>
      </c>
      <c r="K16" s="25">
        <f>S6</f>
        <v>1118519.9625599999</v>
      </c>
      <c r="T16" s="12"/>
    </row>
    <row r="17" spans="3:22" ht="45" customHeight="1" x14ac:dyDescent="0.25">
      <c r="G17" s="18" t="s">
        <v>28</v>
      </c>
      <c r="H17" s="35">
        <f>5583.61*20000</f>
        <v>111672200</v>
      </c>
      <c r="J17" s="24" t="s">
        <v>20</v>
      </c>
      <c r="K17" s="26">
        <f>SUM(K14:K16)</f>
        <v>4345019.9625599999</v>
      </c>
      <c r="N17" s="29">
        <f>K15+K16</f>
        <v>4345019.9625599999</v>
      </c>
      <c r="P17" s="36"/>
      <c r="Q17" s="18"/>
      <c r="R17" s="18"/>
      <c r="S17" s="37"/>
      <c r="T17" s="34"/>
    </row>
    <row r="18" spans="3:22" ht="30" x14ac:dyDescent="0.25">
      <c r="J18" s="24" t="s">
        <v>22</v>
      </c>
      <c r="K18" s="26">
        <v>4350000</v>
      </c>
      <c r="T18" s="12"/>
    </row>
    <row r="19" spans="3:22" x14ac:dyDescent="0.25">
      <c r="G19" s="23" t="s">
        <v>18</v>
      </c>
      <c r="H19" s="27">
        <f>0.85*K18</f>
        <v>3697500</v>
      </c>
      <c r="T19" s="12"/>
    </row>
    <row r="20" spans="3:22" x14ac:dyDescent="0.25">
      <c r="G20" s="23" t="s">
        <v>19</v>
      </c>
      <c r="H20" s="27">
        <f>0.75*K18</f>
        <v>3262500</v>
      </c>
      <c r="T20" s="12"/>
    </row>
    <row r="21" spans="3:22" ht="15" customHeight="1" x14ac:dyDescent="0.25">
      <c r="T21" s="12"/>
    </row>
    <row r="23" spans="3:22" x14ac:dyDescent="0.25">
      <c r="C23" s="59"/>
      <c r="D23" s="60"/>
      <c r="E23" s="60"/>
      <c r="T23" s="8"/>
      <c r="U23" s="4"/>
      <c r="V23" s="4"/>
    </row>
    <row r="24" spans="3:22" x14ac:dyDescent="0.25">
      <c r="C24" s="56"/>
      <c r="D24" s="54"/>
      <c r="E24" s="54"/>
      <c r="G24" s="55"/>
      <c r="O24" s="53"/>
    </row>
    <row r="25" spans="3:22" x14ac:dyDescent="0.25">
      <c r="C25" s="56"/>
      <c r="D25" s="54"/>
      <c r="E25" s="54"/>
      <c r="I25" s="1"/>
      <c r="J25" s="53">
        <f>I25/10.7642</f>
        <v>0</v>
      </c>
      <c r="K25">
        <f>3147/450*10.764</f>
        <v>75.276239999999987</v>
      </c>
    </row>
    <row r="26" spans="3:22" x14ac:dyDescent="0.25">
      <c r="C26" s="56"/>
      <c r="D26" s="54"/>
      <c r="E26" s="54"/>
    </row>
    <row r="27" spans="3:22" x14ac:dyDescent="0.25">
      <c r="C27" s="56"/>
      <c r="D27" s="55"/>
      <c r="E27" s="55"/>
    </row>
    <row r="28" spans="3:22" x14ac:dyDescent="0.25">
      <c r="C28" s="56"/>
      <c r="D28" s="55"/>
      <c r="E28" s="55"/>
    </row>
    <row r="29" spans="3:22" ht="15" customHeight="1" x14ac:dyDescent="0.25">
      <c r="C29" s="57"/>
      <c r="D29" s="55"/>
      <c r="E29" s="55"/>
    </row>
    <row r="30" spans="3:22" x14ac:dyDescent="0.25">
      <c r="C30" s="58"/>
      <c r="D30" s="55"/>
      <c r="E30" s="55"/>
    </row>
  </sheetData>
  <mergeCells count="8">
    <mergeCell ref="B11:S11"/>
    <mergeCell ref="B10:S10"/>
    <mergeCell ref="B3:S3"/>
    <mergeCell ref="B6:D6"/>
    <mergeCell ref="H6:N6"/>
    <mergeCell ref="B8:S8"/>
    <mergeCell ref="B9:S9"/>
    <mergeCell ref="B7:S7"/>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F17"/>
  <sheetViews>
    <sheetView workbookViewId="0">
      <selection activeCell="E12" sqref="E12"/>
    </sheetView>
  </sheetViews>
  <sheetFormatPr defaultRowHeight="15" x14ac:dyDescent="0.25"/>
  <cols>
    <col min="4" max="4" width="29.5703125" customWidth="1"/>
    <col min="5" max="5" width="23.85546875" customWidth="1"/>
    <col min="6" max="6" width="22.42578125" customWidth="1"/>
  </cols>
  <sheetData>
    <row r="6" spans="4:6" ht="30" x14ac:dyDescent="0.25">
      <c r="D6" s="38" t="s">
        <v>29</v>
      </c>
      <c r="E6" s="39" t="s">
        <v>30</v>
      </c>
      <c r="F6" s="40" t="s">
        <v>21</v>
      </c>
    </row>
    <row r="7" spans="4:6" x14ac:dyDescent="0.25">
      <c r="D7" s="41" t="s">
        <v>31</v>
      </c>
      <c r="E7" s="42">
        <v>5583.61</v>
      </c>
      <c r="F7" s="43" t="s">
        <v>32</v>
      </c>
    </row>
    <row r="8" spans="4:6" ht="75" x14ac:dyDescent="0.25">
      <c r="D8" s="41" t="s">
        <v>33</v>
      </c>
      <c r="E8" s="44">
        <v>0.6</v>
      </c>
    </row>
    <row r="9" spans="4:6" ht="30" x14ac:dyDescent="0.25">
      <c r="D9" s="41" t="s">
        <v>34</v>
      </c>
      <c r="E9" s="45">
        <v>1.3</v>
      </c>
    </row>
    <row r="10" spans="4:6" ht="60" x14ac:dyDescent="0.25">
      <c r="D10" s="41" t="s">
        <v>35</v>
      </c>
      <c r="E10" s="46">
        <f>E7*E8*10.76</f>
        <v>36047.786159999996</v>
      </c>
      <c r="F10" s="2" t="s">
        <v>36</v>
      </c>
    </row>
    <row r="11" spans="4:6" x14ac:dyDescent="0.25">
      <c r="D11" s="47" t="s">
        <v>37</v>
      </c>
      <c r="E11" s="31">
        <v>50612</v>
      </c>
      <c r="F11" s="2" t="s">
        <v>36</v>
      </c>
    </row>
    <row r="12" spans="4:6" ht="30" x14ac:dyDescent="0.25">
      <c r="D12" s="41" t="s">
        <v>38</v>
      </c>
      <c r="E12" s="46">
        <f>(G7*E9)-E10</f>
        <v>-36047.786159999996</v>
      </c>
      <c r="F12" s="2" t="s">
        <v>36</v>
      </c>
    </row>
    <row r="13" spans="4:6" x14ac:dyDescent="0.25">
      <c r="D13" s="41" t="s">
        <v>39</v>
      </c>
      <c r="E13" s="46">
        <f>E12</f>
        <v>-36047.786159999996</v>
      </c>
      <c r="F13" s="2" t="s">
        <v>36</v>
      </c>
    </row>
    <row r="14" spans="4:6" x14ac:dyDescent="0.25">
      <c r="D14" s="47" t="s">
        <v>40</v>
      </c>
      <c r="E14" s="48" t="e">
        <f>SUM(#REF!)</f>
        <v>#REF!</v>
      </c>
      <c r="F14" s="2" t="s">
        <v>36</v>
      </c>
    </row>
    <row r="15" spans="4:6" x14ac:dyDescent="0.25">
      <c r="D15" s="49" t="s">
        <v>41</v>
      </c>
      <c r="E15" s="46" t="e">
        <f>E11+E14</f>
        <v>#REF!</v>
      </c>
      <c r="F15" s="2" t="s">
        <v>36</v>
      </c>
    </row>
    <row r="16" spans="4:6" ht="30" x14ac:dyDescent="0.25">
      <c r="D16" s="49" t="s">
        <v>42</v>
      </c>
      <c r="E16" s="50">
        <f>G7*E9</f>
        <v>0</v>
      </c>
      <c r="F16" s="2" t="s">
        <v>36</v>
      </c>
    </row>
    <row r="17" spans="4:6" x14ac:dyDescent="0.25">
      <c r="D17" s="51" t="s">
        <v>43</v>
      </c>
      <c r="E17" s="52" t="e">
        <f>E16-E15</f>
        <v>#REF!</v>
      </c>
      <c r="F17" s="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66"/>
      <c r="C9" s="67"/>
      <c r="D9" s="68"/>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FAR</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2022-09-08T13:23:57Z</dcterms:modified>
</cp:coreProperties>
</file>