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Babul\VIS(2022-23)-PL299-227-427\"/>
    </mc:Choice>
  </mc:AlternateContent>
  <bookViews>
    <workbookView showVerticalScroll="0" xWindow="0" yWindow="0" windowWidth="16170" windowHeight="6120"/>
  </bookViews>
  <sheets>
    <sheet name="Building" sheetId="1" r:id="rId1"/>
    <sheet name="FAR" sheetId="3" r:id="rId2"/>
    <sheet name="Land" sheetId="2" r:id="rId3"/>
  </sheets>
  <definedNames>
    <definedName name="_xlnm.Print_Area" localSheetId="0">Building!$B$2:$S$10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 i="1" l="1"/>
  <c r="S15" i="1" l="1"/>
  <c r="S14" i="1"/>
  <c r="K25" i="1" l="1"/>
  <c r="J25" i="1"/>
  <c r="E10" i="3" l="1"/>
  <c r="E16" i="3"/>
  <c r="E14" i="3"/>
  <c r="E15" i="3"/>
  <c r="E12" i="3"/>
  <c r="E13" i="3" s="1"/>
  <c r="O5" i="1" l="1"/>
  <c r="E17" i="3"/>
  <c r="H17" i="1" l="1"/>
  <c r="R15" i="1"/>
  <c r="R14" i="1"/>
  <c r="H20" i="1" l="1"/>
  <c r="H19" i="1"/>
  <c r="M5" i="1" l="1"/>
  <c r="J5" i="1" l="1"/>
  <c r="P5" i="1" l="1"/>
  <c r="Q5" i="1" s="1"/>
  <c r="S5" i="1" l="1"/>
  <c r="F6" i="1"/>
  <c r="O6" i="1" l="1"/>
  <c r="Q6" i="1" l="1"/>
  <c r="S6" i="1"/>
  <c r="K16" i="1" s="1"/>
  <c r="K17" i="1" l="1"/>
  <c r="N17" i="1"/>
  <c r="O15" i="1"/>
</calcChain>
</file>

<file path=xl/comments1.xml><?xml version="1.0" encoding="utf-8"?>
<comments xmlns="http://schemas.openxmlformats.org/spreadsheetml/2006/main">
  <authors>
    <author>admin</author>
  </authors>
  <commentList>
    <comment ref="R29" authorId="0" shapeId="0">
      <text>
        <r>
          <rPr>
            <b/>
            <sz val="9"/>
            <color indexed="81"/>
            <rFont val="Tahoma"/>
            <charset val="1"/>
          </rPr>
          <t>admin:</t>
        </r>
        <r>
          <rPr>
            <sz val="9"/>
            <color indexed="81"/>
            <rFont val="Tahoma"/>
            <charset val="1"/>
          </rPr>
          <t xml:space="preserve">
</t>
        </r>
      </text>
    </comment>
  </commentList>
</comments>
</file>

<file path=xl/sharedStrings.xml><?xml version="1.0" encoding="utf-8"?>
<sst xmlns="http://schemas.openxmlformats.org/spreadsheetml/2006/main" count="60" uniqueCount="53">
  <si>
    <t>SR. No.</t>
  </si>
  <si>
    <t>Floor</t>
  </si>
  <si>
    <t>Year of Construction</t>
  </si>
  <si>
    <t xml:space="preserve">Year of Valuation </t>
  </si>
  <si>
    <t>Type of Structure</t>
  </si>
  <si>
    <t>Salvage value</t>
  </si>
  <si>
    <t>TOTAL</t>
  </si>
  <si>
    <t>Depreciation Rate</t>
  </si>
  <si>
    <t xml:space="preserve">Depreciation
(INR) </t>
  </si>
  <si>
    <t>Depreciated Value
(INR)</t>
  </si>
  <si>
    <t>Depreciated Replacement Market Value
(INR)</t>
  </si>
  <si>
    <t>Gross Replacement Value
(INR)</t>
  </si>
  <si>
    <t>Discounting Factor</t>
  </si>
  <si>
    <r>
      <t xml:space="preserve">Total Life Consumed 
</t>
    </r>
    <r>
      <rPr>
        <b/>
        <i/>
        <sz val="10"/>
        <rFont val="Calibri"/>
        <family val="2"/>
        <scheme val="minor"/>
      </rPr>
      <t>(in years)</t>
    </r>
  </si>
  <si>
    <r>
      <t xml:space="preserve">Total Economical Life
</t>
    </r>
    <r>
      <rPr>
        <b/>
        <i/>
        <sz val="10"/>
        <rFont val="Calibri"/>
        <family val="2"/>
        <scheme val="minor"/>
      </rPr>
      <t>(in years)</t>
    </r>
  </si>
  <si>
    <r>
      <t xml:space="preserve">Plinth Area  Rate 
</t>
    </r>
    <r>
      <rPr>
        <b/>
        <i/>
        <sz val="10"/>
        <rFont val="Calibri"/>
        <family val="2"/>
        <scheme val="minor"/>
      </rPr>
      <t>(in per sq.ft)</t>
    </r>
  </si>
  <si>
    <t>Remarks:</t>
  </si>
  <si>
    <r>
      <t>3.</t>
    </r>
    <r>
      <rPr>
        <i/>
        <sz val="10"/>
        <color theme="1"/>
        <rFont val="Calibri"/>
        <family val="2"/>
        <scheme val="minor"/>
      </rPr>
      <t xml:space="preserve"> The valuation is done by considering the depreciated replacement cost approach.</t>
    </r>
  </si>
  <si>
    <t>RV</t>
  </si>
  <si>
    <t>DV</t>
  </si>
  <si>
    <t>TOTAL FMV</t>
  </si>
  <si>
    <t>Unit</t>
  </si>
  <si>
    <t>ROUND OFF</t>
  </si>
  <si>
    <t>PREMIUM</t>
  </si>
  <si>
    <t>LAND</t>
  </si>
  <si>
    <t>BUILDING</t>
  </si>
  <si>
    <t>Land value</t>
  </si>
  <si>
    <t>Circle Rate</t>
  </si>
  <si>
    <t>CIRCLE RATE</t>
  </si>
  <si>
    <t>Particulars</t>
  </si>
  <si>
    <t>Figure</t>
  </si>
  <si>
    <t>Plot Area</t>
  </si>
  <si>
    <t>Sq.m.</t>
  </si>
  <si>
    <t>Permissiable Ground Coverage</t>
  </si>
  <si>
    <t>Permisiable FAR</t>
  </si>
  <si>
    <t>Permissiable GF Construction</t>
  </si>
  <si>
    <t>sq.ft.</t>
  </si>
  <si>
    <t>GF Area</t>
  </si>
  <si>
    <t>Remaining Permissiable FF Construction</t>
  </si>
  <si>
    <t>Permissiable FF Construction</t>
  </si>
  <si>
    <t>FF Area</t>
  </si>
  <si>
    <t>TOTAL Constructed</t>
  </si>
  <si>
    <t>TOTAL Permissiable Constructed</t>
  </si>
  <si>
    <t>Difference</t>
  </si>
  <si>
    <r>
      <t xml:space="preserve">Area
</t>
    </r>
    <r>
      <rPr>
        <b/>
        <i/>
        <sz val="10"/>
        <rFont val="Calibri"/>
        <family val="2"/>
        <scheme val="minor"/>
      </rPr>
      <t>(in sq.ft)</t>
    </r>
  </si>
  <si>
    <r>
      <t>Height (</t>
    </r>
    <r>
      <rPr>
        <b/>
        <i/>
        <sz val="10"/>
        <rFont val="Calibri"/>
        <family val="2"/>
        <scheme val="minor"/>
      </rPr>
      <t>in ft.)</t>
    </r>
  </si>
  <si>
    <r>
      <t>4.</t>
    </r>
    <r>
      <rPr>
        <i/>
        <sz val="10"/>
        <color theme="1"/>
        <rFont val="Calibri"/>
        <family val="2"/>
        <scheme val="minor"/>
      </rPr>
      <t xml:space="preserve"> All the buildings are situated on both plot no 4 &amp; 4/1. There is no demarcation between plot no 4 &amp; 4/1.</t>
    </r>
  </si>
  <si>
    <t>Area (in sq. mtr.)</t>
  </si>
  <si>
    <t>BUILDING VALUATION OF MRS. MILA DEVI |BHITARLI, PACHWADOON, DEHRADUN</t>
  </si>
  <si>
    <t>Ground Floor + First Floor</t>
  </si>
  <si>
    <t>Tin shed over RCC structue, RCC slab on first floor bounded by brick wall with simple tile flooring</t>
  </si>
  <si>
    <r>
      <t xml:space="preserve">2. </t>
    </r>
    <r>
      <rPr>
        <i/>
        <sz val="10"/>
        <color theme="1"/>
        <rFont val="Calibri"/>
        <family val="2"/>
        <scheme val="minor"/>
      </rPr>
      <t>All the structure that has been taken in the area statemnet belonging to Mrs. Mila Devi</t>
    </r>
  </si>
  <si>
    <t>1. The built up area is considered as per the documnts given to us by the client. As per the the site survey measurement total built up area is ~161.64 sq. mtr / 1740 sq. ft. . But as per the documents covered area admeasuring 112.46 sq.mtr &amp; another 25.36 sq. mtr  of built up area as cow shed. Although there was not any cow shed found during site survey. So, we are considering only 112.46 sq. mtr for built up area for valuation purposes.</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</si>
</sst>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 &quot;₹&quot;\ * #,##0.00_ ;_ &quot;₹&quot;\ * \-#,##0.00_ ;_ &quot;₹&quot;\ * &quot;-&quot;??_ ;_ @_ "/>
    <numFmt numFmtId="43" formatCode="_ * #,##0.00_ ;_ * \-#,##0.00_ ;_ * &quot;-&quot;??_ ;_ @_ "/>
    <numFmt numFmtId="164" formatCode="_ * #,##0_ ;_ * \-#,##0_ ;_ * &quot;-&quot;??_ ;_ @_ "/>
    <numFmt numFmtId="165" formatCode="0.0000"/>
    <numFmt numFmtId="166" formatCode="_ &quot;₹&quot;\ * #,##0_ ;_ &quot;₹&quot;\ * \-#,##0_ ;_ &quot;₹&quot;\ * &quot;-&quot;??_ ;_ @_ "/>
    <numFmt numFmtId="167" formatCode="_ [$₹-4009]\ * #,##0_ ;_ [$₹-4009]\ * \-#,##0_ ;_ [$₹-4009]\ * &quot;-&quot;??_ ;_ @_ "/>
    <numFmt numFmtId="168" formatCode="_ [$₹-4009]\ * #,##0.00_ ;_ [$₹-4009]\ * \-#,##0.00_ ;_ [$₹-4009]\ * &quot;-&quot;??_ ;_ @_ "/>
  </numFmts>
  <fonts count="15"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i/>
      <sz val="11"/>
      <color theme="1"/>
      <name val="Calibri"/>
      <family val="2"/>
      <scheme val="minor"/>
    </font>
    <font>
      <b/>
      <sz val="11"/>
      <name val="Calibri"/>
      <family val="2"/>
      <scheme val="minor"/>
    </font>
    <font>
      <b/>
      <i/>
      <sz val="10"/>
      <name val="Calibri"/>
      <family val="2"/>
      <scheme val="minor"/>
    </font>
    <font>
      <sz val="11"/>
      <name val="Calibri"/>
      <family val="2"/>
      <scheme val="minor"/>
    </font>
    <font>
      <i/>
      <sz val="11"/>
      <color theme="1"/>
      <name val="Calibri"/>
      <family val="2"/>
      <scheme val="minor"/>
    </font>
    <font>
      <sz val="11"/>
      <color theme="0"/>
      <name val="Calibri"/>
      <family val="2"/>
      <scheme val="minor"/>
    </font>
    <font>
      <sz val="9"/>
      <color indexed="81"/>
      <name val="Tahoma"/>
      <charset val="1"/>
    </font>
    <font>
      <b/>
      <sz val="9"/>
      <color indexed="81"/>
      <name val="Tahoma"/>
      <charset val="1"/>
    </font>
    <font>
      <i/>
      <sz val="10"/>
      <color theme="1"/>
      <name val="Calibri"/>
      <family val="2"/>
      <scheme val="minor"/>
    </font>
    <font>
      <b/>
      <sz val="12"/>
      <name val="Calibri"/>
      <family val="2"/>
      <scheme val="minor"/>
    </font>
    <font>
      <b/>
      <sz val="11"/>
      <color theme="0"/>
      <name val="Calibri"/>
      <family val="2"/>
      <scheme val="minor"/>
    </font>
  </fonts>
  <fills count="8">
    <fill>
      <patternFill patternType="none"/>
    </fill>
    <fill>
      <patternFill patternType="gray125"/>
    </fill>
    <fill>
      <patternFill patternType="solid">
        <fgColor theme="4" tint="0.39997558519241921"/>
        <bgColor indexed="64"/>
      </patternFill>
    </fill>
    <fill>
      <patternFill patternType="solid">
        <fgColor rgb="FF1E3661"/>
        <bgColor indexed="64"/>
      </patternFill>
    </fill>
    <fill>
      <patternFill patternType="solid">
        <fgColor theme="4" tint="-0.249977111117893"/>
        <bgColor indexed="64"/>
      </patternFill>
    </fill>
    <fill>
      <patternFill patternType="solid">
        <fgColor rgb="FFFFFF00"/>
        <bgColor indexed="64"/>
      </patternFill>
    </fill>
    <fill>
      <patternFill patternType="solid">
        <fgColor theme="4"/>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72">
    <xf numFmtId="0" fontId="0" fillId="0" borderId="0" xfId="0"/>
    <xf numFmtId="164" fontId="0" fillId="0" borderId="0" xfId="0" applyNumberFormat="1"/>
    <xf numFmtId="0" fontId="0" fillId="0" borderId="1" xfId="0" applyBorder="1" applyAlignment="1">
      <alignment horizontal="center" vertical="center"/>
    </xf>
    <xf numFmtId="9" fontId="0" fillId="0" borderId="1" xfId="0" applyNumberFormat="1" applyBorder="1" applyAlignment="1">
      <alignment horizontal="center" vertical="center"/>
    </xf>
    <xf numFmtId="44" fontId="0" fillId="0" borderId="0" xfId="0" applyNumberFormat="1"/>
    <xf numFmtId="165" fontId="0" fillId="0" borderId="1" xfId="0" applyNumberFormat="1" applyBorder="1" applyAlignment="1">
      <alignment horizontal="center" vertical="center"/>
    </xf>
    <xf numFmtId="166" fontId="0" fillId="0" borderId="1" xfId="1" applyNumberFormat="1" applyFont="1" applyBorder="1" applyAlignment="1">
      <alignment horizontal="center" vertical="center"/>
    </xf>
    <xf numFmtId="166" fontId="2" fillId="0" borderId="1" xfId="1" applyNumberFormat="1" applyFont="1" applyBorder="1" applyAlignment="1">
      <alignment horizontal="center" vertical="center"/>
    </xf>
    <xf numFmtId="166" fontId="0" fillId="0" borderId="0" xfId="0" applyNumberFormat="1"/>
    <xf numFmtId="0" fontId="2" fillId="0" borderId="1" xfId="0" applyFont="1" applyBorder="1" applyAlignment="1">
      <alignment horizontal="center" vertical="center"/>
    </xf>
    <xf numFmtId="1" fontId="0" fillId="0" borderId="1" xfId="0" applyNumberFormat="1" applyBorder="1" applyAlignment="1">
      <alignment horizontal="center" vertical="center"/>
    </xf>
    <xf numFmtId="9" fontId="0" fillId="0" borderId="1" xfId="2" applyFont="1" applyBorder="1" applyAlignment="1">
      <alignment horizontal="center" vertical="center"/>
    </xf>
    <xf numFmtId="44" fontId="0" fillId="0" borderId="0" xfId="1" applyFont="1"/>
    <xf numFmtId="0" fontId="0" fillId="0" borderId="1" xfId="0" applyFill="1" applyBorder="1" applyAlignment="1">
      <alignment horizontal="center" vertical="center"/>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7" fillId="0" borderId="0" xfId="0" applyFont="1"/>
    <xf numFmtId="0" fontId="0" fillId="0" borderId="1" xfId="0" applyBorder="1" applyAlignment="1">
      <alignment horizontal="center" vertical="center" wrapText="1"/>
    </xf>
    <xf numFmtId="0" fontId="0" fillId="0" borderId="0" xfId="0" applyAlignment="1">
      <alignment wrapText="1"/>
    </xf>
    <xf numFmtId="0" fontId="2" fillId="0" borderId="1" xfId="0" applyFont="1" applyBorder="1" applyAlignment="1">
      <alignment horizontal="center" vertical="center"/>
    </xf>
    <xf numFmtId="0" fontId="9" fillId="4" borderId="1" xfId="0" applyFont="1" applyFill="1" applyBorder="1" applyAlignment="1">
      <alignment horizontal="center" vertical="center"/>
    </xf>
    <xf numFmtId="0" fontId="9" fillId="4" borderId="1" xfId="0" applyFont="1" applyFill="1" applyBorder="1" applyAlignment="1">
      <alignment horizontal="center" vertical="center" wrapText="1"/>
    </xf>
    <xf numFmtId="0" fontId="0" fillId="0" borderId="0" xfId="0" applyAlignment="1">
      <alignment horizontal="center"/>
    </xf>
    <xf numFmtId="0" fontId="2" fillId="6" borderId="0" xfId="0" applyFont="1" applyFill="1"/>
    <xf numFmtId="0" fontId="2" fillId="6" borderId="0" xfId="0" applyFont="1" applyFill="1" applyAlignment="1">
      <alignment wrapText="1"/>
    </xf>
    <xf numFmtId="167" fontId="0" fillId="5" borderId="0" xfId="0" applyNumberFormat="1" applyFill="1"/>
    <xf numFmtId="167" fontId="2" fillId="5" borderId="0" xfId="0" applyNumberFormat="1" applyFont="1" applyFill="1"/>
    <xf numFmtId="166" fontId="2" fillId="5" borderId="0" xfId="1" applyNumberFormat="1" applyFont="1" applyFill="1"/>
    <xf numFmtId="0" fontId="13" fillId="6" borderId="0" xfId="0" applyFont="1" applyFill="1" applyAlignment="1">
      <alignment horizontal="center"/>
    </xf>
    <xf numFmtId="167" fontId="0" fillId="0" borderId="0" xfId="0" applyNumberFormat="1"/>
    <xf numFmtId="164" fontId="5" fillId="2" borderId="1" xfId="3" applyNumberFormat="1" applyFont="1" applyFill="1" applyBorder="1" applyAlignment="1">
      <alignment horizontal="center" vertical="center" wrapText="1"/>
    </xf>
    <xf numFmtId="164" fontId="2" fillId="0" borderId="1" xfId="3" applyNumberFormat="1" applyFont="1" applyBorder="1" applyAlignment="1">
      <alignment horizontal="center" vertical="center"/>
    </xf>
    <xf numFmtId="164" fontId="0" fillId="0" borderId="0" xfId="3" applyNumberFormat="1" applyFont="1" applyAlignment="1">
      <alignment horizontal="center"/>
    </xf>
    <xf numFmtId="164" fontId="0" fillId="0" borderId="1" xfId="3" applyNumberFormat="1" applyFont="1" applyBorder="1" applyAlignment="1">
      <alignment horizontal="left" vertical="center"/>
    </xf>
    <xf numFmtId="44" fontId="0" fillId="0" borderId="0" xfId="1" applyFont="1" applyAlignment="1">
      <alignment wrapText="1"/>
    </xf>
    <xf numFmtId="168" fontId="0" fillId="0" borderId="0" xfId="3" applyNumberFormat="1" applyFont="1"/>
    <xf numFmtId="0" fontId="2" fillId="7" borderId="0" xfId="0" applyFont="1" applyFill="1" applyAlignment="1">
      <alignment wrapText="1"/>
    </xf>
    <xf numFmtId="168" fontId="0" fillId="7" borderId="0" xfId="0" applyNumberFormat="1" applyFill="1" applyAlignment="1">
      <alignment horizontal="center" wrapText="1"/>
    </xf>
    <xf numFmtId="0" fontId="14" fillId="3" borderId="1" xfId="0" applyFont="1" applyFill="1" applyBorder="1" applyAlignment="1">
      <alignment horizontal="center" vertical="center" wrapText="1"/>
    </xf>
    <xf numFmtId="164" fontId="14" fillId="3" borderId="1" xfId="3" applyNumberFormat="1" applyFont="1" applyFill="1" applyBorder="1" applyAlignment="1">
      <alignment horizontal="center" vertical="center"/>
    </xf>
    <xf numFmtId="0" fontId="14" fillId="3" borderId="1" xfId="0" applyFont="1" applyFill="1" applyBorder="1" applyAlignment="1">
      <alignment horizontal="center" vertical="center"/>
    </xf>
    <xf numFmtId="0" fontId="0" fillId="0" borderId="1" xfId="0" applyBorder="1" applyAlignment="1">
      <alignment horizontal="left" vertical="center" wrapText="1"/>
    </xf>
    <xf numFmtId="164" fontId="0" fillId="0" borderId="1" xfId="3" applyNumberFormat="1" applyFont="1" applyBorder="1" applyAlignment="1">
      <alignment vertical="center"/>
    </xf>
    <xf numFmtId="0" fontId="0" fillId="0" borderId="1" xfId="0" applyBorder="1"/>
    <xf numFmtId="9" fontId="0" fillId="0" borderId="5" xfId="3" applyNumberFormat="1" applyFont="1" applyBorder="1" applyAlignment="1">
      <alignment vertical="center"/>
    </xf>
    <xf numFmtId="43" fontId="0" fillId="0" borderId="1" xfId="3" applyNumberFormat="1" applyFont="1" applyBorder="1" applyAlignment="1">
      <alignment vertical="center"/>
    </xf>
    <xf numFmtId="43" fontId="0" fillId="0" borderId="1" xfId="3" applyNumberFormat="1" applyFont="1" applyBorder="1" applyAlignment="1">
      <alignment horizontal="center" vertical="center"/>
    </xf>
    <xf numFmtId="0" fontId="0" fillId="0" borderId="1" xfId="0" applyBorder="1" applyAlignment="1">
      <alignment horizontal="left" vertical="center"/>
    </xf>
    <xf numFmtId="43" fontId="0" fillId="0" borderId="1" xfId="0" applyNumberFormat="1" applyBorder="1" applyAlignment="1">
      <alignment horizontal="center" vertical="center" wrapText="1"/>
    </xf>
    <xf numFmtId="0" fontId="0" fillId="0" borderId="1" xfId="0" applyBorder="1" applyAlignment="1">
      <alignment vertical="center" wrapText="1"/>
    </xf>
    <xf numFmtId="164" fontId="0" fillId="0" borderId="1" xfId="3" applyNumberFormat="1" applyFont="1" applyBorder="1" applyAlignment="1">
      <alignment horizontal="center" vertical="center"/>
    </xf>
    <xf numFmtId="0" fontId="0" fillId="0" borderId="1" xfId="0" applyBorder="1" applyAlignment="1">
      <alignment wrapText="1"/>
    </xf>
    <xf numFmtId="164" fontId="0" fillId="0" borderId="1" xfId="3" applyNumberFormat="1" applyFont="1" applyBorder="1" applyAlignment="1">
      <alignment horizontal="center"/>
    </xf>
    <xf numFmtId="43" fontId="0" fillId="0" borderId="0" xfId="0" applyNumberFormat="1"/>
    <xf numFmtId="0" fontId="0" fillId="0" borderId="0" xfId="0" applyBorder="1"/>
    <xf numFmtId="0" fontId="0" fillId="0" borderId="0" xfId="0" applyBorder="1" applyAlignment="1">
      <alignment horizontal="center" vertical="center"/>
    </xf>
    <xf numFmtId="0" fontId="0" fillId="0" borderId="0" xfId="0" applyBorder="1" applyAlignment="1">
      <alignment horizontal="left" vertical="center" wrapText="1"/>
    </xf>
    <xf numFmtId="0" fontId="0" fillId="0" borderId="0" xfId="0" applyBorder="1" applyAlignment="1">
      <alignment vertical="center" wrapText="1"/>
    </xf>
    <xf numFmtId="0" fontId="0" fillId="0" borderId="0" xfId="0" applyBorder="1" applyAlignment="1">
      <alignment wrapText="1"/>
    </xf>
    <xf numFmtId="0" fontId="14" fillId="0" borderId="0" xfId="0" applyFont="1" applyFill="1" applyBorder="1" applyAlignment="1">
      <alignment horizontal="center" vertical="center" wrapText="1"/>
    </xf>
    <xf numFmtId="0" fontId="14" fillId="0" borderId="0" xfId="0" applyFont="1" applyFill="1" applyBorder="1" applyAlignment="1">
      <alignment horizontal="center" vertical="center"/>
    </xf>
    <xf numFmtId="0" fontId="2" fillId="0" borderId="4" xfId="0" applyFont="1" applyBorder="1" applyAlignment="1">
      <alignment horizontal="center" vertical="center"/>
    </xf>
    <xf numFmtId="0" fontId="8" fillId="0" borderId="1" xfId="0" applyFont="1" applyBorder="1" applyAlignment="1">
      <alignment horizontal="left" vertical="center"/>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8" fillId="0" borderId="1" xfId="0" applyFont="1" applyBorder="1" applyAlignment="1">
      <alignment horizontal="left" vertical="center" wrapText="1"/>
    </xf>
    <xf numFmtId="0" fontId="4" fillId="0" borderId="1" xfId="0" applyFont="1" applyBorder="1" applyAlignment="1">
      <alignment horizontal="left" vertical="center"/>
    </xf>
  </cellXfs>
  <cellStyles count="4">
    <cellStyle name="Comma" xfId="3" builtinId="3"/>
    <cellStyle name="Currency" xfId="1" builtinId="4"/>
    <cellStyle name="Normal" xfId="0" builtinId="0"/>
    <cellStyle name="Percent" xfId="2" builtinId="5"/>
  </cellStyles>
  <dxfs count="0"/>
  <tableStyles count="0" defaultTableStyle="TableStyleMedium2" defaultPivotStyle="PivotStyleLight16"/>
  <colors>
    <mruColors>
      <color rgb="FF1E36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V30"/>
  <sheetViews>
    <sheetView tabSelected="1" zoomScale="85" zoomScaleNormal="85" zoomScaleSheetLayoutView="85" workbookViewId="0">
      <selection activeCell="H20" sqref="H20"/>
    </sheetView>
  </sheetViews>
  <sheetFormatPr defaultRowHeight="15" x14ac:dyDescent="0.25"/>
  <cols>
    <col min="2" max="2" width="6.5703125" customWidth="1"/>
    <col min="3" max="3" width="13.85546875" style="18" customWidth="1"/>
    <col min="4" max="4" width="26.5703125" style="18" customWidth="1"/>
    <col min="5" max="5" width="11.85546875" style="18" customWidth="1"/>
    <col min="6" max="6" width="9.28515625" style="32" customWidth="1"/>
    <col min="7" max="7" width="7.5703125" customWidth="1"/>
    <col min="8" max="8" width="16" customWidth="1"/>
    <col min="9" max="9" width="6.85546875" customWidth="1"/>
    <col min="10" max="10" width="10" customWidth="1"/>
    <col min="11" max="11" width="16.28515625" customWidth="1"/>
    <col min="12" max="12" width="7.7109375" hidden="1" customWidth="1"/>
    <col min="13" max="13" width="16.28515625" hidden="1" customWidth="1"/>
    <col min="14" max="14" width="11.85546875" customWidth="1"/>
    <col min="15" max="15" width="14.42578125" customWidth="1"/>
    <col min="16" max="16" width="13.42578125" hidden="1" customWidth="1"/>
    <col min="17" max="17" width="16.140625" hidden="1" customWidth="1"/>
    <col min="18" max="18" width="14.28515625" hidden="1" customWidth="1"/>
    <col min="19" max="19" width="16" style="22" customWidth="1"/>
    <col min="20" max="20" width="17" bestFit="1" customWidth="1"/>
    <col min="21" max="22" width="14.28515625" bestFit="1" customWidth="1"/>
  </cols>
  <sheetData>
    <row r="3" spans="2:22" ht="15.75" customHeight="1" x14ac:dyDescent="0.25">
      <c r="B3" s="63" t="s">
        <v>48</v>
      </c>
      <c r="C3" s="64"/>
      <c r="D3" s="64"/>
      <c r="E3" s="64"/>
      <c r="F3" s="64"/>
      <c r="G3" s="64"/>
      <c r="H3" s="64"/>
      <c r="I3" s="64"/>
      <c r="J3" s="64"/>
      <c r="K3" s="64"/>
      <c r="L3" s="64"/>
      <c r="M3" s="64"/>
      <c r="N3" s="64"/>
      <c r="O3" s="64"/>
      <c r="P3" s="64"/>
      <c r="Q3" s="64"/>
      <c r="R3" s="64"/>
      <c r="S3" s="65"/>
    </row>
    <row r="4" spans="2:22" s="16" customFormat="1" ht="60" x14ac:dyDescent="0.25">
      <c r="B4" s="14" t="s">
        <v>0</v>
      </c>
      <c r="C4" s="15" t="s">
        <v>1</v>
      </c>
      <c r="D4" s="15" t="s">
        <v>4</v>
      </c>
      <c r="E4" s="15" t="s">
        <v>47</v>
      </c>
      <c r="F4" s="30" t="s">
        <v>44</v>
      </c>
      <c r="G4" s="15" t="s">
        <v>45</v>
      </c>
      <c r="H4" s="15" t="s">
        <v>2</v>
      </c>
      <c r="I4" s="15" t="s">
        <v>3</v>
      </c>
      <c r="J4" s="15" t="s">
        <v>13</v>
      </c>
      <c r="K4" s="15" t="s">
        <v>14</v>
      </c>
      <c r="L4" s="15" t="s">
        <v>5</v>
      </c>
      <c r="M4" s="15" t="s">
        <v>7</v>
      </c>
      <c r="N4" s="15" t="s">
        <v>15</v>
      </c>
      <c r="O4" s="15" t="s">
        <v>11</v>
      </c>
      <c r="P4" s="15" t="s">
        <v>8</v>
      </c>
      <c r="Q4" s="15" t="s">
        <v>9</v>
      </c>
      <c r="R4" s="15" t="s">
        <v>12</v>
      </c>
      <c r="S4" s="15" t="s">
        <v>10</v>
      </c>
    </row>
    <row r="5" spans="2:22" ht="65.25" customHeight="1" x14ac:dyDescent="0.25">
      <c r="B5" s="13">
        <v>1</v>
      </c>
      <c r="C5" s="17" t="s">
        <v>49</v>
      </c>
      <c r="D5" s="17" t="s">
        <v>50</v>
      </c>
      <c r="E5" s="17">
        <v>112.46</v>
      </c>
      <c r="F5" s="33">
        <f>E5*10.764</f>
        <v>1210.5194399999998</v>
      </c>
      <c r="G5" s="10">
        <v>20</v>
      </c>
      <c r="H5" s="2">
        <v>2014</v>
      </c>
      <c r="I5" s="2">
        <v>2022</v>
      </c>
      <c r="J5" s="2">
        <f>I5-H5</f>
        <v>8</v>
      </c>
      <c r="K5" s="2">
        <v>45</v>
      </c>
      <c r="L5" s="3">
        <v>0.1</v>
      </c>
      <c r="M5" s="5">
        <f>(1-L5)/K5</f>
        <v>0.02</v>
      </c>
      <c r="N5" s="6">
        <v>1100</v>
      </c>
      <c r="O5" s="6">
        <f>N5*F5</f>
        <v>1331571.3839999998</v>
      </c>
      <c r="P5" s="6">
        <f t="shared" ref="P5" si="0">O5*M5*J5</f>
        <v>213051.42143999998</v>
      </c>
      <c r="Q5" s="6">
        <f t="shared" ref="Q5" si="1">MAX(O5-P5,0)</f>
        <v>1118519.9625599999</v>
      </c>
      <c r="R5" s="11">
        <v>0</v>
      </c>
      <c r="S5" s="6">
        <f t="shared" ref="S5" si="2">IF(Q5&gt;L5*O5,Q5*(1-R5),O5*L5)</f>
        <v>1118519.9625599999</v>
      </c>
      <c r="T5" s="12"/>
      <c r="U5" s="1"/>
      <c r="V5" s="1"/>
    </row>
    <row r="6" spans="2:22" x14ac:dyDescent="0.25">
      <c r="B6" s="66" t="s">
        <v>6</v>
      </c>
      <c r="C6" s="67"/>
      <c r="D6" s="68"/>
      <c r="E6" s="61"/>
      <c r="F6" s="33">
        <f>SUM(F5:F5)</f>
        <v>1210.5194399999998</v>
      </c>
      <c r="G6" s="9"/>
      <c r="H6" s="69"/>
      <c r="I6" s="69"/>
      <c r="J6" s="69"/>
      <c r="K6" s="69"/>
      <c r="L6" s="69"/>
      <c r="M6" s="69"/>
      <c r="N6" s="69"/>
      <c r="O6" s="7">
        <f>SUM(O5:O5)</f>
        <v>1331571.3839999998</v>
      </c>
      <c r="P6" s="7"/>
      <c r="Q6" s="7">
        <f>SUM(Q5:Q5)</f>
        <v>1118519.9625599999</v>
      </c>
      <c r="R6" s="7"/>
      <c r="S6" s="7">
        <f>SUM((S5:S5))</f>
        <v>1118519.9625599999</v>
      </c>
      <c r="T6" s="12"/>
    </row>
    <row r="7" spans="2:22" x14ac:dyDescent="0.25">
      <c r="B7" s="71" t="s">
        <v>16</v>
      </c>
      <c r="C7" s="71"/>
      <c r="D7" s="71"/>
      <c r="E7" s="71"/>
      <c r="F7" s="71"/>
      <c r="G7" s="71"/>
      <c r="H7" s="71"/>
      <c r="I7" s="71"/>
      <c r="J7" s="71"/>
      <c r="K7" s="71"/>
      <c r="L7" s="71"/>
      <c r="M7" s="71"/>
      <c r="N7" s="71"/>
      <c r="O7" s="71"/>
      <c r="P7" s="71"/>
      <c r="Q7" s="71"/>
      <c r="R7" s="71"/>
      <c r="S7" s="71"/>
      <c r="T7" s="12"/>
    </row>
    <row r="8" spans="2:22" ht="42.75" customHeight="1" x14ac:dyDescent="0.25">
      <c r="B8" s="70" t="s">
        <v>52</v>
      </c>
      <c r="C8" s="70"/>
      <c r="D8" s="70"/>
      <c r="E8" s="70"/>
      <c r="F8" s="70"/>
      <c r="G8" s="70"/>
      <c r="H8" s="70"/>
      <c r="I8" s="70"/>
      <c r="J8" s="70"/>
      <c r="K8" s="70"/>
      <c r="L8" s="70"/>
      <c r="M8" s="70"/>
      <c r="N8" s="70"/>
      <c r="O8" s="70"/>
      <c r="P8" s="70"/>
      <c r="Q8" s="70"/>
      <c r="R8" s="70"/>
      <c r="S8" s="70"/>
      <c r="T8" s="12"/>
    </row>
    <row r="9" spans="2:22" x14ac:dyDescent="0.25">
      <c r="B9" s="70" t="s">
        <v>51</v>
      </c>
      <c r="C9" s="62"/>
      <c r="D9" s="62"/>
      <c r="E9" s="62"/>
      <c r="F9" s="62"/>
      <c r="G9" s="62"/>
      <c r="H9" s="62"/>
      <c r="I9" s="62"/>
      <c r="J9" s="62"/>
      <c r="K9" s="62"/>
      <c r="L9" s="62"/>
      <c r="M9" s="62"/>
      <c r="N9" s="62"/>
      <c r="O9" s="62"/>
      <c r="P9" s="62"/>
      <c r="Q9" s="62"/>
      <c r="R9" s="62"/>
      <c r="S9" s="62"/>
      <c r="T9" s="12"/>
    </row>
    <row r="10" spans="2:22" x14ac:dyDescent="0.25">
      <c r="B10" s="62" t="s">
        <v>17</v>
      </c>
      <c r="C10" s="62"/>
      <c r="D10" s="62"/>
      <c r="E10" s="62"/>
      <c r="F10" s="62"/>
      <c r="G10" s="62"/>
      <c r="H10" s="62"/>
      <c r="I10" s="62"/>
      <c r="J10" s="62"/>
      <c r="K10" s="62"/>
      <c r="L10" s="62"/>
      <c r="M10" s="62"/>
      <c r="N10" s="62"/>
      <c r="O10" s="62"/>
      <c r="P10" s="62"/>
      <c r="Q10" s="62"/>
      <c r="R10" s="62"/>
      <c r="S10" s="62"/>
      <c r="T10" s="12"/>
    </row>
    <row r="11" spans="2:22" hidden="1" x14ac:dyDescent="0.25">
      <c r="B11" s="62" t="s">
        <v>46</v>
      </c>
      <c r="C11" s="62"/>
      <c r="D11" s="62"/>
      <c r="E11" s="62"/>
      <c r="F11" s="62"/>
      <c r="G11" s="62"/>
      <c r="H11" s="62"/>
      <c r="I11" s="62"/>
      <c r="J11" s="62"/>
      <c r="K11" s="62"/>
      <c r="L11" s="62"/>
      <c r="M11" s="62"/>
      <c r="N11" s="62"/>
      <c r="O11" s="62"/>
      <c r="P11" s="62"/>
      <c r="Q11" s="62"/>
      <c r="R11" s="62"/>
      <c r="S11" s="62"/>
      <c r="T11" s="12"/>
    </row>
    <row r="12" spans="2:22" x14ac:dyDescent="0.25">
      <c r="T12" s="12"/>
    </row>
    <row r="13" spans="2:22" x14ac:dyDescent="0.25">
      <c r="T13" s="12"/>
    </row>
    <row r="14" spans="2:22" ht="15.75" x14ac:dyDescent="0.25">
      <c r="J14" s="23" t="s">
        <v>23</v>
      </c>
      <c r="K14" s="25">
        <v>0</v>
      </c>
      <c r="Q14" s="28" t="s">
        <v>26</v>
      </c>
      <c r="R14" s="25">
        <f>K15</f>
        <v>3226500</v>
      </c>
      <c r="S14" s="22">
        <f>38000*2400</f>
        <v>91200000</v>
      </c>
      <c r="T14" s="12"/>
    </row>
    <row r="15" spans="2:22" ht="15.75" x14ac:dyDescent="0.25">
      <c r="J15" s="23" t="s">
        <v>24</v>
      </c>
      <c r="K15" s="25">
        <v>3226500</v>
      </c>
      <c r="O15" s="29">
        <f>K16+K14</f>
        <v>1118519.9625599999</v>
      </c>
      <c r="Q15" s="28" t="s">
        <v>27</v>
      </c>
      <c r="R15" s="25">
        <f>5583.61*20000</f>
        <v>111672200</v>
      </c>
      <c r="S15" s="22">
        <f>38000*1600</f>
        <v>60800000</v>
      </c>
      <c r="T15" s="12"/>
    </row>
    <row r="16" spans="2:22" x14ac:dyDescent="0.25">
      <c r="J16" s="23" t="s">
        <v>25</v>
      </c>
      <c r="K16" s="25">
        <f>S6</f>
        <v>1118519.9625599999</v>
      </c>
      <c r="T16" s="12"/>
    </row>
    <row r="17" spans="3:22" ht="45" customHeight="1" x14ac:dyDescent="0.25">
      <c r="G17" s="18" t="s">
        <v>28</v>
      </c>
      <c r="H17" s="35">
        <f>5583.61*20000</f>
        <v>111672200</v>
      </c>
      <c r="J17" s="24" t="s">
        <v>20</v>
      </c>
      <c r="K17" s="26">
        <f>SUM(K14:K16)</f>
        <v>4345019.9625599999</v>
      </c>
      <c r="N17" s="29">
        <f>K15+K16</f>
        <v>4345019.9625599999</v>
      </c>
      <c r="P17" s="36"/>
      <c r="Q17" s="18"/>
      <c r="R17" s="18"/>
      <c r="S17" s="37"/>
      <c r="T17" s="34"/>
    </row>
    <row r="18" spans="3:22" ht="30" x14ac:dyDescent="0.25">
      <c r="J18" s="24" t="s">
        <v>22</v>
      </c>
      <c r="K18" s="26">
        <v>4350000</v>
      </c>
      <c r="T18" s="12"/>
    </row>
    <row r="19" spans="3:22" x14ac:dyDescent="0.25">
      <c r="G19" s="23" t="s">
        <v>18</v>
      </c>
      <c r="H19" s="27">
        <f>0.85*K18</f>
        <v>3697500</v>
      </c>
      <c r="T19" s="12"/>
    </row>
    <row r="20" spans="3:22" x14ac:dyDescent="0.25">
      <c r="G20" s="23" t="s">
        <v>19</v>
      </c>
      <c r="H20" s="27">
        <f>0.75*K18</f>
        <v>3262500</v>
      </c>
      <c r="T20" s="12"/>
    </row>
    <row r="21" spans="3:22" ht="15" customHeight="1" x14ac:dyDescent="0.25">
      <c r="T21" s="12"/>
    </row>
    <row r="23" spans="3:22" x14ac:dyDescent="0.25">
      <c r="C23" s="59"/>
      <c r="D23" s="60"/>
      <c r="E23" s="60"/>
      <c r="T23" s="8"/>
      <c r="U23" s="4"/>
      <c r="V23" s="4"/>
    </row>
    <row r="24" spans="3:22" x14ac:dyDescent="0.25">
      <c r="C24" s="56"/>
      <c r="D24" s="54"/>
      <c r="E24" s="54"/>
      <c r="G24" s="55"/>
      <c r="O24" s="53"/>
    </row>
    <row r="25" spans="3:22" x14ac:dyDescent="0.25">
      <c r="C25" s="56"/>
      <c r="D25" s="54"/>
      <c r="E25" s="54"/>
      <c r="I25" s="1"/>
      <c r="J25" s="53">
        <f>I25/10.7642</f>
        <v>0</v>
      </c>
      <c r="K25">
        <f>3147/450*10.764</f>
        <v>75.276239999999987</v>
      </c>
    </row>
    <row r="26" spans="3:22" x14ac:dyDescent="0.25">
      <c r="C26" s="56"/>
      <c r="D26" s="54"/>
      <c r="E26" s="54"/>
    </row>
    <row r="27" spans="3:22" x14ac:dyDescent="0.25">
      <c r="C27" s="56"/>
      <c r="D27" s="55"/>
      <c r="E27" s="55"/>
    </row>
    <row r="28" spans="3:22" x14ac:dyDescent="0.25">
      <c r="C28" s="56"/>
      <c r="D28" s="55"/>
      <c r="E28" s="55"/>
    </row>
    <row r="29" spans="3:22" ht="15" customHeight="1" x14ac:dyDescent="0.25">
      <c r="C29" s="57"/>
      <c r="D29" s="55"/>
      <c r="E29" s="55"/>
    </row>
    <row r="30" spans="3:22" x14ac:dyDescent="0.25">
      <c r="C30" s="58"/>
      <c r="D30" s="55"/>
      <c r="E30" s="55"/>
    </row>
  </sheetData>
  <mergeCells count="8">
    <mergeCell ref="B11:S11"/>
    <mergeCell ref="B10:S10"/>
    <mergeCell ref="B3:S3"/>
    <mergeCell ref="B6:D6"/>
    <mergeCell ref="H6:N6"/>
    <mergeCell ref="B8:S8"/>
    <mergeCell ref="B9:S9"/>
    <mergeCell ref="B7:S7"/>
  </mergeCells>
  <pageMargins left="0.31496062992125984" right="0.31496062992125984" top="0.31496062992125984" bottom="0.31496062992125984" header="0.31496062992125984" footer="0.31496062992125984"/>
  <pageSetup paperSize="9"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6:F17"/>
  <sheetViews>
    <sheetView workbookViewId="0">
      <selection activeCell="E12" sqref="E12"/>
    </sheetView>
  </sheetViews>
  <sheetFormatPr defaultRowHeight="15" x14ac:dyDescent="0.25"/>
  <cols>
    <col min="4" max="4" width="29.5703125" customWidth="1"/>
    <col min="5" max="5" width="23.85546875" customWidth="1"/>
    <col min="6" max="6" width="22.42578125" customWidth="1"/>
  </cols>
  <sheetData>
    <row r="6" spans="4:6" ht="30" x14ac:dyDescent="0.25">
      <c r="D6" s="38" t="s">
        <v>29</v>
      </c>
      <c r="E6" s="39" t="s">
        <v>30</v>
      </c>
      <c r="F6" s="40" t="s">
        <v>21</v>
      </c>
    </row>
    <row r="7" spans="4:6" x14ac:dyDescent="0.25">
      <c r="D7" s="41" t="s">
        <v>31</v>
      </c>
      <c r="E7" s="42">
        <v>5583.61</v>
      </c>
      <c r="F7" s="43" t="s">
        <v>32</v>
      </c>
    </row>
    <row r="8" spans="4:6" ht="75" x14ac:dyDescent="0.25">
      <c r="D8" s="41" t="s">
        <v>33</v>
      </c>
      <c r="E8" s="44">
        <v>0.6</v>
      </c>
    </row>
    <row r="9" spans="4:6" ht="30" x14ac:dyDescent="0.25">
      <c r="D9" s="41" t="s">
        <v>34</v>
      </c>
      <c r="E9" s="45">
        <v>1.3</v>
      </c>
    </row>
    <row r="10" spans="4:6" ht="60" x14ac:dyDescent="0.25">
      <c r="D10" s="41" t="s">
        <v>35</v>
      </c>
      <c r="E10" s="46">
        <f>E7*E8*10.76</f>
        <v>36047.786159999996</v>
      </c>
      <c r="F10" s="2" t="s">
        <v>36</v>
      </c>
    </row>
    <row r="11" spans="4:6" x14ac:dyDescent="0.25">
      <c r="D11" s="47" t="s">
        <v>37</v>
      </c>
      <c r="E11" s="31">
        <v>50612</v>
      </c>
      <c r="F11" s="2" t="s">
        <v>36</v>
      </c>
    </row>
    <row r="12" spans="4:6" ht="30" x14ac:dyDescent="0.25">
      <c r="D12" s="41" t="s">
        <v>38</v>
      </c>
      <c r="E12" s="46">
        <f>(G7*E9)-E10</f>
        <v>-36047.786159999996</v>
      </c>
      <c r="F12" s="2" t="s">
        <v>36</v>
      </c>
    </row>
    <row r="13" spans="4:6" x14ac:dyDescent="0.25">
      <c r="D13" s="41" t="s">
        <v>39</v>
      </c>
      <c r="E13" s="46">
        <f>E12</f>
        <v>-36047.786159999996</v>
      </c>
      <c r="F13" s="2" t="s">
        <v>36</v>
      </c>
    </row>
    <row r="14" spans="4:6" x14ac:dyDescent="0.25">
      <c r="D14" s="47" t="s">
        <v>40</v>
      </c>
      <c r="E14" s="48" t="e">
        <f>SUM(#REF!)</f>
        <v>#REF!</v>
      </c>
      <c r="F14" s="2" t="s">
        <v>36</v>
      </c>
    </row>
    <row r="15" spans="4:6" x14ac:dyDescent="0.25">
      <c r="D15" s="49" t="s">
        <v>41</v>
      </c>
      <c r="E15" s="46" t="e">
        <f>E11+E14</f>
        <v>#REF!</v>
      </c>
      <c r="F15" s="2" t="s">
        <v>36</v>
      </c>
    </row>
    <row r="16" spans="4:6" ht="30" x14ac:dyDescent="0.25">
      <c r="D16" s="49" t="s">
        <v>42</v>
      </c>
      <c r="E16" s="50">
        <f>G7*E9</f>
        <v>0</v>
      </c>
      <c r="F16" s="2" t="s">
        <v>36</v>
      </c>
    </row>
    <row r="17" spans="4:6" x14ac:dyDescent="0.25">
      <c r="D17" s="51" t="s">
        <v>43</v>
      </c>
      <c r="E17" s="52" t="e">
        <f>E16-E15</f>
        <v>#REF!</v>
      </c>
      <c r="F17" s="2" t="s">
        <v>36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5:R29"/>
  <sheetViews>
    <sheetView zoomScale="85" zoomScaleNormal="85" workbookViewId="0">
      <selection activeCell="I16" sqref="I16"/>
    </sheetView>
  </sheetViews>
  <sheetFormatPr defaultRowHeight="15" x14ac:dyDescent="0.25"/>
  <cols>
    <col min="4" max="4" width="26.7109375" bestFit="1" customWidth="1"/>
    <col min="5" max="5" width="11.28515625" bestFit="1" customWidth="1"/>
  </cols>
  <sheetData>
    <row r="5" spans="2:5" x14ac:dyDescent="0.25">
      <c r="B5" s="20"/>
      <c r="C5" s="20"/>
      <c r="D5" s="20"/>
      <c r="E5" s="21"/>
    </row>
    <row r="6" spans="2:5" x14ac:dyDescent="0.25">
      <c r="B6" s="2"/>
      <c r="C6" s="2"/>
      <c r="D6" s="2"/>
      <c r="E6" s="2"/>
    </row>
    <row r="7" spans="2:5" x14ac:dyDescent="0.25">
      <c r="B7" s="2"/>
      <c r="C7" s="2"/>
      <c r="D7" s="2"/>
      <c r="E7" s="2"/>
    </row>
    <row r="8" spans="2:5" x14ac:dyDescent="0.25">
      <c r="B8" s="2"/>
      <c r="C8" s="2"/>
      <c r="D8" s="2"/>
      <c r="E8" s="2"/>
    </row>
    <row r="9" spans="2:5" x14ac:dyDescent="0.25">
      <c r="B9" s="66"/>
      <c r="C9" s="67"/>
      <c r="D9" s="68"/>
      <c r="E9" s="19"/>
    </row>
    <row r="29" spans="18:18" x14ac:dyDescent="0.25"/>
  </sheetData>
  <mergeCells count="1">
    <mergeCell ref="B9:D9"/>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Building</vt:lpstr>
      <vt:lpstr>FAR</vt:lpstr>
      <vt:lpstr>Land</vt:lpstr>
      <vt:lpstr>Building!Print_Area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trainee4</dc:creator>
  <cp:lastModifiedBy>Babul</cp:lastModifiedBy>
  <cp:lastPrinted>2022-01-07T08:12:53Z</cp:lastPrinted>
  <dcterms:created xsi:type="dcterms:W3CDTF">2021-09-16T11:33:35Z</dcterms:created>
  <dcterms:modified xsi:type="dcterms:W3CDTF">2022-09-08T13:23:57Z</dcterms:modified>
</cp:coreProperties>
</file>