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In Progress Files\Arun Tomar\- - - IN PROGRESS (2022 - 2023) - - -\VIS(2022-23)-PL302-230-430 - Mrs. Sureshi Devi - L&amp;B - NPA Case\"/>
    </mc:Choice>
  </mc:AlternateContent>
  <bookViews>
    <workbookView showVerticalScroll="0" xWindow="0" yWindow="0" windowWidth="24000" windowHeight="9735" activeTab="1"/>
  </bookViews>
  <sheets>
    <sheet name="Land" sheetId="2" r:id="rId1"/>
    <sheet name="Building" sheetId="1" r:id="rId2"/>
  </sheets>
  <definedNames>
    <definedName name="_xlnm.Print_Area" localSheetId="1">Building!$B$1:$T$9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2" l="1"/>
  <c r="C8" i="2"/>
  <c r="N4" i="1" l="1"/>
  <c r="I16" i="2" l="1"/>
  <c r="D4" i="2" l="1"/>
  <c r="D11" i="2" l="1"/>
  <c r="D10" i="2"/>
  <c r="K4" i="1"/>
  <c r="F1" i="1" l="1"/>
  <c r="B5" i="2"/>
  <c r="B8" i="2" l="1"/>
  <c r="P4" i="1" l="1"/>
  <c r="H5" i="1"/>
  <c r="F19" i="2" s="1"/>
  <c r="F20" i="2" s="1"/>
  <c r="F21" i="2" s="1"/>
  <c r="I18" i="2" l="1"/>
  <c r="I20" i="2" s="1"/>
  <c r="Q4" i="1"/>
  <c r="R4" i="1" s="1"/>
  <c r="T4" i="1" s="1"/>
  <c r="P5" i="1" l="1"/>
  <c r="R5" i="1" l="1"/>
  <c r="T5" i="1" l="1"/>
  <c r="D8" i="2" l="1"/>
</calcChain>
</file>

<file path=xl/sharedStrings.xml><?xml version="1.0" encoding="utf-8"?>
<sst xmlns="http://schemas.openxmlformats.org/spreadsheetml/2006/main" count="55" uniqueCount="54">
  <si>
    <t>Floor</t>
  </si>
  <si>
    <t>Year of Construction</t>
  </si>
  <si>
    <t xml:space="preserve">Year of Valuation </t>
  </si>
  <si>
    <t>Type of Structure</t>
  </si>
  <si>
    <t>Salvage value</t>
  </si>
  <si>
    <t>TOTAL</t>
  </si>
  <si>
    <t>Depreciation Rate</t>
  </si>
  <si>
    <t xml:space="preserve">Depreciation
(INR) </t>
  </si>
  <si>
    <t>Depreciated Value
(INR)</t>
  </si>
  <si>
    <t>Depreciated Replacement Market Value
(INR)</t>
  </si>
  <si>
    <t>Gross Replacement Value
(INR)</t>
  </si>
  <si>
    <t>Discounting Factor</t>
  </si>
  <si>
    <r>
      <t xml:space="preserve">Height </t>
    </r>
    <r>
      <rPr>
        <b/>
        <i/>
        <sz val="10"/>
        <rFont val="Calibri"/>
        <family val="2"/>
        <scheme val="minor"/>
      </rPr>
      <t>(in ft.)</t>
    </r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</si>
  <si>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</si>
  <si>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</si>
  <si>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r>
      <t xml:space="preserve">Area 
</t>
    </r>
    <r>
      <rPr>
        <b/>
        <i/>
        <sz val="10"/>
        <rFont val="Calibri"/>
        <family val="2"/>
        <scheme val="minor"/>
      </rPr>
      <t>(in sq.ft)</t>
    </r>
  </si>
  <si>
    <t>Remarks:</t>
  </si>
  <si>
    <t>Ground Floor</t>
  </si>
  <si>
    <r>
      <t>3.</t>
    </r>
    <r>
      <rPr>
        <i/>
        <sz val="10"/>
        <color theme="1"/>
        <rFont val="Calibri"/>
        <family val="2"/>
        <scheme val="minor"/>
      </rPr>
      <t xml:space="preserve"> The valuation is done by considering the depreciated replacement cost approach.</t>
    </r>
  </si>
  <si>
    <t>Unit</t>
  </si>
  <si>
    <t>Area Considered for valuation
(in sq.ft)</t>
  </si>
  <si>
    <r>
      <t xml:space="preserve">Plinth Area  Average Rate 
</t>
    </r>
    <r>
      <rPr>
        <b/>
        <i/>
        <sz val="10"/>
        <rFont val="Calibri"/>
        <family val="2"/>
        <scheme val="minor"/>
      </rPr>
      <t>(in per sq.ft)</t>
    </r>
  </si>
  <si>
    <t>LAND VALUATION</t>
  </si>
  <si>
    <t>Area in
(Sqm)</t>
  </si>
  <si>
    <t>Value</t>
  </si>
  <si>
    <t>LAND + BUILDING</t>
  </si>
  <si>
    <t xml:space="preserve">Land </t>
  </si>
  <si>
    <t>Building</t>
  </si>
  <si>
    <t>Total</t>
  </si>
  <si>
    <t>FMV</t>
  </si>
  <si>
    <t>per sqm for land</t>
  </si>
  <si>
    <t>per sqm for building</t>
  </si>
  <si>
    <t>Building Area in Sqm</t>
  </si>
  <si>
    <t>Building Area in Sqft</t>
  </si>
  <si>
    <t>RV @ 15% Less</t>
  </si>
  <si>
    <t>DV @ 25% Less</t>
  </si>
  <si>
    <t>Land Circle Rate</t>
  </si>
  <si>
    <t>Building Circle Rate</t>
  </si>
  <si>
    <t>Land Circle Value</t>
  </si>
  <si>
    <t>Building Circle Value</t>
  </si>
  <si>
    <r>
      <rPr>
        <b/>
        <sz val="14"/>
        <color theme="1"/>
        <rFont val="Arial"/>
        <family val="2"/>
      </rPr>
      <t>% difference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between Circle Rate and Fair Market Value</t>
    </r>
  </si>
  <si>
    <t>Referrence Image attached above</t>
  </si>
  <si>
    <t>Sno.</t>
  </si>
  <si>
    <t>RCC slab on RCC beam and column &amp; flooring of vetrified tiles</t>
  </si>
  <si>
    <r>
      <t xml:space="preserve">PL-176
</t>
    </r>
    <r>
      <rPr>
        <b/>
        <sz val="12"/>
        <color theme="1"/>
        <rFont val="Calibri"/>
        <family val="2"/>
        <scheme val="minor"/>
      </rPr>
      <t>(M/s MB Foods)</t>
    </r>
  </si>
  <si>
    <t>Rates
(Per Sqm)</t>
  </si>
  <si>
    <t>12,000 for RCC &amp; 11,000 for Shed Area</t>
  </si>
  <si>
    <t>Rooms, Halls &amp; Toilet Bathrooms</t>
  </si>
  <si>
    <r>
      <t xml:space="preserve">1. </t>
    </r>
    <r>
      <rPr>
        <b/>
        <i/>
        <sz val="10"/>
        <color theme="1"/>
        <rFont val="Calibri"/>
        <family val="2"/>
        <scheme val="minor"/>
      </rPr>
      <t>All the details pertaing to the building area statement such as area, floor, etc has been taken only from Sample measurements taken during site survey.</t>
    </r>
  </si>
  <si>
    <t>Building Area in Sqm
(RCC Structure only)</t>
  </si>
  <si>
    <t>Pukka Construction Circle Rate</t>
  </si>
  <si>
    <t>For Building Age Factor</t>
  </si>
  <si>
    <t>VALUATION OF BUILDING OWNED BY Mrs. SURESHI DEVI | MUSSOORIE, UTTRAKHAND</t>
  </si>
  <si>
    <r>
      <t xml:space="preserve">2. </t>
    </r>
    <r>
      <rPr>
        <i/>
        <sz val="10"/>
        <color theme="1"/>
        <rFont val="Calibri"/>
        <family val="2"/>
        <scheme val="minor"/>
      </rPr>
      <t>All the structure that has been taken in the area statemnet belonging to Mrs. Sureshi Devi.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</si>
</sst>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_ &quot;₹&quot;\ * #,##0_ ;_ &quot;₹&quot;\ * \-#,##0_ ;_ &quot;₹&quot;\ * &quot;-&quot;??_ ;_ @_ "/>
    <numFmt numFmtId="166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E366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164" fontId="0" fillId="0" borderId="0" xfId="0" applyNumberFormat="1"/>
    <xf numFmtId="44" fontId="0" fillId="0" borderId="0" xfId="0" applyNumberFormat="1"/>
    <xf numFmtId="165" fontId="2" fillId="0" borderId="1" xfId="1" applyNumberFormat="1" applyFont="1" applyBorder="1" applyAlignment="1">
      <alignment horizontal="center" vertical="center"/>
    </xf>
    <xf numFmtId="165" fontId="0" fillId="0" borderId="0" xfId="0" applyNumberFormat="1"/>
    <xf numFmtId="0" fontId="2" fillId="0" borderId="1" xfId="0" applyFont="1" applyBorder="1" applyAlignment="1">
      <alignment horizontal="center" vertical="center"/>
    </xf>
    <xf numFmtId="44" fontId="0" fillId="0" borderId="0" xfId="1" applyFont="1"/>
    <xf numFmtId="0" fontId="0" fillId="0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/>
    <xf numFmtId="164" fontId="12" fillId="0" borderId="1" xfId="4" applyNumberFormat="1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164" fontId="12" fillId="0" borderId="0" xfId="4" applyNumberFormat="1" applyFont="1" applyBorder="1" applyAlignment="1">
      <alignment horizontal="center" vertical="center"/>
    </xf>
    <xf numFmtId="43" fontId="0" fillId="0" borderId="0" xfId="0" applyNumberFormat="1"/>
    <xf numFmtId="9" fontId="0" fillId="0" borderId="5" xfId="0" applyNumberFormat="1" applyBorder="1" applyAlignment="1">
      <alignment horizontal="center" vertical="center"/>
    </xf>
    <xf numFmtId="165" fontId="0" fillId="0" borderId="5" xfId="1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2" fontId="0" fillId="0" borderId="5" xfId="0" applyNumberFormat="1" applyBorder="1" applyAlignment="1">
      <alignment horizontal="center" vertical="center"/>
    </xf>
    <xf numFmtId="43" fontId="2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2" fillId="0" borderId="1" xfId="2" applyNumberFormat="1" applyFont="1" applyBorder="1" applyAlignment="1">
      <alignment horizontal="center" vertical="center"/>
    </xf>
    <xf numFmtId="164" fontId="12" fillId="0" borderId="1" xfId="4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horizontal="center" vertical="center"/>
    </xf>
    <xf numFmtId="43" fontId="0" fillId="0" borderId="5" xfId="2" applyNumberFormat="1" applyFont="1" applyBorder="1" applyAlignment="1">
      <alignment horizontal="center" vertical="center" wrapText="1"/>
    </xf>
    <xf numFmtId="0" fontId="0" fillId="0" borderId="0" xfId="0"/>
    <xf numFmtId="0" fontId="7" fillId="0" borderId="0" xfId="0" applyFont="1"/>
    <xf numFmtId="0" fontId="12" fillId="0" borderId="1" xfId="0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right" vertical="center" wrapText="1"/>
    </xf>
    <xf numFmtId="164" fontId="19" fillId="0" borderId="4" xfId="4" applyNumberFormat="1" applyFont="1" applyFill="1" applyBorder="1" applyAlignment="1">
      <alignment horizontal="center" vertical="center"/>
    </xf>
    <xf numFmtId="10" fontId="15" fillId="0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164" fontId="0" fillId="0" borderId="0" xfId="2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66" fontId="0" fillId="0" borderId="0" xfId="0" applyNumberFormat="1"/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3" fontId="0" fillId="0" borderId="1" xfId="2" applyNumberFormat="1" applyFont="1" applyFill="1" applyBorder="1" applyAlignment="1">
      <alignment horizontal="center" vertical="center"/>
    </xf>
    <xf numFmtId="43" fontId="0" fillId="0" borderId="5" xfId="2" applyNumberFormat="1" applyFont="1" applyFill="1" applyBorder="1" applyAlignment="1">
      <alignment horizontal="center" vertical="center"/>
    </xf>
    <xf numFmtId="43" fontId="0" fillId="0" borderId="8" xfId="2" applyNumberFormat="1" applyFont="1" applyFill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12" fillId="0" borderId="4" xfId="4" applyNumberFormat="1" applyFont="1" applyFill="1" applyBorder="1" applyAlignment="1">
      <alignment horizontal="center" vertical="center"/>
    </xf>
    <xf numFmtId="164" fontId="12" fillId="0" borderId="4" xfId="4" applyNumberFormat="1" applyFont="1" applyFill="1" applyBorder="1" applyAlignment="1">
      <alignment horizontal="center" vertical="center" wrapText="1"/>
    </xf>
    <xf numFmtId="164" fontId="13" fillId="0" borderId="1" xfId="4" applyNumberFormat="1" applyFon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3" fontId="2" fillId="0" borderId="0" xfId="0" applyNumberFormat="1" applyFont="1"/>
    <xf numFmtId="0" fontId="2" fillId="0" borderId="0" xfId="0" applyFont="1" applyAlignment="1">
      <alignment vertical="center" wrapText="1"/>
    </xf>
    <xf numFmtId="164" fontId="12" fillId="0" borderId="1" xfId="0" applyNumberFormat="1" applyFont="1" applyBorder="1"/>
    <xf numFmtId="164" fontId="12" fillId="0" borderId="1" xfId="4" applyNumberFormat="1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5">
    <cellStyle name="Comma" xfId="2" builtinId="3"/>
    <cellStyle name="Comma 2" xfId="4"/>
    <cellStyle name="Comma 2 2" xfId="10"/>
    <cellStyle name="Comma 3" xfId="8"/>
    <cellStyle name="Comma 4" xfId="12"/>
    <cellStyle name="Comma 5" xfId="14"/>
    <cellStyle name="Comma 6" xfId="6"/>
    <cellStyle name="Currency" xfId="1" builtinId="4"/>
    <cellStyle name="Currency 2" xfId="3"/>
    <cellStyle name="Currency 2 2" xfId="9"/>
    <cellStyle name="Currency 3" xfId="7"/>
    <cellStyle name="Currency 4" xfId="11"/>
    <cellStyle name="Currency 5" xfId="13"/>
    <cellStyle name="Currency 6" xfId="5"/>
    <cellStyle name="Normal" xfId="0" builtinId="0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484910</xdr:colOff>
      <xdr:row>27</xdr:row>
      <xdr:rowOff>17318</xdr:rowOff>
    </xdr:from>
    <xdr:to>
      <xdr:col>6</xdr:col>
      <xdr:colOff>939854</xdr:colOff>
      <xdr:row>60</xdr:row>
      <xdr:rowOff>103058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910" y="7394863"/>
          <a:ext cx="8490580" cy="637224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1472047</xdr:colOff>
      <xdr:row>25</xdr:row>
      <xdr:rowOff>145040</xdr:rowOff>
    </xdr:from>
    <xdr:to>
      <xdr:col>10</xdr:col>
      <xdr:colOff>1546852</xdr:colOff>
      <xdr:row>57</xdr:row>
      <xdr:rowOff>64047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07683" y="7141585"/>
          <a:ext cx="8439487" cy="601500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2:N22"/>
  <sheetViews>
    <sheetView zoomScale="70" zoomScaleNormal="70" workbookViewId="0">
      <selection activeCell="I20" sqref="I20"/>
    </sheetView>
  </sheetViews>
  <sheetFormatPr defaultRowHeight="15" x14ac:dyDescent="0.25"/>
  <cols>
    <col min="1" max="1" width="17.28515625" bestFit="1" customWidth="1"/>
    <col min="2" max="2" width="18.140625" bestFit="1" customWidth="1"/>
    <col min="3" max="3" width="23" style="13" bestFit="1" customWidth="1"/>
    <col min="4" max="4" width="17.7109375" bestFit="1" customWidth="1"/>
    <col min="5" max="5" width="27.140625" bestFit="1" customWidth="1"/>
    <col min="6" max="6" width="17" bestFit="1" customWidth="1"/>
    <col min="7" max="7" width="25.28515625" customWidth="1"/>
    <col min="8" max="8" width="45.85546875" bestFit="1" customWidth="1"/>
    <col min="9" max="9" width="27.7109375" bestFit="1" customWidth="1"/>
    <col min="10" max="10" width="26.42578125" bestFit="1" customWidth="1"/>
    <col min="11" max="11" width="31.42578125" bestFit="1" customWidth="1"/>
    <col min="12" max="12" width="12.42578125" bestFit="1" customWidth="1"/>
  </cols>
  <sheetData>
    <row r="2" spans="2:14" ht="21" x14ac:dyDescent="0.25">
      <c r="B2" s="68" t="s">
        <v>22</v>
      </c>
      <c r="C2" s="68"/>
      <c r="D2" s="68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2:14" ht="42" x14ac:dyDescent="0.25">
      <c r="B3" s="16" t="s">
        <v>23</v>
      </c>
      <c r="C3" s="38" t="s">
        <v>45</v>
      </c>
      <c r="D3" s="17" t="s">
        <v>24</v>
      </c>
      <c r="E3" s="14"/>
      <c r="F3" s="30"/>
      <c r="G3" s="14"/>
      <c r="H3" s="14"/>
      <c r="I3" s="14"/>
      <c r="J3" s="14"/>
      <c r="K3" s="14"/>
      <c r="L3" s="14"/>
      <c r="M3" s="14"/>
      <c r="N3" s="14"/>
    </row>
    <row r="4" spans="2:14" ht="21" x14ac:dyDescent="0.25">
      <c r="B4" s="31">
        <v>50</v>
      </c>
      <c r="C4" s="54">
        <v>8500</v>
      </c>
      <c r="D4" s="15">
        <f>B4*C4</f>
        <v>425000</v>
      </c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2:14" s="14" customFormat="1" ht="21" x14ac:dyDescent="0.25">
      <c r="B5" s="41">
        <f>B4/3000</f>
        <v>1.6666666666666666E-2</v>
      </c>
      <c r="C5" s="20"/>
      <c r="D5" s="20"/>
      <c r="F5" s="30"/>
    </row>
    <row r="6" spans="2:14" s="14" customFormat="1" ht="21" x14ac:dyDescent="0.25">
      <c r="B6" s="72" t="s">
        <v>25</v>
      </c>
      <c r="C6" s="73"/>
      <c r="D6" s="74"/>
      <c r="F6" s="35"/>
    </row>
    <row r="7" spans="2:14" s="14" customFormat="1" ht="21" x14ac:dyDescent="0.25">
      <c r="B7" s="38" t="s">
        <v>26</v>
      </c>
      <c r="C7" s="45" t="s">
        <v>27</v>
      </c>
      <c r="D7" s="39" t="s">
        <v>28</v>
      </c>
    </row>
    <row r="8" spans="2:14" s="14" customFormat="1" ht="21" x14ac:dyDescent="0.35">
      <c r="B8" s="66">
        <f>D4</f>
        <v>425000</v>
      </c>
      <c r="C8" s="67">
        <f>Building!T5</f>
        <v>529584.86400000006</v>
      </c>
      <c r="D8" s="66">
        <f>B8+C8</f>
        <v>954584.86400000006</v>
      </c>
    </row>
    <row r="9" spans="2:14" s="14" customFormat="1" ht="21" x14ac:dyDescent="0.25">
      <c r="B9" s="70" t="s">
        <v>44</v>
      </c>
      <c r="C9" s="37" t="s">
        <v>29</v>
      </c>
      <c r="D9" s="58">
        <v>955000</v>
      </c>
      <c r="L9"/>
      <c r="M9"/>
      <c r="N9"/>
    </row>
    <row r="10" spans="2:14" ht="21" x14ac:dyDescent="0.25">
      <c r="B10" s="71"/>
      <c r="C10" s="37" t="s">
        <v>34</v>
      </c>
      <c r="D10" s="15">
        <f>D9*E10</f>
        <v>811750</v>
      </c>
      <c r="E10" s="30">
        <v>0.85</v>
      </c>
      <c r="F10" s="1"/>
      <c r="G10" s="14"/>
      <c r="H10" s="14"/>
      <c r="I10" s="14"/>
      <c r="J10" s="14"/>
    </row>
    <row r="11" spans="2:14" ht="21" x14ac:dyDescent="0.25">
      <c r="B11" s="71"/>
      <c r="C11" s="37" t="s">
        <v>35</v>
      </c>
      <c r="D11" s="15">
        <f>D9*E11</f>
        <v>716250</v>
      </c>
      <c r="E11" s="30">
        <v>0.75</v>
      </c>
      <c r="F11" s="14"/>
      <c r="G11" s="14"/>
      <c r="H11" s="14"/>
      <c r="I11" s="14"/>
      <c r="J11" s="14"/>
    </row>
    <row r="12" spans="2:14" x14ac:dyDescent="0.25">
      <c r="E12" s="14"/>
      <c r="F12" s="14"/>
      <c r="G12" s="14"/>
      <c r="H12" s="14"/>
      <c r="I12" s="14"/>
      <c r="J12" s="14"/>
      <c r="K12" s="14"/>
    </row>
    <row r="13" spans="2:14" ht="21" x14ac:dyDescent="0.25">
      <c r="B13" s="35"/>
      <c r="D13" s="35"/>
      <c r="E13" s="14"/>
      <c r="F13" s="14"/>
      <c r="G13" s="19"/>
      <c r="H13" s="32" t="s">
        <v>36</v>
      </c>
      <c r="I13" s="56">
        <v>1040</v>
      </c>
      <c r="J13" s="33" t="s">
        <v>30</v>
      </c>
      <c r="K13" s="69" t="s">
        <v>41</v>
      </c>
      <c r="L13" s="61"/>
    </row>
    <row r="14" spans="2:14" ht="42" x14ac:dyDescent="0.25">
      <c r="B14" s="35"/>
      <c r="D14" s="46"/>
      <c r="E14" s="27"/>
      <c r="F14" s="14"/>
      <c r="G14" s="19"/>
      <c r="H14" s="32" t="s">
        <v>37</v>
      </c>
      <c r="I14" s="57" t="s">
        <v>46</v>
      </c>
      <c r="J14" s="60" t="s">
        <v>31</v>
      </c>
      <c r="K14" s="69"/>
      <c r="L14" s="61"/>
    </row>
    <row r="15" spans="2:14" x14ac:dyDescent="0.25">
      <c r="D15" s="46"/>
      <c r="E15" s="27"/>
      <c r="F15" s="14"/>
      <c r="G15" s="14"/>
      <c r="H15" s="14"/>
      <c r="I15" s="14"/>
      <c r="J15" s="14"/>
      <c r="K15" s="61"/>
    </row>
    <row r="16" spans="2:14" ht="18.75" x14ac:dyDescent="0.25">
      <c r="B16" s="14"/>
      <c r="D16" s="47"/>
      <c r="E16" s="30"/>
      <c r="F16" s="14"/>
      <c r="G16" s="19"/>
      <c r="H16" s="42" t="s">
        <v>38</v>
      </c>
      <c r="I16" s="43">
        <f>B4*I13</f>
        <v>52000</v>
      </c>
      <c r="J16" s="14"/>
      <c r="K16" s="14"/>
    </row>
    <row r="17" spans="5:12" ht="18.75" x14ac:dyDescent="0.25">
      <c r="E17" s="14"/>
      <c r="F17" s="14"/>
      <c r="G17" s="19"/>
      <c r="H17" s="42" t="s">
        <v>39</v>
      </c>
      <c r="I17" s="43">
        <f>(F21*J17)*J18</f>
        <v>380472.17224080273</v>
      </c>
      <c r="J17" s="62">
        <v>9500</v>
      </c>
      <c r="K17" s="63" t="s">
        <v>50</v>
      </c>
      <c r="L17" s="14"/>
    </row>
    <row r="18" spans="5:12" ht="18.75" x14ac:dyDescent="0.25">
      <c r="E18" s="14"/>
      <c r="F18" s="14"/>
      <c r="G18" s="27"/>
      <c r="H18" s="42" t="s">
        <v>28</v>
      </c>
      <c r="I18" s="43">
        <f>I17+I16</f>
        <v>432472.17224080273</v>
      </c>
      <c r="J18" s="64">
        <v>0.80100000000000005</v>
      </c>
      <c r="K18" s="65" t="s">
        <v>51</v>
      </c>
      <c r="L18" s="14"/>
    </row>
    <row r="19" spans="5:12" ht="15.75" thickBot="1" x14ac:dyDescent="0.3">
      <c r="E19" s="55" t="s">
        <v>33</v>
      </c>
      <c r="F19" s="51">
        <f>Building!H5</f>
        <v>538.19600000000003</v>
      </c>
      <c r="G19" s="14"/>
      <c r="H19" s="14"/>
      <c r="I19" s="14"/>
      <c r="J19" s="14"/>
      <c r="K19" s="14"/>
      <c r="L19" s="14"/>
    </row>
    <row r="20" spans="5:12" ht="33" thickBot="1" x14ac:dyDescent="0.3">
      <c r="E20" s="49" t="s">
        <v>32</v>
      </c>
      <c r="F20" s="52">
        <f>F19/10.764</f>
        <v>49.999628390932742</v>
      </c>
      <c r="G20" s="14"/>
      <c r="H20" s="18" t="s">
        <v>40</v>
      </c>
      <c r="I20" s="44">
        <f>(D9-I18)/D9</f>
        <v>0.54714955786303376</v>
      </c>
      <c r="J20" s="21"/>
    </row>
    <row r="21" spans="5:12" ht="30" customHeight="1" x14ac:dyDescent="0.25">
      <c r="E21" s="50" t="s">
        <v>49</v>
      </c>
      <c r="F21" s="53">
        <f>F20</f>
        <v>49.999628390932742</v>
      </c>
    </row>
    <row r="22" spans="5:12" x14ac:dyDescent="0.25">
      <c r="F22" s="48"/>
      <c r="G22" s="35"/>
    </row>
  </sheetData>
  <mergeCells count="4">
    <mergeCell ref="B2:D2"/>
    <mergeCell ref="K13:K14"/>
    <mergeCell ref="B9:B11"/>
    <mergeCell ref="B6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W21"/>
  <sheetViews>
    <sheetView tabSelected="1" zoomScale="85" zoomScaleNormal="85" zoomScaleSheetLayoutView="85" workbookViewId="0">
      <selection activeCell="F5" sqref="F5"/>
    </sheetView>
  </sheetViews>
  <sheetFormatPr defaultRowHeight="15" x14ac:dyDescent="0.25"/>
  <cols>
    <col min="1" max="1" width="9.140625" style="35"/>
    <col min="2" max="2" width="4.85546875" bestFit="1" customWidth="1"/>
    <col min="3" max="3" width="13.42578125" bestFit="1" customWidth="1"/>
    <col min="4" max="4" width="13.140625" style="12" bestFit="1" customWidth="1"/>
    <col min="5" max="5" width="29.85546875" style="12" bestFit="1" customWidth="1"/>
    <col min="6" max="6" width="10.28515625" bestFit="1" customWidth="1"/>
    <col min="7" max="7" width="7" bestFit="1" customWidth="1"/>
    <col min="8" max="8" width="14.7109375" customWidth="1"/>
    <col min="9" max="9" width="12.28515625" customWidth="1"/>
    <col min="10" max="10" width="9.5703125" customWidth="1"/>
    <col min="11" max="11" width="10.42578125" hidden="1" customWidth="1"/>
    <col min="12" max="12" width="12.140625" customWidth="1"/>
    <col min="13" max="13" width="11.28515625" hidden="1" customWidth="1"/>
    <col min="14" max="14" width="26.42578125" hidden="1" customWidth="1"/>
    <col min="15" max="15" width="16.28515625" bestFit="1" customWidth="1"/>
    <col min="16" max="16" width="17.28515625" bestFit="1" customWidth="1"/>
    <col min="17" max="17" width="13.42578125" hidden="1" customWidth="1"/>
    <col min="18" max="18" width="13.42578125" bestFit="1" customWidth="1"/>
    <col min="19" max="19" width="10.85546875" hidden="1" customWidth="1"/>
    <col min="20" max="20" width="13.42578125" style="13" bestFit="1" customWidth="1"/>
    <col min="21" max="21" width="17" bestFit="1" customWidth="1"/>
    <col min="22" max="23" width="14.28515625" bestFit="1" customWidth="1"/>
  </cols>
  <sheetData>
    <row r="1" spans="1:23" x14ac:dyDescent="0.25">
      <c r="F1">
        <f>123.96+3781.74+58.93+42.19</f>
        <v>4006.8199999999997</v>
      </c>
    </row>
    <row r="2" spans="1:23" ht="15.75" x14ac:dyDescent="0.25">
      <c r="B2" s="76" t="s">
        <v>52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8"/>
    </row>
    <row r="3" spans="1:23" s="10" customFormat="1" ht="60" x14ac:dyDescent="0.25">
      <c r="A3" s="36"/>
      <c r="B3" s="8" t="s">
        <v>42</v>
      </c>
      <c r="C3" s="9" t="s">
        <v>19</v>
      </c>
      <c r="D3" s="8" t="s">
        <v>0</v>
      </c>
      <c r="E3" s="9" t="s">
        <v>3</v>
      </c>
      <c r="F3" s="9" t="s">
        <v>15</v>
      </c>
      <c r="G3" s="9" t="s">
        <v>12</v>
      </c>
      <c r="H3" s="9" t="s">
        <v>20</v>
      </c>
      <c r="I3" s="9" t="s">
        <v>1</v>
      </c>
      <c r="J3" s="9" t="s">
        <v>2</v>
      </c>
      <c r="K3" s="9" t="s">
        <v>13</v>
      </c>
      <c r="L3" s="9" t="s">
        <v>14</v>
      </c>
      <c r="M3" s="9" t="s">
        <v>4</v>
      </c>
      <c r="N3" s="9" t="s">
        <v>6</v>
      </c>
      <c r="O3" s="9" t="s">
        <v>21</v>
      </c>
      <c r="P3" s="9" t="s">
        <v>10</v>
      </c>
      <c r="Q3" s="9" t="s">
        <v>7</v>
      </c>
      <c r="R3" s="9" t="s">
        <v>8</v>
      </c>
      <c r="S3" s="9" t="s">
        <v>11</v>
      </c>
      <c r="T3" s="9" t="s">
        <v>9</v>
      </c>
    </row>
    <row r="4" spans="1:23" ht="45" x14ac:dyDescent="0.25">
      <c r="B4" s="7">
        <v>1</v>
      </c>
      <c r="C4" s="11" t="s">
        <v>47</v>
      </c>
      <c r="D4" s="11" t="s">
        <v>17</v>
      </c>
      <c r="E4" s="40" t="s">
        <v>43</v>
      </c>
      <c r="F4" s="34">
        <v>1703</v>
      </c>
      <c r="G4" s="25">
        <v>10</v>
      </c>
      <c r="H4" s="34">
        <v>538.19600000000003</v>
      </c>
      <c r="I4" s="59">
        <v>2010</v>
      </c>
      <c r="J4" s="59">
        <v>2022</v>
      </c>
      <c r="K4" s="25">
        <f>J4-I4</f>
        <v>12</v>
      </c>
      <c r="L4" s="25">
        <v>60</v>
      </c>
      <c r="M4" s="26">
        <v>0.1</v>
      </c>
      <c r="N4" s="28">
        <f>(1-M4)/L4</f>
        <v>1.5000000000000001E-2</v>
      </c>
      <c r="O4" s="23">
        <v>1200</v>
      </c>
      <c r="P4" s="23">
        <f>O4*H4</f>
        <v>645835.20000000007</v>
      </c>
      <c r="Q4" s="23">
        <f>P4*N4*K4</f>
        <v>116250.33600000002</v>
      </c>
      <c r="R4" s="23">
        <f t="shared" ref="R4" si="0">MAX(P4-Q4,0)</f>
        <v>529584.86400000006</v>
      </c>
      <c r="S4" s="22">
        <v>0</v>
      </c>
      <c r="T4" s="23">
        <f>IF(R4&gt;M4*P4,R4*(1-S4),P4*M4)</f>
        <v>529584.86400000006</v>
      </c>
      <c r="U4" s="6"/>
      <c r="V4" s="1"/>
      <c r="W4" s="1"/>
    </row>
    <row r="5" spans="1:23" x14ac:dyDescent="0.25">
      <c r="B5" s="79" t="s">
        <v>5</v>
      </c>
      <c r="C5" s="79"/>
      <c r="D5" s="79"/>
      <c r="E5" s="79"/>
      <c r="F5" s="29">
        <v>1703</v>
      </c>
      <c r="G5" s="5"/>
      <c r="H5" s="29">
        <f>SUM(H4:H4)</f>
        <v>538.19600000000003</v>
      </c>
      <c r="I5" s="79"/>
      <c r="J5" s="79"/>
      <c r="K5" s="79"/>
      <c r="L5" s="79"/>
      <c r="M5" s="79"/>
      <c r="N5" s="79"/>
      <c r="O5" s="79"/>
      <c r="P5" s="3">
        <f>SUM(P4:P4)</f>
        <v>645835.20000000007</v>
      </c>
      <c r="Q5" s="3"/>
      <c r="R5" s="3">
        <f>SUM(R4:R4)</f>
        <v>529584.86400000006</v>
      </c>
      <c r="S5" s="24"/>
      <c r="T5" s="3">
        <f>SUM((T4:T4))</f>
        <v>529584.86400000006</v>
      </c>
      <c r="U5" s="6"/>
      <c r="V5" s="35"/>
    </row>
    <row r="6" spans="1:23" x14ac:dyDescent="0.25">
      <c r="B6" s="81" t="s">
        <v>16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6"/>
      <c r="V6" s="35"/>
    </row>
    <row r="7" spans="1:23" x14ac:dyDescent="0.25">
      <c r="B7" s="80" t="s">
        <v>48</v>
      </c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35"/>
      <c r="V7" s="35"/>
    </row>
    <row r="8" spans="1:23" x14ac:dyDescent="0.25">
      <c r="B8" s="80" t="s">
        <v>53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35"/>
      <c r="V8" s="35"/>
    </row>
    <row r="9" spans="1:23" x14ac:dyDescent="0.25">
      <c r="B9" s="75" t="s">
        <v>18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35"/>
      <c r="V9" s="35"/>
    </row>
    <row r="10" spans="1:23" x14ac:dyDescent="0.25">
      <c r="U10" s="35"/>
      <c r="V10" s="35"/>
    </row>
    <row r="11" spans="1:23" x14ac:dyDescent="0.25">
      <c r="D11"/>
      <c r="E11"/>
      <c r="F11" s="13"/>
      <c r="G11" s="35"/>
      <c r="H11" s="35"/>
      <c r="T11"/>
    </row>
    <row r="12" spans="1:23" ht="15" customHeight="1" x14ac:dyDescent="0.25">
      <c r="D12" s="13"/>
      <c r="E12" s="6"/>
      <c r="G12" s="35"/>
      <c r="H12" s="35"/>
      <c r="T12"/>
    </row>
    <row r="13" spans="1:23" x14ac:dyDescent="0.25">
      <c r="D13"/>
      <c r="E13"/>
      <c r="T13"/>
    </row>
    <row r="14" spans="1:23" x14ac:dyDescent="0.25">
      <c r="D14"/>
      <c r="E14"/>
      <c r="T14"/>
    </row>
    <row r="15" spans="1:23" x14ac:dyDescent="0.25">
      <c r="D15"/>
      <c r="E15"/>
      <c r="T15"/>
    </row>
    <row r="16" spans="1:23" x14ac:dyDescent="0.25">
      <c r="D16"/>
      <c r="E16"/>
      <c r="T16"/>
    </row>
    <row r="17" spans="3:20" x14ac:dyDescent="0.25">
      <c r="C17" s="6"/>
      <c r="D17"/>
      <c r="E17"/>
      <c r="T17"/>
    </row>
    <row r="18" spans="3:20" x14ac:dyDescent="0.25">
      <c r="D18"/>
      <c r="E18"/>
      <c r="T18"/>
    </row>
    <row r="19" spans="3:20" x14ac:dyDescent="0.25">
      <c r="C19" s="4"/>
      <c r="D19" s="2"/>
      <c r="E19" s="2"/>
      <c r="T19"/>
    </row>
    <row r="20" spans="3:20" x14ac:dyDescent="0.25">
      <c r="P20" s="13"/>
      <c r="T20"/>
    </row>
    <row r="21" spans="3:20" x14ac:dyDescent="0.25">
      <c r="P21" s="13"/>
      <c r="T21"/>
    </row>
  </sheetData>
  <mergeCells count="7">
    <mergeCell ref="B9:T9"/>
    <mergeCell ref="B2:T2"/>
    <mergeCell ref="B5:E5"/>
    <mergeCell ref="I5:O5"/>
    <mergeCell ref="B7:T7"/>
    <mergeCell ref="B8:T8"/>
    <mergeCell ref="B6:T6"/>
  </mergeCells>
  <pageMargins left="0.31496062992125984" right="0.31496062992125984" top="0.31496062992125984" bottom="0.31496062992125984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Land</vt:lpstr>
      <vt:lpstr>Building</vt:lpstr>
      <vt:lpstr>Building!Print_Area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Arun Tomar</cp:lastModifiedBy>
  <cp:lastPrinted>2022-01-07T08:12:53Z</cp:lastPrinted>
  <dcterms:created xsi:type="dcterms:W3CDTF">2021-09-16T11:33:35Z</dcterms:created>
  <dcterms:modified xsi:type="dcterms:W3CDTF">2022-10-03T09:25:40Z</dcterms:modified>
</cp:coreProperties>
</file>