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DATA IMP\Delhi NCR\Gurugram\VIS(2022-23)-PL304-232-432, Ms Devsristi Bio-Fuel Private Limited\"/>
    </mc:Choice>
  </mc:AlternateContent>
  <xr:revisionPtr revIDLastSave="0" documentId="13_ncr:1_{7509CC67-E733-49B0-8B4D-45DB2C9D99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rket Value" sheetId="1" r:id="rId1"/>
    <sheet name="Building Statemen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" i="1" l="1"/>
  <c r="Z6" i="1"/>
  <c r="Z5" i="1"/>
  <c r="Z4" i="1"/>
  <c r="H8" i="2"/>
  <c r="I7" i="2"/>
  <c r="I6" i="2"/>
  <c r="I5" i="2"/>
  <c r="I4" i="2"/>
  <c r="I19" i="1"/>
  <c r="I18" i="1"/>
  <c r="I17" i="1"/>
  <c r="I15" i="1"/>
  <c r="I16" i="1"/>
  <c r="I8" i="1"/>
  <c r="H8" i="1"/>
  <c r="R7" i="1"/>
  <c r="S7" i="1" s="1"/>
  <c r="P7" i="1"/>
  <c r="M7" i="1"/>
  <c r="I7" i="1"/>
  <c r="R6" i="1"/>
  <c r="S6" i="1" s="1"/>
  <c r="P6" i="1"/>
  <c r="M6" i="1"/>
  <c r="I6" i="1"/>
  <c r="R5" i="1"/>
  <c r="S5" i="1" s="1"/>
  <c r="P5" i="1"/>
  <c r="M5" i="1"/>
  <c r="I5" i="1"/>
  <c r="Z8" i="1" l="1"/>
  <c r="I8" i="2"/>
  <c r="T7" i="1"/>
  <c r="U7" i="1" s="1"/>
  <c r="W7" i="1" s="1"/>
  <c r="AA7" i="1" s="1"/>
  <c r="T6" i="1"/>
  <c r="U6" i="1" s="1"/>
  <c r="W6" i="1" s="1"/>
  <c r="AA6" i="1" s="1"/>
  <c r="T5" i="1"/>
  <c r="U5" i="1" s="1"/>
  <c r="W5" i="1" s="1"/>
  <c r="AA5" i="1" s="1"/>
  <c r="M4" i="1"/>
  <c r="I4" i="1"/>
  <c r="R4" i="1" l="1"/>
  <c r="P4" i="1" l="1"/>
  <c r="S4" i="1" l="1"/>
  <c r="S8" i="1" s="1"/>
  <c r="T4" i="1" l="1"/>
  <c r="U4" i="1" s="1"/>
  <c r="W4" i="1" s="1"/>
  <c r="W8" i="1" s="1"/>
  <c r="AA4" i="1" l="1"/>
</calcChain>
</file>

<file path=xl/sharedStrings.xml><?xml version="1.0" encoding="utf-8"?>
<sst xmlns="http://schemas.openxmlformats.org/spreadsheetml/2006/main" count="70" uniqueCount="45">
  <si>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</si>
  <si>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</si>
  <si>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</si>
  <si>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</si>
  <si>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</si>
  <si>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</si>
  <si>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</si>
  <si>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Depreciated Value
(INR)</t>
  </si>
  <si>
    <t>Depreciated Replacement Market Value
(INR)</t>
  </si>
  <si>
    <t>Particular</t>
  </si>
  <si>
    <t>Gross Replacement Value
(INR)</t>
  </si>
  <si>
    <r>
      <t xml:space="preserve">Area 
</t>
    </r>
    <r>
      <rPr>
        <i/>
        <sz val="10"/>
        <rFont val="Calibri"/>
        <family val="2"/>
        <scheme val="minor"/>
      </rPr>
      <t>(in sq mtr)</t>
    </r>
  </si>
  <si>
    <r>
      <t xml:space="preserve">Area 
</t>
    </r>
    <r>
      <rPr>
        <i/>
        <sz val="10"/>
        <rFont val="Calibri"/>
        <family val="2"/>
        <scheme val="minor"/>
      </rPr>
      <t>(in sq ft)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</si>
  <si>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 mtr)</t>
    </r>
  </si>
  <si>
    <t>Construction Category</t>
  </si>
  <si>
    <r>
      <t xml:space="preserve">Height </t>
    </r>
    <r>
      <rPr>
        <i/>
        <sz val="10"/>
        <rFont val="Calibri"/>
        <family val="2"/>
        <scheme val="minor"/>
      </rPr>
      <t>(in ft.)</t>
    </r>
  </si>
  <si>
    <t>Sr. No.</t>
  </si>
  <si>
    <t>Condition of Structure</t>
  </si>
  <si>
    <t xml:space="preserve">Deterioration Factor
(INR) </t>
  </si>
  <si>
    <t>Ordinary</t>
  </si>
  <si>
    <t>Class C Construction (Ordinary)</t>
  </si>
  <si>
    <t>REMARKS:-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</si>
  <si>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</si>
  <si>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</si>
  <si>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</si>
  <si>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</si>
  <si>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Residential House</t>
  </si>
  <si>
    <t>Age Factor</t>
  </si>
  <si>
    <t>Ground Floor</t>
  </si>
  <si>
    <t>First Floor</t>
  </si>
  <si>
    <t>Premium (For additional aesthetics or renovation)</t>
  </si>
  <si>
    <t>RCC load bearing structure on beam column and brick walls</t>
  </si>
  <si>
    <t>Second Floor</t>
  </si>
  <si>
    <t>Mumty</t>
  </si>
  <si>
    <t>Basement</t>
  </si>
  <si>
    <t>Ground</t>
  </si>
  <si>
    <t>First</t>
  </si>
  <si>
    <t>Second</t>
  </si>
  <si>
    <t>Area as per Site Survey</t>
  </si>
  <si>
    <t>BUILDING AREA STATEMENT PERTAINNING TO PROPERTY OF M/S DEVSRISTI BIO-FUEL PRIVATE LIMITED | SITUATED AT B-1/17, DLF QUTAB ENCLAVE COMPLEX, PHASE-I, GURUGRAM, HARYANA</t>
  </si>
  <si>
    <t>Govt. Guideline rates
(per sq.ft.)</t>
  </si>
  <si>
    <t>1.All the structures present within the compound of the property of M/s. Devsristi Bio-Fuel Private Limited situated at B-1/17,DLF City Phase-I, Gurugram, Haryana, has been considered in this valuation report.</t>
  </si>
  <si>
    <t>MARKET VALUE OF STRUCTURE | PROPERTY OF M/S DEVSRISTI BIO-FUEL PRIVATE LIMITED | SITUATED AT B-1/17, DLF CITY, PHASE-I, GURUGRAM, HARYANA</t>
  </si>
  <si>
    <t>2. Covered Area has been taken on the basis of the approved map. The bifurcation of the floor-wise area is available on the map and we have taken accordingly for the purpose of valuation.</t>
  </si>
  <si>
    <t>3. Structure valuation is done on the basis of 'Depreciated Replacement Cost Approach' method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</si>
</sst>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9" fontId="0" fillId="0" borderId="0" xfId="2" applyFont="1"/>
    <xf numFmtId="0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10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19"/>
  <sheetViews>
    <sheetView tabSelected="1" zoomScale="85" zoomScaleNormal="85" workbookViewId="0">
      <pane ySplit="3" topLeftCell="A4" activePane="bottomLeft" state="frozen"/>
      <selection pane="bottomLeft" activeCell="AB4" sqref="AB4"/>
    </sheetView>
  </sheetViews>
  <sheetFormatPr defaultRowHeight="15" x14ac:dyDescent="0.25"/>
  <cols>
    <col min="2" max="2" width="6.85546875" style="14" customWidth="1"/>
    <col min="3" max="3" width="7.5703125" style="15" customWidth="1"/>
    <col min="4" max="4" width="12.28515625" hidden="1" customWidth="1"/>
    <col min="5" max="5" width="19" customWidth="1"/>
    <col min="6" max="6" width="16.28515625" hidden="1" customWidth="1"/>
    <col min="7" max="7" width="9.5703125" hidden="1" customWidth="1"/>
    <col min="8" max="8" width="9" customWidth="1"/>
    <col min="9" max="9" width="7.5703125" bestFit="1" customWidth="1"/>
    <col min="10" max="10" width="6.85546875" customWidth="1"/>
    <col min="11" max="11" width="12.42578125" customWidth="1"/>
    <col min="12" max="12" width="9.85546875" hidden="1" customWidth="1"/>
    <col min="13" max="13" width="10.42578125" customWidth="1"/>
    <col min="14" max="14" width="11.28515625" customWidth="1"/>
    <col min="15" max="15" width="7.7109375" hidden="1" customWidth="1"/>
    <col min="16" max="16" width="12.85546875" hidden="1" customWidth="1"/>
    <col min="17" max="17" width="10.85546875" customWidth="1"/>
    <col min="18" max="18" width="12.140625" hidden="1" customWidth="1"/>
    <col min="19" max="19" width="13.140625" customWidth="1"/>
    <col min="20" max="20" width="13.140625" hidden="1" customWidth="1"/>
    <col min="21" max="21" width="12" hidden="1" customWidth="1"/>
    <col min="22" max="22" width="12.140625" customWidth="1"/>
    <col min="23" max="23" width="14.42578125" customWidth="1"/>
    <col min="24" max="24" width="12.42578125" customWidth="1"/>
    <col min="25" max="25" width="6.42578125" hidden="1" customWidth="1"/>
    <col min="26" max="26" width="11.5703125" customWidth="1"/>
    <col min="27" max="27" width="14.28515625" bestFit="1" customWidth="1"/>
  </cols>
  <sheetData>
    <row r="2" spans="2:27" ht="45" customHeight="1" x14ac:dyDescent="0.25">
      <c r="B2" s="32" t="s">
        <v>42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7" s="11" customFormat="1" ht="80.25" customHeight="1" x14ac:dyDescent="0.25">
      <c r="B3" s="10" t="s">
        <v>16</v>
      </c>
      <c r="C3" s="10" t="s">
        <v>0</v>
      </c>
      <c r="D3" s="9" t="s">
        <v>9</v>
      </c>
      <c r="E3" s="9" t="s">
        <v>3</v>
      </c>
      <c r="F3" s="10" t="s">
        <v>14</v>
      </c>
      <c r="G3" s="10" t="s">
        <v>17</v>
      </c>
      <c r="H3" s="10" t="s">
        <v>11</v>
      </c>
      <c r="I3" s="10" t="s">
        <v>12</v>
      </c>
      <c r="J3" s="10" t="s">
        <v>15</v>
      </c>
      <c r="K3" s="10" t="s">
        <v>1</v>
      </c>
      <c r="L3" s="10" t="s">
        <v>2</v>
      </c>
      <c r="M3" s="10" t="s">
        <v>23</v>
      </c>
      <c r="N3" s="10" t="s">
        <v>25</v>
      </c>
      <c r="O3" s="10" t="s">
        <v>4</v>
      </c>
      <c r="P3" s="10" t="s">
        <v>6</v>
      </c>
      <c r="Q3" s="10" t="s">
        <v>24</v>
      </c>
      <c r="R3" s="10" t="s">
        <v>13</v>
      </c>
      <c r="S3" s="10" t="s">
        <v>10</v>
      </c>
      <c r="T3" s="10" t="s">
        <v>18</v>
      </c>
      <c r="U3" s="10" t="s">
        <v>7</v>
      </c>
      <c r="V3" s="10" t="s">
        <v>30</v>
      </c>
      <c r="W3" s="10" t="s">
        <v>8</v>
      </c>
      <c r="X3" s="10" t="s">
        <v>40</v>
      </c>
      <c r="Y3" s="10" t="s">
        <v>27</v>
      </c>
      <c r="Z3" s="10" t="s">
        <v>22</v>
      </c>
    </row>
    <row r="4" spans="2:27" ht="57.75" x14ac:dyDescent="0.25">
      <c r="B4" s="13">
        <v>1</v>
      </c>
      <c r="C4" s="13" t="s">
        <v>28</v>
      </c>
      <c r="D4" s="29" t="s">
        <v>26</v>
      </c>
      <c r="E4" s="22" t="s">
        <v>31</v>
      </c>
      <c r="F4" s="13" t="s">
        <v>20</v>
      </c>
      <c r="G4" s="13" t="s">
        <v>19</v>
      </c>
      <c r="H4" s="4">
        <v>212.78</v>
      </c>
      <c r="I4" s="7">
        <f>H4*10.7639</f>
        <v>2290.3426420000001</v>
      </c>
      <c r="J4" s="7">
        <v>12</v>
      </c>
      <c r="K4" s="2">
        <v>2006</v>
      </c>
      <c r="L4" s="2">
        <v>2022</v>
      </c>
      <c r="M4" s="2">
        <f>L4-K4</f>
        <v>16</v>
      </c>
      <c r="N4" s="2">
        <v>60</v>
      </c>
      <c r="O4" s="3">
        <v>0.05</v>
      </c>
      <c r="P4" s="20">
        <f>(1-O4)/N4</f>
        <v>1.5833333333333331E-2</v>
      </c>
      <c r="Q4" s="5">
        <v>1800</v>
      </c>
      <c r="R4" s="5">
        <f>Q4*10.7639</f>
        <v>19375.02</v>
      </c>
      <c r="S4" s="5">
        <f>R4*H4</f>
        <v>4122616.7556000003</v>
      </c>
      <c r="T4" s="5">
        <f>S4*P4*M4</f>
        <v>1044396.244752</v>
      </c>
      <c r="U4" s="5">
        <f t="shared" ref="U4" si="0">MAX(S4-T4,0)</f>
        <v>3078220.5108480002</v>
      </c>
      <c r="V4" s="8">
        <v>0.05</v>
      </c>
      <c r="W4" s="5">
        <f>IF(U4&gt;O4*S4,U4*(1+V4),S4*O4)</f>
        <v>3232131.5363904005</v>
      </c>
      <c r="X4" s="5">
        <v>1300</v>
      </c>
      <c r="Y4" s="19">
        <v>1</v>
      </c>
      <c r="Z4" s="5">
        <f>(X4*Y4*I4)</f>
        <v>2977445.4346000003</v>
      </c>
      <c r="AA4" s="1">
        <f>W4/I4</f>
        <v>1411.2000000000003</v>
      </c>
    </row>
    <row r="5" spans="2:27" ht="57.75" x14ac:dyDescent="0.25">
      <c r="B5" s="13">
        <v>2</v>
      </c>
      <c r="C5" s="13" t="s">
        <v>29</v>
      </c>
      <c r="D5" s="30"/>
      <c r="E5" s="22" t="s">
        <v>31</v>
      </c>
      <c r="F5" s="13"/>
      <c r="G5" s="13"/>
      <c r="H5" s="4">
        <v>191.19</v>
      </c>
      <c r="I5" s="7">
        <f>H5*10.7639</f>
        <v>2057.9500410000001</v>
      </c>
      <c r="J5" s="7">
        <v>12</v>
      </c>
      <c r="K5" s="2">
        <v>2006</v>
      </c>
      <c r="L5" s="2">
        <v>2022</v>
      </c>
      <c r="M5" s="2">
        <f>L5-K5</f>
        <v>16</v>
      </c>
      <c r="N5" s="2">
        <v>60</v>
      </c>
      <c r="O5" s="3">
        <v>0.05</v>
      </c>
      <c r="P5" s="20">
        <f>(1-O5)/N5</f>
        <v>1.5833333333333331E-2</v>
      </c>
      <c r="Q5" s="5">
        <v>1800</v>
      </c>
      <c r="R5" s="5">
        <f>Q5*10.7639</f>
        <v>19375.02</v>
      </c>
      <c r="S5" s="5">
        <f>R5*H5</f>
        <v>3704310.0737999999</v>
      </c>
      <c r="T5" s="5">
        <f>S5*P5*M5</f>
        <v>938425.21869599982</v>
      </c>
      <c r="U5" s="5">
        <f t="shared" ref="U5" si="1">MAX(S5-T5,0)</f>
        <v>2765884.8551040003</v>
      </c>
      <c r="V5" s="8">
        <v>0.05</v>
      </c>
      <c r="W5" s="5">
        <f>IF(U5&gt;O5*S5,U5*(1+V5),S5*O5)</f>
        <v>2904179.0978592006</v>
      </c>
      <c r="X5" s="5">
        <v>1300</v>
      </c>
      <c r="Y5" s="19">
        <v>1</v>
      </c>
      <c r="Z5" s="5">
        <f t="shared" ref="Z5:Z7" si="2">(X5*Y5*I5)</f>
        <v>2675335.0533000003</v>
      </c>
      <c r="AA5" s="1">
        <f>W5/I5</f>
        <v>1411.2000000000003</v>
      </c>
    </row>
    <row r="6" spans="2:27" ht="57.75" x14ac:dyDescent="0.25">
      <c r="B6" s="13">
        <v>3</v>
      </c>
      <c r="C6" s="13" t="s">
        <v>32</v>
      </c>
      <c r="D6" s="30"/>
      <c r="E6" s="22" t="s">
        <v>31</v>
      </c>
      <c r="F6" s="13"/>
      <c r="G6" s="13"/>
      <c r="H6" s="4">
        <v>102.87</v>
      </c>
      <c r="I6" s="7">
        <f t="shared" ref="I6:I7" si="3">H6*10.7639</f>
        <v>1107.282393</v>
      </c>
      <c r="J6" s="7">
        <v>12</v>
      </c>
      <c r="K6" s="2">
        <v>2006</v>
      </c>
      <c r="L6" s="2">
        <v>2022</v>
      </c>
      <c r="M6" s="2">
        <f t="shared" ref="M6:M7" si="4">L6-K6</f>
        <v>16</v>
      </c>
      <c r="N6" s="2">
        <v>60</v>
      </c>
      <c r="O6" s="3">
        <v>0.05</v>
      </c>
      <c r="P6" s="20">
        <f t="shared" ref="P6:P7" si="5">(1-O6)/N6</f>
        <v>1.5833333333333331E-2</v>
      </c>
      <c r="Q6" s="5">
        <v>1800</v>
      </c>
      <c r="R6" s="5">
        <f t="shared" ref="R6:R7" si="6">Q6*10.7639</f>
        <v>19375.02</v>
      </c>
      <c r="S6" s="5">
        <f t="shared" ref="S6:S7" si="7">R6*H6</f>
        <v>1993108.3074</v>
      </c>
      <c r="T6" s="5">
        <f t="shared" ref="T6:T7" si="8">S6*P6*M6</f>
        <v>504920.77120799996</v>
      </c>
      <c r="U6" s="5">
        <f t="shared" ref="U6:U7" si="9">MAX(S6-T6,0)</f>
        <v>1488187.5361920001</v>
      </c>
      <c r="V6" s="8">
        <v>0.05</v>
      </c>
      <c r="W6" s="5">
        <f t="shared" ref="W6:W7" si="10">IF(U6&gt;O6*S6,U6*(1+V6),S6*O6)</f>
        <v>1562596.9130016002</v>
      </c>
      <c r="X6" s="5">
        <v>1300</v>
      </c>
      <c r="Y6" s="19">
        <v>1</v>
      </c>
      <c r="Z6" s="5">
        <f t="shared" si="2"/>
        <v>1439467.1109</v>
      </c>
      <c r="AA6" s="1">
        <f t="shared" ref="AA6:AA7" si="11">W6/I6</f>
        <v>1411.2000000000003</v>
      </c>
    </row>
    <row r="7" spans="2:27" ht="57.75" x14ac:dyDescent="0.25">
      <c r="B7" s="13">
        <v>4</v>
      </c>
      <c r="C7" s="13" t="s">
        <v>33</v>
      </c>
      <c r="D7" s="31"/>
      <c r="E7" s="22" t="s">
        <v>31</v>
      </c>
      <c r="F7" s="13"/>
      <c r="G7" s="13"/>
      <c r="H7" s="4">
        <v>4.5</v>
      </c>
      <c r="I7" s="7">
        <f t="shared" si="3"/>
        <v>48.437550000000002</v>
      </c>
      <c r="J7" s="7">
        <v>12</v>
      </c>
      <c r="K7" s="2">
        <v>2006</v>
      </c>
      <c r="L7" s="2">
        <v>2022</v>
      </c>
      <c r="M7" s="2">
        <f t="shared" si="4"/>
        <v>16</v>
      </c>
      <c r="N7" s="2">
        <v>60</v>
      </c>
      <c r="O7" s="3">
        <v>0.05</v>
      </c>
      <c r="P7" s="20">
        <f t="shared" si="5"/>
        <v>1.5833333333333331E-2</v>
      </c>
      <c r="Q7" s="5">
        <v>1800</v>
      </c>
      <c r="R7" s="5">
        <f t="shared" si="6"/>
        <v>19375.02</v>
      </c>
      <c r="S7" s="5">
        <f t="shared" si="7"/>
        <v>87187.59</v>
      </c>
      <c r="T7" s="5">
        <f t="shared" si="8"/>
        <v>22087.522799999995</v>
      </c>
      <c r="U7" s="5">
        <f t="shared" si="9"/>
        <v>65100.067200000005</v>
      </c>
      <c r="V7" s="8">
        <v>0.05</v>
      </c>
      <c r="W7" s="5">
        <f t="shared" si="10"/>
        <v>68355.070560000007</v>
      </c>
      <c r="X7" s="5">
        <v>1300</v>
      </c>
      <c r="Y7" s="19">
        <v>1</v>
      </c>
      <c r="Z7" s="5">
        <f t="shared" si="2"/>
        <v>62968.815000000002</v>
      </c>
      <c r="AA7" s="1">
        <f t="shared" si="11"/>
        <v>1411.2</v>
      </c>
    </row>
    <row r="8" spans="2:27" ht="15.75" customHeight="1" x14ac:dyDescent="0.25">
      <c r="B8" s="26" t="s">
        <v>5</v>
      </c>
      <c r="C8" s="26"/>
      <c r="D8" s="26"/>
      <c r="E8" s="26"/>
      <c r="F8" s="26"/>
      <c r="G8" s="26"/>
      <c r="H8" s="12">
        <f>SUM(H4:H7)</f>
        <v>511.34000000000003</v>
      </c>
      <c r="I8" s="23">
        <f>SUM(I4:I7)</f>
        <v>5504.0126259999988</v>
      </c>
      <c r="J8" s="16"/>
      <c r="K8" s="26"/>
      <c r="L8" s="26"/>
      <c r="M8" s="26"/>
      <c r="N8" s="26"/>
      <c r="O8" s="26"/>
      <c r="P8" s="26"/>
      <c r="Q8" s="26"/>
      <c r="R8" s="16"/>
      <c r="S8" s="6">
        <f>SUM(S4:S7)</f>
        <v>9907222.7268000003</v>
      </c>
      <c r="T8" s="6"/>
      <c r="U8" s="6"/>
      <c r="V8" s="6"/>
      <c r="W8" s="6">
        <f>SUM(W4:W7)</f>
        <v>7767262.6178112021</v>
      </c>
      <c r="X8" s="17"/>
      <c r="Y8" s="17"/>
      <c r="Z8" s="6">
        <f>SUM(Z4:Z7)</f>
        <v>7155216.4138000002</v>
      </c>
    </row>
    <row r="9" spans="2:27" ht="15.75" customHeight="1" x14ac:dyDescent="0.25">
      <c r="B9" s="28" t="s">
        <v>21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2:27" ht="30" customHeight="1" x14ac:dyDescent="0.25">
      <c r="B10" s="25" t="s">
        <v>41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2:27" x14ac:dyDescent="0.25">
      <c r="B11" s="25" t="s">
        <v>43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2:27" ht="15" customHeight="1" x14ac:dyDescent="0.25">
      <c r="B12" s="25" t="s">
        <v>44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4" spans="2:27" x14ac:dyDescent="0.25">
      <c r="H14" s="24" t="s">
        <v>38</v>
      </c>
      <c r="Z14" s="21"/>
    </row>
    <row r="15" spans="2:27" x14ac:dyDescent="0.25">
      <c r="H15" t="s">
        <v>34</v>
      </c>
      <c r="I15">
        <f>(36*13)</f>
        <v>468</v>
      </c>
      <c r="Z15" s="21"/>
    </row>
    <row r="16" spans="2:27" x14ac:dyDescent="0.25">
      <c r="H16" t="s">
        <v>35</v>
      </c>
      <c r="I16">
        <f>(46*37)+(7*38)</f>
        <v>1968</v>
      </c>
    </row>
    <row r="17" spans="8:20" x14ac:dyDescent="0.25">
      <c r="H17" t="s">
        <v>36</v>
      </c>
      <c r="I17">
        <f>33*22</f>
        <v>726</v>
      </c>
      <c r="T17" s="18"/>
    </row>
    <row r="18" spans="8:20" x14ac:dyDescent="0.25">
      <c r="H18" t="s">
        <v>37</v>
      </c>
      <c r="I18">
        <f>(17+17.9)*22</f>
        <v>767.8</v>
      </c>
    </row>
    <row r="19" spans="8:20" x14ac:dyDescent="0.25">
      <c r="I19" s="24">
        <f>SUM(I15:I18)</f>
        <v>3929.8</v>
      </c>
    </row>
  </sheetData>
  <mergeCells count="8">
    <mergeCell ref="B11:Z11"/>
    <mergeCell ref="B12:Z12"/>
    <mergeCell ref="K8:Q8"/>
    <mergeCell ref="B8:G8"/>
    <mergeCell ref="B2:Z2"/>
    <mergeCell ref="B9:Z9"/>
    <mergeCell ref="B10:Z10"/>
    <mergeCell ref="D4:D7"/>
  </mergeCells>
  <dataValidations disablePrompts="1" count="1">
    <dataValidation type="list" allowBlank="1" showInputMessage="1" showErrorMessage="1" promptTitle="Condition of Structure" prompt="Condition of Structure" sqref="G4:G7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D151-C09F-410D-AFB9-9FCBC8C60DC5}">
  <dimension ref="B2:K8"/>
  <sheetViews>
    <sheetView workbookViewId="0">
      <selection activeCell="M6" sqref="M6"/>
    </sheetView>
  </sheetViews>
  <sheetFormatPr defaultRowHeight="15" x14ac:dyDescent="0.25"/>
  <cols>
    <col min="2" max="2" width="6.7109375" style="14" customWidth="1"/>
    <col min="3" max="3" width="7.5703125" style="15" customWidth="1"/>
    <col min="4" max="4" width="12.28515625" customWidth="1"/>
    <col min="5" max="5" width="26" customWidth="1"/>
    <col min="6" max="6" width="16.28515625" hidden="1" customWidth="1"/>
    <col min="7" max="7" width="9.5703125" hidden="1" customWidth="1"/>
    <col min="8" max="8" width="9" customWidth="1"/>
    <col min="9" max="9" width="7.5703125" bestFit="1" customWidth="1"/>
    <col min="10" max="10" width="6.85546875" customWidth="1"/>
    <col min="11" max="11" width="12.42578125" customWidth="1"/>
  </cols>
  <sheetData>
    <row r="2" spans="2:11" ht="62.25" customHeight="1" x14ac:dyDescent="0.25">
      <c r="B2" s="27" t="s">
        <v>39</v>
      </c>
      <c r="C2" s="27"/>
      <c r="D2" s="27"/>
      <c r="E2" s="27"/>
      <c r="F2" s="27"/>
      <c r="G2" s="27"/>
      <c r="H2" s="27"/>
      <c r="I2" s="27"/>
      <c r="J2" s="27"/>
      <c r="K2" s="27"/>
    </row>
    <row r="3" spans="2:11" s="11" customFormat="1" ht="38.25" customHeight="1" x14ac:dyDescent="0.25">
      <c r="B3" s="10" t="s">
        <v>16</v>
      </c>
      <c r="C3" s="10" t="s">
        <v>0</v>
      </c>
      <c r="D3" s="9" t="s">
        <v>9</v>
      </c>
      <c r="E3" s="9" t="s">
        <v>3</v>
      </c>
      <c r="F3" s="10" t="s">
        <v>14</v>
      </c>
      <c r="G3" s="10" t="s">
        <v>17</v>
      </c>
      <c r="H3" s="10" t="s">
        <v>11</v>
      </c>
      <c r="I3" s="10" t="s">
        <v>12</v>
      </c>
      <c r="J3" s="10" t="s">
        <v>15</v>
      </c>
      <c r="K3" s="10" t="s">
        <v>1</v>
      </c>
    </row>
    <row r="4" spans="2:11" ht="45" x14ac:dyDescent="0.25">
      <c r="B4" s="13">
        <v>1</v>
      </c>
      <c r="C4" s="13" t="s">
        <v>28</v>
      </c>
      <c r="D4" s="29" t="s">
        <v>26</v>
      </c>
      <c r="E4" s="22" t="s">
        <v>31</v>
      </c>
      <c r="F4" s="13" t="s">
        <v>20</v>
      </c>
      <c r="G4" s="13" t="s">
        <v>19</v>
      </c>
      <c r="H4" s="4">
        <v>212.78</v>
      </c>
      <c r="I4" s="7">
        <f>H4*10.7639</f>
        <v>2290.3426420000001</v>
      </c>
      <c r="J4" s="7">
        <v>12</v>
      </c>
      <c r="K4" s="2">
        <v>2006</v>
      </c>
    </row>
    <row r="5" spans="2:11" ht="43.5" x14ac:dyDescent="0.25">
      <c r="B5" s="13">
        <v>2</v>
      </c>
      <c r="C5" s="13" t="s">
        <v>29</v>
      </c>
      <c r="D5" s="30"/>
      <c r="E5" s="22" t="s">
        <v>31</v>
      </c>
      <c r="F5" s="13"/>
      <c r="G5" s="13"/>
      <c r="H5" s="4">
        <v>191.19</v>
      </c>
      <c r="I5" s="7">
        <f>H5*10.7639</f>
        <v>2057.9500410000001</v>
      </c>
      <c r="J5" s="7">
        <v>12</v>
      </c>
      <c r="K5" s="2">
        <v>2006</v>
      </c>
    </row>
    <row r="6" spans="2:11" ht="43.5" x14ac:dyDescent="0.25">
      <c r="B6" s="13">
        <v>3</v>
      </c>
      <c r="C6" s="13" t="s">
        <v>32</v>
      </c>
      <c r="D6" s="30"/>
      <c r="E6" s="22" t="s">
        <v>31</v>
      </c>
      <c r="F6" s="13"/>
      <c r="G6" s="13"/>
      <c r="H6" s="4">
        <v>102.87</v>
      </c>
      <c r="I6" s="7">
        <f t="shared" ref="I6:I7" si="0">H6*10.7639</f>
        <v>1107.282393</v>
      </c>
      <c r="J6" s="7">
        <v>12</v>
      </c>
      <c r="K6" s="2">
        <v>2006</v>
      </c>
    </row>
    <row r="7" spans="2:11" ht="43.5" x14ac:dyDescent="0.25">
      <c r="B7" s="13">
        <v>4</v>
      </c>
      <c r="C7" s="13" t="s">
        <v>33</v>
      </c>
      <c r="D7" s="31"/>
      <c r="E7" s="22" t="s">
        <v>31</v>
      </c>
      <c r="F7" s="13"/>
      <c r="G7" s="13"/>
      <c r="H7" s="4">
        <v>4.5</v>
      </c>
      <c r="I7" s="7">
        <f t="shared" si="0"/>
        <v>48.437550000000002</v>
      </c>
      <c r="J7" s="7">
        <v>12</v>
      </c>
      <c r="K7" s="2">
        <v>2006</v>
      </c>
    </row>
    <row r="8" spans="2:11" ht="15.75" customHeight="1" x14ac:dyDescent="0.25">
      <c r="B8" s="26" t="s">
        <v>5</v>
      </c>
      <c r="C8" s="26"/>
      <c r="D8" s="26"/>
      <c r="E8" s="26"/>
      <c r="F8" s="26"/>
      <c r="G8" s="26"/>
      <c r="H8" s="12">
        <f>SUM(H4:H7)</f>
        <v>511.34000000000003</v>
      </c>
      <c r="I8" s="23">
        <f>SUM(I4:I7)</f>
        <v>5504.0126259999988</v>
      </c>
      <c r="J8" s="16"/>
      <c r="K8" s="16"/>
    </row>
  </sheetData>
  <mergeCells count="3">
    <mergeCell ref="B2:K2"/>
    <mergeCell ref="D4:D7"/>
    <mergeCell ref="B8:G8"/>
  </mergeCells>
  <dataValidations count="1">
    <dataValidation type="list" allowBlank="1" showInputMessage="1" showErrorMessage="1" promptTitle="Condition of Structure" prompt="Condition of Structure" sqref="G4:G7" xr:uid="{6178067C-7AE8-4053-A198-8EA21B49BBDC}">
      <formula1>"Poor, Average, Ordinary, Good, Very Good, Excellent"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Value</vt:lpstr>
      <vt:lpstr>Building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dcterms:created xsi:type="dcterms:W3CDTF">2021-09-16T11:33:35Z</dcterms:created>
  <dcterms:modified xsi:type="dcterms:W3CDTF">2022-09-07T06:28:31Z</dcterms:modified>
</cp:coreProperties>
</file>