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Files For Review\Rajani Gupta Ma'am\SEPTEMBER MONTH\uploads\VIS(2022-23)-PL309-235-435\PreparerReport\"/>
    </mc:Choice>
  </mc:AlternateContent>
  <xr:revisionPtr revIDLastSave="0" documentId="13_ncr:1_{F7AC6F22-4694-4741-980C-CBBAE70720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ing of building" sheetId="1" r:id="rId1"/>
    <sheet name="Boundary wall" sheetId="4" r:id="rId2"/>
    <sheet name="summary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7" i="1" l="1"/>
  <c r="N27" i="1"/>
  <c r="O27" i="1" s="1"/>
  <c r="P27" i="1" s="1"/>
  <c r="R27" i="1" s="1"/>
  <c r="L27" i="1"/>
  <c r="I27" i="1"/>
  <c r="Q7" i="4"/>
  <c r="M8" i="4"/>
  <c r="H15" i="4"/>
  <c r="H14" i="4"/>
  <c r="Z11" i="1"/>
  <c r="AA10" i="1"/>
  <c r="Z7" i="1"/>
  <c r="D11" i="4"/>
  <c r="D10" i="4"/>
  <c r="E9" i="1"/>
  <c r="F22" i="1"/>
  <c r="F9" i="1" l="1"/>
  <c r="W5" i="1" s="1"/>
  <c r="N12" i="5"/>
  <c r="N7" i="1"/>
  <c r="J18" i="5" l="1"/>
  <c r="N6" i="1" l="1"/>
  <c r="L8" i="5"/>
  <c r="H11" i="5"/>
  <c r="H10" i="5"/>
  <c r="H6" i="5"/>
  <c r="F8" i="5"/>
  <c r="W11" i="1" l="1"/>
  <c r="W12" i="1" s="1"/>
  <c r="T13" i="1" l="1"/>
  <c r="P17" i="1" l="1"/>
  <c r="M25" i="1" l="1"/>
  <c r="K23" i="1"/>
  <c r="M20" i="1"/>
  <c r="M21" i="1" s="1"/>
  <c r="G20" i="1" l="1"/>
  <c r="G21" i="1" s="1"/>
  <c r="I20" i="1"/>
  <c r="I21" i="1" s="1"/>
  <c r="G18" i="1"/>
  <c r="K18" i="1"/>
  <c r="G22" i="1" l="1"/>
  <c r="L6" i="1"/>
  <c r="L7" i="1"/>
  <c r="N9" i="1" l="1"/>
  <c r="I7" i="1"/>
  <c r="O7" i="1" s="1"/>
  <c r="P7" i="1" s="1"/>
  <c r="I6" i="1"/>
  <c r="O6" i="1" s="1"/>
  <c r="P6" i="1" s="1"/>
  <c r="P9" i="1" l="1"/>
  <c r="O9" i="1"/>
  <c r="R7" i="1"/>
  <c r="R6" i="1"/>
  <c r="R9" i="1" l="1"/>
  <c r="E11" i="4" s="1"/>
  <c r="E13" i="4" s="1"/>
</calcChain>
</file>

<file path=xl/sharedStrings.xml><?xml version="1.0" encoding="utf-8"?>
<sst xmlns="http://schemas.openxmlformats.org/spreadsheetml/2006/main" count="52" uniqueCount="40">
  <si>
    <t>SR. No.</t>
  </si>
  <si>
    <t>Floor</t>
  </si>
  <si>
    <t>Particular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</si>
  <si>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</si>
  <si>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</si>
  <si>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</si>
  <si>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</si>
  <si>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</si>
  <si>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</si>
  <si>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</si>
  <si>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</si>
  <si>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</si>
  <si>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</si>
  <si>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</si>
  <si>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Building</t>
  </si>
  <si>
    <t>RCC framed structure</t>
  </si>
  <si>
    <t>First Floor</t>
  </si>
  <si>
    <t>TOTAL</t>
  </si>
  <si>
    <t>Remarks:</t>
  </si>
  <si>
    <t>3. The valuation is done by considering the depreciated replacement cost approach.</t>
  </si>
  <si>
    <t>Detoriation</t>
  </si>
  <si>
    <t>2.The subject property is constructed with RCC technology.</t>
  </si>
  <si>
    <t xml:space="preserve"> Constructed Covered area  in sq.mtr (As per survey)</t>
  </si>
  <si>
    <t xml:space="preserve"> Constructed Covered area  in sq.ft (As per survey)</t>
  </si>
  <si>
    <t>4.We have considered the year of construction as per the information provided to us by the coordinating person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</si>
  <si>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</si>
  <si>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</si>
  <si>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</si>
  <si>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</si>
  <si>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</si>
  <si>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</si>
  <si>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</si>
  <si>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land</t>
  </si>
  <si>
    <t>building</t>
  </si>
  <si>
    <t>boundary wall</t>
  </si>
  <si>
    <t>Ground Floor</t>
  </si>
  <si>
    <t>Year of Construction (as per information provided)</t>
  </si>
  <si>
    <t>M/S SHIVALIK INTERNATIONAL | LOCATED AT:-  PLOT NO. F-90, UPSIDC INDUSTRIA AREA, BAHADRABAD, HARIDWAR, UTTARAKHAND.</t>
  </si>
  <si>
    <t>1. All the details pertaing to the building area statement such as area, floor, etc has been considered as per the site survey.</t>
  </si>
  <si>
    <t>5.We have considered the constructed area as per the site visit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</si>
</sst>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.0_ ;_ * \-#,##0.0_ ;_ * &quot;-&quot;??_ ;_ @_ "/>
    <numFmt numFmtId="165" formatCode="0.0000"/>
    <numFmt numFmtId="166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4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6" fontId="2" fillId="0" borderId="1" xfId="4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43" fontId="0" fillId="0" borderId="0" xfId="1" applyFont="1"/>
    <xf numFmtId="44" fontId="0" fillId="0" borderId="0" xfId="0" applyNumberFormat="1"/>
    <xf numFmtId="2" fontId="0" fillId="0" borderId="0" xfId="0" applyNumberFormat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1" xfId="0" applyNumberFormat="1" applyBorder="1"/>
    <xf numFmtId="166" fontId="1" fillId="0" borderId="1" xfId="4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8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5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0" xfId="0" applyNumberFormat="1"/>
    <xf numFmtId="2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</cellXfs>
  <cellStyles count="6">
    <cellStyle name="40% - Accent1" xfId="3" builtinId="31"/>
    <cellStyle name="Comma" xfId="1" builtinId="3"/>
    <cellStyle name="Currency" xfId="5" builtinId="4"/>
    <cellStyle name="Currency 2" xfId="4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7"/>
  <sheetViews>
    <sheetView showGridLines="0" tabSelected="1" topLeftCell="A7" workbookViewId="0">
      <selection activeCell="N27" sqref="N27"/>
    </sheetView>
  </sheetViews>
  <sheetFormatPr defaultRowHeight="15" x14ac:dyDescent="0.25"/>
  <cols>
    <col min="1" max="1" width="4.140625" customWidth="1"/>
    <col min="2" max="2" width="9.85546875" bestFit="1" customWidth="1"/>
    <col min="3" max="3" width="9.42578125" bestFit="1" customWidth="1"/>
    <col min="4" max="4" width="20" bestFit="1" customWidth="1"/>
    <col min="5" max="6" width="15.42578125" bestFit="1" customWidth="1"/>
    <col min="7" max="7" width="12.28515625" bestFit="1" customWidth="1"/>
    <col min="8" max="8" width="9.5703125" bestFit="1" customWidth="1"/>
    <col min="9" max="10" width="10.42578125" bestFit="1" customWidth="1"/>
    <col min="11" max="11" width="12" bestFit="1" customWidth="1"/>
    <col min="12" max="12" width="12.42578125" bestFit="1" customWidth="1"/>
    <col min="13" max="13" width="12" bestFit="1" customWidth="1"/>
    <col min="14" max="14" width="13.28515625" bestFit="1" customWidth="1"/>
    <col min="15" max="15" width="12.42578125" bestFit="1" customWidth="1"/>
    <col min="16" max="16" width="13.28515625" bestFit="1" customWidth="1"/>
    <col min="17" max="17" width="11.140625" hidden="1" customWidth="1"/>
    <col min="18" max="18" width="13.28515625" bestFit="1" customWidth="1"/>
    <col min="19" max="19" width="9" bestFit="1" customWidth="1"/>
    <col min="20" max="20" width="8" bestFit="1" customWidth="1"/>
    <col min="23" max="23" width="8" bestFit="1" customWidth="1"/>
    <col min="26" max="26" width="9" bestFit="1" customWidth="1"/>
    <col min="27" max="27" width="6" bestFit="1" customWidth="1"/>
  </cols>
  <sheetData>
    <row r="2" spans="1:27" x14ac:dyDescent="0.2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27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27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7" ht="75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22</v>
      </c>
      <c r="F5" s="4" t="s">
        <v>23</v>
      </c>
      <c r="G5" s="4" t="s">
        <v>36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5" t="s">
        <v>20</v>
      </c>
      <c r="R5" s="4" t="s">
        <v>13</v>
      </c>
      <c r="W5" s="2">
        <f>F9/10.764</f>
        <v>673.72723894463024</v>
      </c>
      <c r="Z5">
        <v>34000</v>
      </c>
    </row>
    <row r="6" spans="1:27" ht="30" x14ac:dyDescent="0.25">
      <c r="A6" s="3">
        <v>1</v>
      </c>
      <c r="B6" s="3" t="s">
        <v>35</v>
      </c>
      <c r="C6" s="3" t="s">
        <v>14</v>
      </c>
      <c r="D6" s="3" t="s">
        <v>15</v>
      </c>
      <c r="E6" s="28">
        <v>336.86</v>
      </c>
      <c r="F6" s="29">
        <v>3626</v>
      </c>
      <c r="G6" s="3">
        <v>2017</v>
      </c>
      <c r="H6" s="3">
        <v>2022</v>
      </c>
      <c r="I6" s="3">
        <f>H6-G6</f>
        <v>5</v>
      </c>
      <c r="J6" s="3">
        <v>60</v>
      </c>
      <c r="K6" s="6">
        <v>0.05</v>
      </c>
      <c r="L6" s="7">
        <f>(1-K6)/J6</f>
        <v>1.5833333333333331E-2</v>
      </c>
      <c r="M6" s="8">
        <v>1600</v>
      </c>
      <c r="N6" s="18">
        <f>M6*F6</f>
        <v>5801600</v>
      </c>
      <c r="O6" s="8">
        <f>N6*L6*I6</f>
        <v>459293.33333333326</v>
      </c>
      <c r="P6" s="8">
        <f>MAX(N6-O6,0)</f>
        <v>5342306.666666667</v>
      </c>
      <c r="Q6" s="9">
        <v>0</v>
      </c>
      <c r="R6" s="8">
        <f>IF(P6&gt;K6*N6,P6*(1-Q6),N6*K6)</f>
        <v>5342306.666666667</v>
      </c>
      <c r="S6" s="13"/>
      <c r="W6">
        <v>2.29</v>
      </c>
      <c r="Z6">
        <v>450</v>
      </c>
    </row>
    <row r="7" spans="1:27" x14ac:dyDescent="0.25">
      <c r="A7" s="3">
        <v>2</v>
      </c>
      <c r="B7" s="3" t="s">
        <v>16</v>
      </c>
      <c r="C7" s="3" t="s">
        <v>14</v>
      </c>
      <c r="D7" s="3" t="s">
        <v>15</v>
      </c>
      <c r="E7" s="28">
        <v>336.86</v>
      </c>
      <c r="F7" s="29">
        <v>3626</v>
      </c>
      <c r="G7" s="3">
        <v>2017</v>
      </c>
      <c r="H7" s="3">
        <v>2022</v>
      </c>
      <c r="I7" s="3">
        <f t="shared" ref="I7" si="0">H7-G7</f>
        <v>5</v>
      </c>
      <c r="J7" s="3">
        <v>60</v>
      </c>
      <c r="K7" s="6">
        <v>0.05</v>
      </c>
      <c r="L7" s="7">
        <f t="shared" ref="L7" si="1">(1-K7)/J7</f>
        <v>1.5833333333333331E-2</v>
      </c>
      <c r="M7" s="8">
        <v>1600</v>
      </c>
      <c r="N7" s="18">
        <f>M7*F7</f>
        <v>5801600</v>
      </c>
      <c r="O7" s="8">
        <f t="shared" ref="O7" si="2">N7*L7*I7</f>
        <v>459293.33333333326</v>
      </c>
      <c r="P7" s="8">
        <f t="shared" ref="P7" si="3">MAX(N7-O7,0)</f>
        <v>5342306.666666667</v>
      </c>
      <c r="Q7" s="9">
        <v>0</v>
      </c>
      <c r="R7" s="8">
        <f t="shared" ref="R7" si="4">IF(P7&gt;K7*N7,P7*(1-Q7),N7*K7)</f>
        <v>5342306.666666667</v>
      </c>
      <c r="S7" s="13"/>
      <c r="W7">
        <v>5.0199999999999996</v>
      </c>
      <c r="Z7">
        <f>Z6*Z5</f>
        <v>15300000</v>
      </c>
    </row>
    <row r="8" spans="1:27" x14ac:dyDescent="0.25">
      <c r="A8" s="3"/>
      <c r="B8" s="3"/>
      <c r="C8" s="3"/>
      <c r="D8" s="3"/>
      <c r="E8" s="15"/>
      <c r="F8" s="17"/>
      <c r="G8" s="3"/>
      <c r="H8" s="3"/>
      <c r="I8" s="3"/>
      <c r="J8" s="3"/>
      <c r="K8" s="6"/>
      <c r="L8" s="7"/>
      <c r="M8" s="8"/>
      <c r="N8" s="18"/>
      <c r="O8" s="8"/>
      <c r="P8" s="8"/>
      <c r="Q8" s="9"/>
      <c r="R8" s="8"/>
      <c r="S8" s="13"/>
    </row>
    <row r="9" spans="1:27" x14ac:dyDescent="0.25">
      <c r="A9" s="33" t="s">
        <v>17</v>
      </c>
      <c r="B9" s="33"/>
      <c r="C9" s="33"/>
      <c r="D9" s="33"/>
      <c r="E9" s="16">
        <f>SUM(E6:E8)</f>
        <v>673.72</v>
      </c>
      <c r="F9" s="30">
        <f>SUM(F6:F8)</f>
        <v>7252</v>
      </c>
      <c r="G9" s="33"/>
      <c r="H9" s="33"/>
      <c r="I9" s="33"/>
      <c r="J9" s="33"/>
      <c r="K9" s="33"/>
      <c r="L9" s="33"/>
      <c r="M9" s="33"/>
      <c r="N9" s="10">
        <f>SUM(N6:N7)</f>
        <v>11603200</v>
      </c>
      <c r="O9" s="10">
        <f>SUM(O6:O7)</f>
        <v>918586.66666666651</v>
      </c>
      <c r="P9" s="10">
        <f>SUM(P6:P7)</f>
        <v>10684613.333333334</v>
      </c>
      <c r="Q9" s="11"/>
      <c r="R9" s="10">
        <f>SUM(R6:R7)</f>
        <v>10684613.333333334</v>
      </c>
      <c r="S9" s="13"/>
      <c r="T9" s="13"/>
      <c r="W9">
        <v>17.260000000000002</v>
      </c>
    </row>
    <row r="10" spans="1:27" x14ac:dyDescent="0.25">
      <c r="A10" s="38" t="s">
        <v>18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T10" s="13"/>
      <c r="W10">
        <v>14.28</v>
      </c>
      <c r="Z10">
        <v>450</v>
      </c>
      <c r="AA10">
        <f>Z10*1.196</f>
        <v>538.19999999999993</v>
      </c>
    </row>
    <row r="11" spans="1:27" x14ac:dyDescent="0.25">
      <c r="A11" s="34" t="s">
        <v>38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W11">
        <f>SUM(W6:W10)</f>
        <v>38.85</v>
      </c>
      <c r="Z11">
        <f>Z10*33000</f>
        <v>14850000</v>
      </c>
    </row>
    <row r="12" spans="1:27" x14ac:dyDescent="0.25">
      <c r="A12" s="35" t="s">
        <v>21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  <c r="W12">
        <f>W11*3.28</f>
        <v>127.428</v>
      </c>
    </row>
    <row r="13" spans="1:27" x14ac:dyDescent="0.25">
      <c r="A13" s="34" t="s">
        <v>19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T13">
        <f>12000*449.96</f>
        <v>5399520</v>
      </c>
    </row>
    <row r="14" spans="1:27" x14ac:dyDescent="0.25">
      <c r="A14" s="34" t="s">
        <v>24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7" x14ac:dyDescent="0.25">
      <c r="A15" s="35" t="s">
        <v>39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</row>
    <row r="16" spans="1:27" x14ac:dyDescent="0.25">
      <c r="A16" s="19"/>
    </row>
    <row r="17" spans="1:26" x14ac:dyDescent="0.25">
      <c r="H17" s="1"/>
      <c r="I17">
        <v>83</v>
      </c>
      <c r="J17" s="12"/>
      <c r="K17">
        <v>350</v>
      </c>
      <c r="P17">
        <f>83.612*56640</f>
        <v>4735783.68</v>
      </c>
    </row>
    <row r="18" spans="1:26" x14ac:dyDescent="0.25">
      <c r="G18">
        <f>3320/10.764</f>
        <v>308.4355258268302</v>
      </c>
      <c r="H18" s="2"/>
      <c r="K18">
        <f>K17*I17/100</f>
        <v>290.5</v>
      </c>
    </row>
    <row r="20" spans="1:26" x14ac:dyDescent="0.25">
      <c r="G20">
        <f>83*350/100</f>
        <v>290.5</v>
      </c>
      <c r="I20">
        <f>(350*83/100)*9</f>
        <v>2614.5</v>
      </c>
      <c r="M20">
        <f>100*9</f>
        <v>900</v>
      </c>
    </row>
    <row r="21" spans="1:26" x14ac:dyDescent="0.25">
      <c r="G21">
        <f>G20*10.764</f>
        <v>3126.942</v>
      </c>
      <c r="I21">
        <f>I20/3</f>
        <v>871.5</v>
      </c>
      <c r="M21">
        <f>M20/10.764</f>
        <v>83.612040133779274</v>
      </c>
    </row>
    <row r="22" spans="1:26" x14ac:dyDescent="0.25">
      <c r="F22">
        <f>3127/10.74</f>
        <v>291.15456238361264</v>
      </c>
      <c r="G22" s="14" t="e">
        <f>#REF!-G21</f>
        <v>#REF!</v>
      </c>
    </row>
    <row r="23" spans="1:26" x14ac:dyDescent="0.25">
      <c r="K23">
        <f>3127/10.764</f>
        <v>290.50538833147533</v>
      </c>
    </row>
    <row r="25" spans="1:26" x14ac:dyDescent="0.25">
      <c r="M25">
        <f>90*3.5</f>
        <v>315</v>
      </c>
    </row>
    <row r="27" spans="1:26" x14ac:dyDescent="0.25">
      <c r="A27" s="3">
        <v>2</v>
      </c>
      <c r="B27" s="3" t="s">
        <v>16</v>
      </c>
      <c r="C27" s="3" t="s">
        <v>14</v>
      </c>
      <c r="D27" s="3" t="s">
        <v>15</v>
      </c>
      <c r="E27" s="28">
        <v>146</v>
      </c>
      <c r="F27" s="29">
        <v>146</v>
      </c>
      <c r="G27" s="3">
        <v>2017</v>
      </c>
      <c r="H27" s="3">
        <v>2022</v>
      </c>
      <c r="I27" s="3">
        <f t="shared" ref="I27" si="5">H27-G27</f>
        <v>5</v>
      </c>
      <c r="J27" s="3">
        <v>60</v>
      </c>
      <c r="K27" s="6">
        <v>0.05</v>
      </c>
      <c r="L27" s="7">
        <f t="shared" ref="L27" si="6">(1-K27)/J27</f>
        <v>1.5833333333333331E-2</v>
      </c>
      <c r="M27" s="8">
        <v>1500</v>
      </c>
      <c r="N27" s="18">
        <f>M27*F27</f>
        <v>219000</v>
      </c>
      <c r="O27" s="8">
        <f t="shared" ref="O27" si="7">N27*L27*I27</f>
        <v>17337.499999999996</v>
      </c>
      <c r="P27" s="8">
        <f t="shared" ref="P27" si="8">MAX(N27-O27,0)</f>
        <v>201662.5</v>
      </c>
      <c r="Q27" s="9">
        <v>0</v>
      </c>
      <c r="R27" s="8">
        <f t="shared" ref="R27" si="9">IF(P27&gt;K27*N27,P27*(1-Q27),N27*K27)</f>
        <v>201662.5</v>
      </c>
      <c r="S27" s="13"/>
      <c r="W27">
        <v>5.0199999999999996</v>
      </c>
      <c r="Z27" t="e">
        <f>Z26*#REF!</f>
        <v>#REF!</v>
      </c>
    </row>
  </sheetData>
  <mergeCells count="9">
    <mergeCell ref="A13:R13"/>
    <mergeCell ref="A14:R14"/>
    <mergeCell ref="A15:R15"/>
    <mergeCell ref="A2:R4"/>
    <mergeCell ref="A9:D9"/>
    <mergeCell ref="G9:M9"/>
    <mergeCell ref="A11:R11"/>
    <mergeCell ref="A12:R12"/>
    <mergeCell ref="A10:R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workbookViewId="0">
      <selection activeCell="I4" sqref="I4"/>
    </sheetView>
  </sheetViews>
  <sheetFormatPr defaultRowHeight="15" x14ac:dyDescent="0.25"/>
  <cols>
    <col min="1" max="1" width="9" customWidth="1"/>
    <col min="2" max="2" width="10.42578125" customWidth="1"/>
    <col min="3" max="3" width="10" customWidth="1"/>
    <col min="4" max="4" width="12" customWidth="1"/>
    <col min="5" max="5" width="10.42578125" customWidth="1"/>
    <col min="6" max="6" width="7.7109375" hidden="1" customWidth="1"/>
    <col min="7" max="7" width="9" hidden="1" customWidth="1"/>
    <col min="8" max="8" width="10.28515625" customWidth="1"/>
    <col min="9" max="9" width="10.7109375" customWidth="1"/>
    <col min="10" max="10" width="9" hidden="1" customWidth="1"/>
    <col min="11" max="11" width="13.28515625" customWidth="1"/>
    <col min="12" max="12" width="8.7109375" hidden="1" customWidth="1"/>
    <col min="13" max="13" width="12.5703125" customWidth="1"/>
  </cols>
  <sheetData>
    <row r="1" spans="1:17" ht="15.75" customHeight="1" x14ac:dyDescent="0.2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7" ht="91.5" x14ac:dyDescent="0.25">
      <c r="A2" s="20" t="s">
        <v>31</v>
      </c>
      <c r="B2" s="20" t="s">
        <v>26</v>
      </c>
      <c r="C2" s="20" t="s">
        <v>4</v>
      </c>
      <c r="D2" s="20" t="s">
        <v>27</v>
      </c>
      <c r="E2" s="20" t="s">
        <v>28</v>
      </c>
      <c r="F2" s="20" t="s">
        <v>7</v>
      </c>
      <c r="G2" s="20" t="s">
        <v>8</v>
      </c>
      <c r="H2" s="20" t="s">
        <v>29</v>
      </c>
      <c r="I2" s="20" t="s">
        <v>10</v>
      </c>
      <c r="J2" s="20" t="s">
        <v>11</v>
      </c>
      <c r="K2" s="20" t="s">
        <v>12</v>
      </c>
      <c r="L2" s="20" t="s">
        <v>30</v>
      </c>
      <c r="M2" s="20" t="s">
        <v>13</v>
      </c>
    </row>
    <row r="3" spans="1:17" x14ac:dyDescent="0.25">
      <c r="A3" s="21"/>
      <c r="B3" s="22"/>
      <c r="C3" s="22"/>
      <c r="D3" s="22"/>
      <c r="E3" s="22"/>
      <c r="F3" s="23"/>
      <c r="G3" s="24"/>
      <c r="H3" s="25"/>
      <c r="I3" s="25"/>
      <c r="J3" s="25"/>
      <c r="K3" s="25"/>
      <c r="L3" s="26"/>
      <c r="M3" s="25"/>
    </row>
    <row r="6" spans="1:17" x14ac:dyDescent="0.25">
      <c r="K6" s="27"/>
    </row>
    <row r="7" spans="1:17" x14ac:dyDescent="0.25">
      <c r="M7">
        <v>17000000</v>
      </c>
      <c r="P7">
        <v>25000</v>
      </c>
      <c r="Q7">
        <f>P7/10.764</f>
        <v>2322.5566703827576</v>
      </c>
    </row>
    <row r="8" spans="1:17" x14ac:dyDescent="0.25">
      <c r="D8">
        <v>48.1</v>
      </c>
      <c r="K8" s="27"/>
      <c r="M8">
        <f>M7/300</f>
        <v>56666.666666666664</v>
      </c>
    </row>
    <row r="9" spans="1:17" x14ac:dyDescent="0.25">
      <c r="D9">
        <v>98.5</v>
      </c>
    </row>
    <row r="10" spans="1:17" x14ac:dyDescent="0.25">
      <c r="D10">
        <f>D9+D8</f>
        <v>146.6</v>
      </c>
    </row>
    <row r="11" spans="1:17" x14ac:dyDescent="0.25">
      <c r="D11">
        <f>D10*1500</f>
        <v>219900</v>
      </c>
      <c r="E11">
        <f>D11+'working of building'!R9</f>
        <v>10904513.333333334</v>
      </c>
    </row>
    <row r="12" spans="1:17" x14ac:dyDescent="0.25">
      <c r="E12">
        <v>14850000</v>
      </c>
    </row>
    <row r="13" spans="1:17" x14ac:dyDescent="0.25">
      <c r="E13">
        <f>E12+E11</f>
        <v>25754513.333333336</v>
      </c>
      <c r="H13">
        <v>25800000</v>
      </c>
    </row>
    <row r="14" spans="1:17" x14ac:dyDescent="0.25">
      <c r="H14">
        <f>H13*0.85</f>
        <v>21930000</v>
      </c>
    </row>
    <row r="15" spans="1:17" x14ac:dyDescent="0.25">
      <c r="H15">
        <f>H13*0.75</f>
        <v>19350000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5:N18"/>
  <sheetViews>
    <sheetView workbookViewId="0">
      <selection activeCell="N12" sqref="N12"/>
    </sheetView>
  </sheetViews>
  <sheetFormatPr defaultRowHeight="15" x14ac:dyDescent="0.25"/>
  <cols>
    <col min="5" max="5" width="13.7109375" bestFit="1" customWidth="1"/>
  </cols>
  <sheetData>
    <row r="5" spans="5:14" x14ac:dyDescent="0.25">
      <c r="E5" t="s">
        <v>32</v>
      </c>
      <c r="F5">
        <v>12055680</v>
      </c>
    </row>
    <row r="6" spans="5:14" x14ac:dyDescent="0.25">
      <c r="E6" t="s">
        <v>33</v>
      </c>
      <c r="F6">
        <v>6816454</v>
      </c>
      <c r="H6">
        <f>F6+F7</f>
        <v>7146454</v>
      </c>
      <c r="L6">
        <v>334.88</v>
      </c>
    </row>
    <row r="7" spans="5:14" x14ac:dyDescent="0.25">
      <c r="E7" t="s">
        <v>34</v>
      </c>
      <c r="F7">
        <v>330000</v>
      </c>
      <c r="L7">
        <v>36000</v>
      </c>
    </row>
    <row r="8" spans="5:14" x14ac:dyDescent="0.25">
      <c r="F8">
        <f>SUM(F5:F7)</f>
        <v>19202134</v>
      </c>
      <c r="L8">
        <f>L7*L6</f>
        <v>12055680</v>
      </c>
    </row>
    <row r="9" spans="5:14" x14ac:dyDescent="0.25">
      <c r="H9">
        <v>19600000</v>
      </c>
    </row>
    <row r="10" spans="5:14" x14ac:dyDescent="0.25">
      <c r="H10">
        <f>H9*0.85</f>
        <v>16660000</v>
      </c>
    </row>
    <row r="11" spans="5:14" x14ac:dyDescent="0.25">
      <c r="H11">
        <f>H9*0.75</f>
        <v>14700000</v>
      </c>
    </row>
    <row r="12" spans="5:14" x14ac:dyDescent="0.25">
      <c r="N12">
        <f>75.74+140</f>
        <v>215.74</v>
      </c>
    </row>
    <row r="16" spans="5:14" x14ac:dyDescent="0.25">
      <c r="J16">
        <v>334.88</v>
      </c>
    </row>
    <row r="17" spans="10:10" x14ac:dyDescent="0.25">
      <c r="J17">
        <v>36000</v>
      </c>
    </row>
    <row r="18" spans="10:10" x14ac:dyDescent="0.25">
      <c r="J18">
        <f>J17*J16</f>
        <v>12055680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 of building</vt:lpstr>
      <vt:lpstr>Boundary wall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2022-07-22T06:40:54Z</dcterms:created>
  <dcterms:modified xsi:type="dcterms:W3CDTF">2022-09-16T07:42:57Z</dcterms:modified>
</cp:coreProperties>
</file>