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Z:\In Progress Files\Tejash Bharadwaj\VIS(2022-23)-PL319-Q076-250-455, Marble city india limited, SBI Mayapuri\RKA Reports\"/>
    </mc:Choice>
  </mc:AlternateContent>
  <xr:revisionPtr revIDLastSave="0" documentId="13_ncr:1_{2E0BC358-3450-47C6-9E74-AA2325FFECF2}" xr6:coauthVersionLast="47" xr6:coauthVersionMax="47" xr10:uidLastSave="{00000000-0000-0000-0000-000000000000}"/>
  <bookViews>
    <workbookView xWindow="-120" yWindow="-120" windowWidth="24240" windowHeight="13140" tabRatio="864" firstSheet="1" activeTab="4" xr2:uid="{00000000-000D-0000-FFFF-FFFF00000000}"/>
  </bookViews>
  <sheets>
    <sheet name="Sheet1" sheetId="22" state="hidden" r:id="rId1"/>
    <sheet name="Land Details" sheetId="25" r:id="rId2"/>
    <sheet name="Land Valuation (Guideline)" sheetId="23" r:id="rId3"/>
    <sheet name="Land Valuation (Market)" sheetId="24" r:id="rId4"/>
    <sheet name="Building Valuation-Map" sheetId="26" r:id="rId5"/>
    <sheet name="Building Valuation Summary" sheetId="13" r:id="rId6"/>
    <sheet name="Building Valuation-Site Survey" sheetId="14" r:id="rId7"/>
  </sheets>
  <definedNames>
    <definedName name="_xlnm._FilterDatabase" localSheetId="6" hidden="1">'Building Valuation-Site Survey'!$B$9:$AA$31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W25" i="26" l="1"/>
  <c r="W24" i="26"/>
  <c r="K26" i="26"/>
  <c r="I22" i="26"/>
  <c r="I21" i="26"/>
  <c r="I20" i="26"/>
  <c r="I19" i="26"/>
  <c r="I18" i="26"/>
  <c r="I16" i="26"/>
  <c r="I15" i="26"/>
  <c r="I14" i="26"/>
  <c r="I13" i="26"/>
  <c r="I12" i="26"/>
  <c r="I11" i="26"/>
  <c r="I10" i="26"/>
  <c r="J23" i="26"/>
  <c r="W23" i="26" s="1"/>
  <c r="J22" i="26"/>
  <c r="W22" i="26" s="1"/>
  <c r="J21" i="26"/>
  <c r="J20" i="26"/>
  <c r="J19" i="26"/>
  <c r="J18" i="26"/>
  <c r="J17" i="26"/>
  <c r="J16" i="26"/>
  <c r="J15" i="26"/>
  <c r="W15" i="26" s="1"/>
  <c r="J14" i="26"/>
  <c r="W14" i="26" s="1"/>
  <c r="J13" i="26"/>
  <c r="J12" i="26"/>
  <c r="J11" i="26"/>
  <c r="J10" i="26"/>
  <c r="W10" i="26" s="1"/>
  <c r="W19" i="26"/>
  <c r="W18" i="26"/>
  <c r="S48" i="26"/>
  <c r="U48" i="26" s="1"/>
  <c r="V48" i="26" s="1"/>
  <c r="W48" i="26" s="1"/>
  <c r="S47" i="26"/>
  <c r="U47" i="26" s="1"/>
  <c r="S46" i="26"/>
  <c r="U46" i="26" s="1"/>
  <c r="S45" i="26"/>
  <c r="U45" i="26" s="1"/>
  <c r="V45" i="26" s="1"/>
  <c r="W45" i="26" s="1"/>
  <c r="S44" i="26"/>
  <c r="U44" i="26" s="1"/>
  <c r="S43" i="26"/>
  <c r="U43" i="26" s="1"/>
  <c r="S42" i="26"/>
  <c r="U42" i="26" s="1"/>
  <c r="S41" i="26"/>
  <c r="U41" i="26" s="1"/>
  <c r="S40" i="26"/>
  <c r="U40" i="26" s="1"/>
  <c r="S39" i="26"/>
  <c r="U39" i="26" s="1"/>
  <c r="S38" i="26"/>
  <c r="U38" i="26" s="1"/>
  <c r="S37" i="26"/>
  <c r="U37" i="26" s="1"/>
  <c r="I37" i="26"/>
  <c r="K37" i="26" s="1"/>
  <c r="S36" i="26"/>
  <c r="U36" i="26" s="1"/>
  <c r="S35" i="26"/>
  <c r="U35" i="26" s="1"/>
  <c r="S34" i="26"/>
  <c r="U34" i="26" s="1"/>
  <c r="S33" i="26"/>
  <c r="U33" i="26" s="1"/>
  <c r="S32" i="26"/>
  <c r="U32" i="26" s="1"/>
  <c r="S31" i="26"/>
  <c r="U31" i="26" s="1"/>
  <c r="S30" i="26"/>
  <c r="U30" i="26" s="1"/>
  <c r="V25" i="26"/>
  <c r="Q25" i="26"/>
  <c r="S25" i="26" s="1"/>
  <c r="V24" i="26"/>
  <c r="Q24" i="26"/>
  <c r="S24" i="26" s="1"/>
  <c r="V23" i="26"/>
  <c r="Q23" i="26"/>
  <c r="S23" i="26" s="1"/>
  <c r="V22" i="26"/>
  <c r="Q22" i="26"/>
  <c r="S22" i="26" s="1"/>
  <c r="V21" i="26"/>
  <c r="Q21" i="26"/>
  <c r="S21" i="26" s="1"/>
  <c r="W21" i="26"/>
  <c r="W20" i="26"/>
  <c r="V20" i="26"/>
  <c r="Q20" i="26"/>
  <c r="S20" i="26" s="1"/>
  <c r="V19" i="26"/>
  <c r="Q19" i="26"/>
  <c r="S19" i="26" s="1"/>
  <c r="V18" i="26"/>
  <c r="Q18" i="26"/>
  <c r="S18" i="26" s="1"/>
  <c r="V17" i="26"/>
  <c r="Q17" i="26"/>
  <c r="S17" i="26" s="1"/>
  <c r="W17" i="26"/>
  <c r="W16" i="26"/>
  <c r="V16" i="26"/>
  <c r="Q16" i="26"/>
  <c r="S16" i="26" s="1"/>
  <c r="V15" i="26"/>
  <c r="Q15" i="26"/>
  <c r="S15" i="26" s="1"/>
  <c r="V14" i="26"/>
  <c r="Q14" i="26"/>
  <c r="S14" i="26" s="1"/>
  <c r="V13" i="26"/>
  <c r="Q13" i="26"/>
  <c r="S13" i="26" s="1"/>
  <c r="W13" i="26"/>
  <c r="W12" i="26"/>
  <c r="V12" i="26"/>
  <c r="Q12" i="26"/>
  <c r="S12" i="26" s="1"/>
  <c r="V11" i="26"/>
  <c r="Q11" i="26"/>
  <c r="S11" i="26" s="1"/>
  <c r="V10" i="26"/>
  <c r="Q10" i="26"/>
  <c r="S10" i="26" s="1"/>
  <c r="AA30" i="14"/>
  <c r="AA29" i="14"/>
  <c r="AA28" i="14"/>
  <c r="AA27" i="14"/>
  <c r="AA26" i="14"/>
  <c r="AA25" i="14"/>
  <c r="AA24" i="14"/>
  <c r="AA23" i="14"/>
  <c r="AA22" i="14"/>
  <c r="AA21" i="14"/>
  <c r="AA20" i="14"/>
  <c r="AA19" i="14"/>
  <c r="AA18" i="14"/>
  <c r="AA17" i="14"/>
  <c r="AA16" i="14"/>
  <c r="AA15" i="14"/>
  <c r="AA14" i="14"/>
  <c r="AA13" i="14"/>
  <c r="AA12" i="14"/>
  <c r="AA11" i="14"/>
  <c r="AA10" i="14"/>
  <c r="K31" i="14"/>
  <c r="W31" i="14"/>
  <c r="W30" i="14"/>
  <c r="W29" i="14"/>
  <c r="Q29" i="14"/>
  <c r="S29" i="14" s="1"/>
  <c r="V29" i="14"/>
  <c r="Q30" i="14"/>
  <c r="S30" i="14" s="1"/>
  <c r="V30" i="14"/>
  <c r="F30" i="14"/>
  <c r="S53" i="14"/>
  <c r="U53" i="14" s="1"/>
  <c r="S52" i="14"/>
  <c r="U52" i="14" s="1"/>
  <c r="S51" i="14"/>
  <c r="U51" i="14" s="1"/>
  <c r="S50" i="14"/>
  <c r="U50" i="14" s="1"/>
  <c r="S49" i="14"/>
  <c r="U49" i="14" s="1"/>
  <c r="S48" i="14"/>
  <c r="U48" i="14" s="1"/>
  <c r="S47" i="14"/>
  <c r="U47" i="14" s="1"/>
  <c r="S46" i="14"/>
  <c r="U46" i="14" s="1"/>
  <c r="S45" i="14"/>
  <c r="U45" i="14" s="1"/>
  <c r="S44" i="14"/>
  <c r="U44" i="14" s="1"/>
  <c r="S43" i="14"/>
  <c r="U43" i="14" s="1"/>
  <c r="S42" i="14"/>
  <c r="U42" i="14" s="1"/>
  <c r="S41" i="14"/>
  <c r="U41" i="14" s="1"/>
  <c r="S40" i="14"/>
  <c r="U40" i="14" s="1"/>
  <c r="S39" i="14"/>
  <c r="U39" i="14" s="1"/>
  <c r="S38" i="14"/>
  <c r="U38" i="14" s="1"/>
  <c r="S37" i="14"/>
  <c r="U37" i="14" s="1"/>
  <c r="S36" i="14"/>
  <c r="U36" i="14" s="1"/>
  <c r="S35" i="14"/>
  <c r="U35" i="14" s="1"/>
  <c r="V10" i="14"/>
  <c r="I42" i="14"/>
  <c r="K42" i="14" s="1"/>
  <c r="D6" i="25"/>
  <c r="D7" i="25"/>
  <c r="G12" i="24"/>
  <c r="F12" i="24"/>
  <c r="E12" i="24"/>
  <c r="H11" i="24"/>
  <c r="H12" i="24" s="1"/>
  <c r="C6" i="24"/>
  <c r="F12" i="23"/>
  <c r="C6" i="23"/>
  <c r="G12" i="23"/>
  <c r="E12" i="23"/>
  <c r="H11" i="23"/>
  <c r="H12" i="23" s="1"/>
  <c r="V28" i="14"/>
  <c r="V27" i="14"/>
  <c r="V26" i="14"/>
  <c r="V25" i="14"/>
  <c r="V24" i="14"/>
  <c r="V23" i="14"/>
  <c r="V22" i="14"/>
  <c r="V21" i="14"/>
  <c r="V20" i="14"/>
  <c r="V19" i="14"/>
  <c r="V18" i="14"/>
  <c r="V17" i="14"/>
  <c r="V16" i="14"/>
  <c r="V15" i="14"/>
  <c r="V14" i="14"/>
  <c r="V13" i="14"/>
  <c r="V12" i="14"/>
  <c r="V11" i="14"/>
  <c r="Q11" i="14"/>
  <c r="S11" i="14" s="1"/>
  <c r="Q12" i="14"/>
  <c r="S12" i="14" s="1"/>
  <c r="Q13" i="14"/>
  <c r="S13" i="14" s="1"/>
  <c r="Q14" i="14"/>
  <c r="S14" i="14" s="1"/>
  <c r="Q15" i="14"/>
  <c r="S15" i="14" s="1"/>
  <c r="Q16" i="14"/>
  <c r="S16" i="14" s="1"/>
  <c r="Q17" i="14"/>
  <c r="S17" i="14" s="1"/>
  <c r="Q18" i="14"/>
  <c r="S18" i="14" s="1"/>
  <c r="Q19" i="14"/>
  <c r="S19" i="14" s="1"/>
  <c r="Q20" i="14"/>
  <c r="S20" i="14" s="1"/>
  <c r="Q21" i="14"/>
  <c r="S21" i="14" s="1"/>
  <c r="Q22" i="14"/>
  <c r="S22" i="14" s="1"/>
  <c r="Q23" i="14"/>
  <c r="S23" i="14" s="1"/>
  <c r="Q24" i="14"/>
  <c r="S24" i="14" s="1"/>
  <c r="Q25" i="14"/>
  <c r="S25" i="14" s="1"/>
  <c r="Q26" i="14"/>
  <c r="S26" i="14" s="1"/>
  <c r="Q27" i="14"/>
  <c r="S27" i="14" s="1"/>
  <c r="Q28" i="14"/>
  <c r="S28" i="14" s="1"/>
  <c r="F28" i="14"/>
  <c r="J28" i="14" s="1"/>
  <c r="W28" i="14" s="1"/>
  <c r="J27" i="14"/>
  <c r="K27" i="14" s="1"/>
  <c r="I27" i="14"/>
  <c r="F26" i="14"/>
  <c r="J26" i="14" s="1"/>
  <c r="K26" i="14" s="1"/>
  <c r="J25" i="14"/>
  <c r="K25" i="14" s="1"/>
  <c r="J24" i="14"/>
  <c r="K24" i="14" s="1"/>
  <c r="J23" i="14"/>
  <c r="K23" i="14" s="1"/>
  <c r="J22" i="14"/>
  <c r="K22" i="14" s="1"/>
  <c r="J21" i="14"/>
  <c r="K21" i="14" s="1"/>
  <c r="J20" i="14"/>
  <c r="K20" i="14" s="1"/>
  <c r="J19" i="14"/>
  <c r="K19" i="14" s="1"/>
  <c r="J18" i="14"/>
  <c r="K18" i="14" s="1"/>
  <c r="J17" i="14"/>
  <c r="K17" i="14" s="1"/>
  <c r="J16" i="14"/>
  <c r="K16" i="14" s="1"/>
  <c r="J15" i="14"/>
  <c r="K15" i="14" s="1"/>
  <c r="J14" i="14"/>
  <c r="K14" i="14" s="1"/>
  <c r="J13" i="14"/>
  <c r="K13" i="14" s="1"/>
  <c r="J12" i="14"/>
  <c r="K12" i="14" s="1"/>
  <c r="J11" i="14"/>
  <c r="K11" i="14" s="1"/>
  <c r="I28" i="14"/>
  <c r="I26" i="14"/>
  <c r="I25" i="14"/>
  <c r="I24" i="14"/>
  <c r="I23" i="14"/>
  <c r="I22" i="14"/>
  <c r="I21" i="14"/>
  <c r="I20" i="14"/>
  <c r="I19" i="14"/>
  <c r="I18" i="14"/>
  <c r="I17" i="14"/>
  <c r="I16" i="14"/>
  <c r="I15" i="14"/>
  <c r="I14" i="14"/>
  <c r="I13" i="14"/>
  <c r="I12" i="14"/>
  <c r="I11" i="14"/>
  <c r="I10" i="14"/>
  <c r="J10" i="14"/>
  <c r="K10" i="14" s="1"/>
  <c r="Q10" i="14"/>
  <c r="S10" i="14" s="1"/>
  <c r="J26" i="26" l="1"/>
  <c r="C7" i="26" s="1"/>
  <c r="V33" i="26"/>
  <c r="W33" i="26" s="1"/>
  <c r="V30" i="26"/>
  <c r="W30" i="26" s="1"/>
  <c r="V34" i="26"/>
  <c r="W34" i="26" s="1"/>
  <c r="V37" i="26"/>
  <c r="W37" i="26" s="1"/>
  <c r="V41" i="26"/>
  <c r="W41" i="26" s="1"/>
  <c r="X22" i="26"/>
  <c r="V31" i="26"/>
  <c r="W31" i="26" s="1"/>
  <c r="V35" i="26"/>
  <c r="W35" i="26" s="1"/>
  <c r="V42" i="26"/>
  <c r="W42" i="26" s="1"/>
  <c r="V39" i="26"/>
  <c r="W39" i="26" s="1"/>
  <c r="V43" i="26"/>
  <c r="W43" i="26" s="1"/>
  <c r="V36" i="26"/>
  <c r="W36" i="26" s="1"/>
  <c r="V47" i="26"/>
  <c r="W47" i="26" s="1"/>
  <c r="X13" i="26"/>
  <c r="Y13" i="26" s="1"/>
  <c r="AA13" i="26" s="1"/>
  <c r="X21" i="26"/>
  <c r="Y21" i="26"/>
  <c r="AA21" i="26" s="1"/>
  <c r="X19" i="26"/>
  <c r="Y19" i="26" s="1"/>
  <c r="AA19" i="26" s="1"/>
  <c r="V38" i="26"/>
  <c r="W38" i="26" s="1"/>
  <c r="V46" i="26"/>
  <c r="W46" i="26" s="1"/>
  <c r="X17" i="26"/>
  <c r="Y17" i="26" s="1"/>
  <c r="AA17" i="26" s="1"/>
  <c r="X20" i="26"/>
  <c r="Y20" i="26" s="1"/>
  <c r="AA20" i="26" s="1"/>
  <c r="V32" i="26"/>
  <c r="W32" i="26" s="1"/>
  <c r="X15" i="26"/>
  <c r="Y15" i="26"/>
  <c r="AA15" i="26" s="1"/>
  <c r="X18" i="26"/>
  <c r="Y18" i="26" s="1"/>
  <c r="AA18" i="26" s="1"/>
  <c r="X23" i="26"/>
  <c r="Y23" i="26" s="1"/>
  <c r="AA23" i="26" s="1"/>
  <c r="V40" i="26"/>
  <c r="W40" i="26" s="1"/>
  <c r="V44" i="26"/>
  <c r="W44" i="26" s="1"/>
  <c r="X10" i="26"/>
  <c r="X12" i="26"/>
  <c r="Y12" i="26" s="1"/>
  <c r="AA12" i="26" s="1"/>
  <c r="X14" i="26"/>
  <c r="Y14" i="26" s="1"/>
  <c r="AA14" i="26" s="1"/>
  <c r="X16" i="26"/>
  <c r="Y16" i="26" s="1"/>
  <c r="AA16" i="26" s="1"/>
  <c r="Y10" i="26"/>
  <c r="W11" i="26"/>
  <c r="W26" i="26" s="1"/>
  <c r="F12" i="13" s="1"/>
  <c r="Y22" i="26"/>
  <c r="AA22" i="26" s="1"/>
  <c r="X24" i="26"/>
  <c r="Y24" i="26" s="1"/>
  <c r="AA24" i="26" s="1"/>
  <c r="X25" i="26"/>
  <c r="X29" i="14"/>
  <c r="X30" i="14"/>
  <c r="Y30" i="14" s="1"/>
  <c r="V36" i="14"/>
  <c r="W36" i="14" s="1"/>
  <c r="V40" i="14"/>
  <c r="W40" i="14" s="1"/>
  <c r="V44" i="14"/>
  <c r="W44" i="14" s="1"/>
  <c r="V48" i="14"/>
  <c r="W48" i="14" s="1"/>
  <c r="V52" i="14"/>
  <c r="W52" i="14" s="1"/>
  <c r="V41" i="14"/>
  <c r="W41" i="14" s="1"/>
  <c r="V49" i="14"/>
  <c r="W49" i="14" s="1"/>
  <c r="V53" i="14"/>
  <c r="W53" i="14" s="1"/>
  <c r="V38" i="14"/>
  <c r="W38" i="14" s="1"/>
  <c r="V42" i="14"/>
  <c r="W42" i="14" s="1"/>
  <c r="V46" i="14"/>
  <c r="W46" i="14" s="1"/>
  <c r="V50" i="14"/>
  <c r="W50" i="14" s="1"/>
  <c r="V35" i="14"/>
  <c r="W35" i="14" s="1"/>
  <c r="V39" i="14"/>
  <c r="W39" i="14" s="1"/>
  <c r="V43" i="14"/>
  <c r="W43" i="14" s="1"/>
  <c r="V47" i="14"/>
  <c r="W47" i="14" s="1"/>
  <c r="V51" i="14"/>
  <c r="W51" i="14" s="1"/>
  <c r="V37" i="14"/>
  <c r="W37" i="14" s="1"/>
  <c r="V45" i="14"/>
  <c r="W45" i="14" s="1"/>
  <c r="W10" i="14"/>
  <c r="X28" i="14"/>
  <c r="Y28" i="14" s="1"/>
  <c r="W23" i="14"/>
  <c r="W20" i="14"/>
  <c r="W18" i="14"/>
  <c r="W13" i="14"/>
  <c r="W11" i="14"/>
  <c r="W25" i="14"/>
  <c r="W19" i="14"/>
  <c r="W16" i="14"/>
  <c r="W14" i="14"/>
  <c r="W12" i="14"/>
  <c r="W26" i="14"/>
  <c r="W21" i="14"/>
  <c r="W15" i="14"/>
  <c r="W27" i="14"/>
  <c r="W24" i="14"/>
  <c r="W22" i="14"/>
  <c r="W17" i="14"/>
  <c r="K28" i="14"/>
  <c r="E44" i="22"/>
  <c r="E17" i="22"/>
  <c r="E16" i="22"/>
  <c r="E49" i="22" s="1"/>
  <c r="Y25" i="26" l="1"/>
  <c r="W49" i="26"/>
  <c r="AA10" i="26"/>
  <c r="X11" i="26"/>
  <c r="Y11" i="26" s="1"/>
  <c r="Y29" i="14"/>
  <c r="X31" i="14"/>
  <c r="W54" i="14"/>
  <c r="X19" i="14"/>
  <c r="Y19" i="14" s="1"/>
  <c r="X27" i="14"/>
  <c r="Y27" i="14" s="1"/>
  <c r="X12" i="14"/>
  <c r="Y12" i="14" s="1"/>
  <c r="X10" i="14"/>
  <c r="Y10" i="14" s="1"/>
  <c r="X15" i="14"/>
  <c r="Y15" i="14" s="1"/>
  <c r="X23" i="14"/>
  <c r="Y23" i="14" s="1"/>
  <c r="X25" i="14"/>
  <c r="Y25" i="14" s="1"/>
  <c r="X20" i="14"/>
  <c r="Y20" i="14" s="1"/>
  <c r="X22" i="14"/>
  <c r="Y22" i="14" s="1"/>
  <c r="X21" i="14"/>
  <c r="Y21" i="14" s="1"/>
  <c r="X16" i="14"/>
  <c r="Y16" i="14" s="1"/>
  <c r="X13" i="14"/>
  <c r="Y13" i="14" s="1"/>
  <c r="X17" i="14"/>
  <c r="Y17" i="14" s="1"/>
  <c r="X14" i="14"/>
  <c r="Y14" i="14" s="1"/>
  <c r="X11" i="14"/>
  <c r="Y11" i="14" s="1"/>
  <c r="X24" i="14"/>
  <c r="Y24" i="14" s="1"/>
  <c r="X26" i="14"/>
  <c r="Y26" i="14" s="1"/>
  <c r="X18" i="14"/>
  <c r="Y18" i="14" s="1"/>
  <c r="C7" i="13"/>
  <c r="X26" i="26" l="1"/>
  <c r="AA25" i="26"/>
  <c r="Y26" i="26"/>
  <c r="AA11" i="26"/>
  <c r="AA31" i="14"/>
  <c r="Y31" i="14"/>
  <c r="E13" i="13"/>
  <c r="AA26" i="26" l="1"/>
  <c r="G12" i="13" s="1"/>
  <c r="J31" i="14"/>
  <c r="C7" i="14" s="1"/>
  <c r="C8" i="13" l="1"/>
  <c r="F13" i="13" l="1"/>
  <c r="G13" i="13" l="1"/>
</calcChain>
</file>

<file path=xl/sharedStrings.xml><?xml version="1.0" encoding="utf-8"?>
<sst xmlns="http://schemas.openxmlformats.org/spreadsheetml/2006/main" count="482" uniqueCount="183">
  <si>
    <t>BUILDING VALUATION</t>
  </si>
  <si>
    <t>Type of Structure</t>
  </si>
  <si>
    <t>Roofing</t>
  </si>
  <si>
    <t>Flooring</t>
  </si>
  <si>
    <t>No. of floors</t>
  </si>
  <si>
    <t>Year of Construction</t>
  </si>
  <si>
    <t>Total Life Consumed
(in years)</t>
  </si>
  <si>
    <t>Total Economic Life
(in years)</t>
  </si>
  <si>
    <t>Salvage Value</t>
  </si>
  <si>
    <t>Depriciation
Rate</t>
  </si>
  <si>
    <t>Depriciated Value
(INR)</t>
  </si>
  <si>
    <t>-</t>
  </si>
  <si>
    <t>Year of Valuation</t>
  </si>
  <si>
    <t>Sr. No.</t>
  </si>
  <si>
    <t>Grand Total</t>
  </si>
  <si>
    <t>Renovation Year</t>
  </si>
  <si>
    <t>Deterioration Factor</t>
  </si>
  <si>
    <t>Depriciated Replacement
Market Value</t>
  </si>
  <si>
    <t>Particulars</t>
  </si>
  <si>
    <t>Annexure</t>
  </si>
  <si>
    <r>
      <t xml:space="preserve">Estimated Reproduction Cost of the Asset   
</t>
    </r>
    <r>
      <rPr>
        <i/>
        <sz val="10"/>
        <rFont val="Calibri"/>
        <family val="2"/>
        <scheme val="minor"/>
      </rPr>
      <t/>
    </r>
  </si>
  <si>
    <t>Civil &amp; Building Structures</t>
  </si>
  <si>
    <t>A</t>
  </si>
  <si>
    <t>Total (B)</t>
  </si>
  <si>
    <t>Plant-1 control room</t>
  </si>
  <si>
    <t>Operator cabins</t>
  </si>
  <si>
    <t>Substation 2</t>
  </si>
  <si>
    <t>Substation 3</t>
  </si>
  <si>
    <t>Plant-2 control room</t>
  </si>
  <si>
    <t>Ammonia substation</t>
  </si>
  <si>
    <t>Urea substation</t>
  </si>
  <si>
    <t>GT-C &amp; Substation-21</t>
  </si>
  <si>
    <t>Urea silo</t>
  </si>
  <si>
    <t>Bagging Plant including loco shed</t>
  </si>
  <si>
    <t>AMF2</t>
  </si>
  <si>
    <t>Cooling tower Control room and MCC</t>
  </si>
  <si>
    <t>Clarifier water lift cum fire water pump house</t>
  </si>
  <si>
    <t>Sludge sump and pump house</t>
  </si>
  <si>
    <t>Filter water pump house</t>
  </si>
  <si>
    <t>ETP</t>
  </si>
  <si>
    <t>IG PLANT</t>
  </si>
  <si>
    <t>MRSS</t>
  </si>
  <si>
    <t>SS4</t>
  </si>
  <si>
    <t>SS5</t>
  </si>
  <si>
    <t>Chemical house WTP</t>
  </si>
  <si>
    <t>Canteen bldg.</t>
  </si>
  <si>
    <t>Devi canteen</t>
  </si>
  <si>
    <t xml:space="preserve">H- Building  </t>
  </si>
  <si>
    <t>Project office(Snam building)</t>
  </si>
  <si>
    <t>Fire &amp; Safety building and fire tender garage</t>
  </si>
  <si>
    <t>Dispensary and first aid centre</t>
  </si>
  <si>
    <t>Workshop</t>
  </si>
  <si>
    <t>Main store</t>
  </si>
  <si>
    <t>Gate house</t>
  </si>
  <si>
    <t>Yard toilet(near ws,mrss,igp,sp house and bagging)</t>
  </si>
  <si>
    <t>Akshara school</t>
  </si>
  <si>
    <t>Club house</t>
  </si>
  <si>
    <t>Tech Building and Lab Building</t>
  </si>
  <si>
    <t>Area
(Sq. Ft.)</t>
  </si>
  <si>
    <t>DM MCC</t>
  </si>
  <si>
    <t>DM Plant</t>
  </si>
  <si>
    <t>Depriciation Amount</t>
  </si>
  <si>
    <r>
      <t xml:space="preserve">Cost of Capitalization 
</t>
    </r>
    <r>
      <rPr>
        <i/>
        <sz val="10"/>
        <color theme="0"/>
        <rFont val="Calibri"/>
        <family val="2"/>
        <scheme val="minor"/>
      </rPr>
      <t>(Gross Block as on 21.10.2021)</t>
    </r>
  </si>
  <si>
    <r>
      <t xml:space="preserve">Prospective Fair Market Value
</t>
    </r>
    <r>
      <rPr>
        <i/>
        <sz val="10"/>
        <color theme="0"/>
        <rFont val="Calibri"/>
        <family val="2"/>
        <scheme val="minor"/>
      </rPr>
      <t>(INR)</t>
    </r>
  </si>
  <si>
    <t>Location</t>
  </si>
  <si>
    <t>Sadasivpet</t>
  </si>
  <si>
    <t>State</t>
  </si>
  <si>
    <t>Telangana</t>
  </si>
  <si>
    <t>6.08 Acre</t>
  </si>
  <si>
    <t>Land Area (Acre)</t>
  </si>
  <si>
    <t>Built Up Area (Sq. Ft.) as per Deed</t>
  </si>
  <si>
    <t>Built Up Area (Sq. Ft.) as per Site Measurement</t>
  </si>
  <si>
    <t xml:space="preserve">VALUATION SUMMARY | BUILDING &amp; CIVIL STRUCTURE | M/S NAGARJUNA FERTILISERS AND CHEMICALS LIMITED | SADASIVPET, TELANGANA                                       </t>
  </si>
  <si>
    <t>VALUATION OF BUILDING FOR MICRO IRRIGATION FACILITY LOCATED AT SADASIVPET, TELANGANA</t>
  </si>
  <si>
    <r>
      <rPr>
        <b/>
        <i/>
        <sz val="11"/>
        <rFont val="Calibri"/>
        <family val="2"/>
        <scheme val="minor"/>
      </rPr>
      <t>Notes:</t>
    </r>
    <r>
      <rPr>
        <i/>
        <sz val="11"/>
        <rFont val="Calibri"/>
        <family val="2"/>
        <scheme val="minor"/>
      </rPr>
      <t xml:space="preserve">
1.  Buildings &amp; Civil works are only related to the Micro Irrigation Facility located at Sadasivpet, Telangana.
2. The Company has informed that the structures which are present on the existing land parcel were handed over by the Vendor of the Land during the time of transfer of Land parcel only and no new Construction has taken place after the execution of the sale deed.
3. During the course of visit the Dimesions of the structures were verified and cosolidated to find the exisitng Approximate BUA on the site. However the same was not matching to the total BUA in the Project as mentioned in the same deed. Therefore we have worked upon the value of structures based on site measurment which were made during the course of site visit to the said plant only. 
4.  For evaluation of the useful economic life for the calculation of depreciation, companies act 2013 and the general practical trend of same Buildings are taken into consideration.
5.For calculting reproduction cost of Civil &amp; Structural Assets as on date, we have taken reference from open market and calculated depreciation on the same.
6. All values are inclusive of soft cost incurred during Project commissioning like Pre-operative expenses, IDC &amp; Finance cost, other charges etc.
7. The Building struction is in an average condition. Hence in Valuation exercise we have considered 10% as physical obselence factor depending on the age and maintenance of the structures.</t>
    </r>
  </si>
  <si>
    <t>Area
(Sq. mt.)</t>
  </si>
  <si>
    <t>Platform at Bagging Plant Area Shed 1</t>
  </si>
  <si>
    <t>Platform at Bagging Plant Area Shed 2</t>
  </si>
  <si>
    <t>Compound Wall</t>
  </si>
  <si>
    <t>CT makeup pump house</t>
  </si>
  <si>
    <t>Sub Stn. 6</t>
  </si>
  <si>
    <t>Director transit house</t>
  </si>
  <si>
    <t>CF non plant Bldgs.-MCC,Admn &amp;Toilet.</t>
  </si>
  <si>
    <t>Description</t>
  </si>
  <si>
    <t>Steam and power generation plant Including Sub station 1</t>
  </si>
  <si>
    <t>Weigh bridGE</t>
  </si>
  <si>
    <t>Estimated Consumed Life</t>
  </si>
  <si>
    <t>Behror</t>
  </si>
  <si>
    <t>Rajasthan</t>
  </si>
  <si>
    <t>Admin office</t>
  </si>
  <si>
    <t>Shed 1</t>
  </si>
  <si>
    <t>Shed 2</t>
  </si>
  <si>
    <t>Shed 3</t>
  </si>
  <si>
    <t>Bathroom</t>
  </si>
  <si>
    <t>Shed 4</t>
  </si>
  <si>
    <t>Shed 5</t>
  </si>
  <si>
    <t>Machine staff room</t>
  </si>
  <si>
    <t>DG Room</t>
  </si>
  <si>
    <t>Shed 7</t>
  </si>
  <si>
    <t>Meter room</t>
  </si>
  <si>
    <t>Store room 2</t>
  </si>
  <si>
    <t>Labour Room 2</t>
  </si>
  <si>
    <t>Guard Room</t>
  </si>
  <si>
    <t>Reinforced Cement concrete</t>
  </si>
  <si>
    <t>Small RCC Room</t>
  </si>
  <si>
    <t>Store Room 1</t>
  </si>
  <si>
    <t>Labour room 1</t>
  </si>
  <si>
    <t xml:space="preserve"> </t>
  </si>
  <si>
    <t>Height (ft)</t>
  </si>
  <si>
    <t>Width (ft)</t>
  </si>
  <si>
    <t>Length (ft)</t>
  </si>
  <si>
    <t>Shed 6 (Part 1)</t>
  </si>
  <si>
    <t>Shed 6 (Part 2)</t>
  </si>
  <si>
    <t>Height in (m)</t>
  </si>
  <si>
    <t>PCC/Trimix</t>
  </si>
  <si>
    <t>SR. NO.</t>
  </si>
  <si>
    <t>Gross Replacement 
Value (INR)</t>
  </si>
  <si>
    <t>RCC Structure</t>
  </si>
  <si>
    <t>Steel Shed</t>
  </si>
  <si>
    <t>Ground Only</t>
  </si>
  <si>
    <t>Land Area (Sq. mtr.)</t>
  </si>
  <si>
    <t>Area (Acre)</t>
  </si>
  <si>
    <t>GOVT. GUIDELINE VALUE OF LAND</t>
  </si>
  <si>
    <t>Particular</t>
  </si>
  <si>
    <t>Area 
(Acres)</t>
  </si>
  <si>
    <t>Government Guideline Value of Project Land
 (INR)</t>
  </si>
  <si>
    <t>TOTAL</t>
  </si>
  <si>
    <t>Note:</t>
  </si>
  <si>
    <t>2.All the details related to the land area has been provided to us by the company and is relied upon in good faith.</t>
  </si>
  <si>
    <t>LAND FOR MCIL MARBLE CUTTING FACILITY</t>
  </si>
  <si>
    <t>BEHROR INDUSTRIAL AREA</t>
  </si>
  <si>
    <t>Area 
(Sq. mtr.)</t>
  </si>
  <si>
    <t>VALUATION OF PROJECT LAND BY GOVT. GUIDLINE VALUE|M/s. MARBLE CITY INDIA LIMITED (MCIL)| BEHROR, RAJASTHAN</t>
  </si>
  <si>
    <t>Govt. Guideline Rate Adopted for Guideline Valuation 
(Rate Per Sq. mtr.)</t>
  </si>
  <si>
    <t>1. This Guideline value of Land is taken from the from https://epanjiyan.nic.in/FindDlcRate.aspx.</t>
  </si>
  <si>
    <t>Find DLC Rates (epanjiyan.nic.in)</t>
  </si>
  <si>
    <t>LAND VALUATION-INDUSTRIAL AREA BEHROR</t>
  </si>
  <si>
    <t>LAND VALUATION-INDUSTRIAL AREA BEHROR (M/S MARBLE CITY INDIA LIMITED)</t>
  </si>
  <si>
    <t>MARKET VALUE OF LAND</t>
  </si>
  <si>
    <t>VALUATION OF PROJECT LAND BY SALES COMPARABLE|M/s. MARBLE CITY INDIA LIMITED (MCIL)| BEHROR, RAJASTHAN</t>
  </si>
  <si>
    <t>Market Rate Adopted for Sales comparable Valuation 
(Rate Per Sq. mtr.)</t>
  </si>
  <si>
    <t>Market Value of Project Land
 (INR)</t>
  </si>
  <si>
    <t>1. This Sales comparable valuation has been done based on the potential rate this property can fetch out of multiple rates informed to us by property dealers/Locals in the area.</t>
  </si>
  <si>
    <t>LAND FOR M/S MCIL MARBLE CUTTING FACILITY</t>
  </si>
  <si>
    <t>LAND DETAILS OF THE PROPERTY</t>
  </si>
  <si>
    <t>PLOT NO.</t>
  </si>
  <si>
    <t>DATED</t>
  </si>
  <si>
    <t>TENURE</t>
  </si>
  <si>
    <t>LESSOR</t>
  </si>
  <si>
    <t>I-2</t>
  </si>
  <si>
    <t>RIICO</t>
  </si>
  <si>
    <t>LESSEE</t>
  </si>
  <si>
    <t>AREA (SQ. MTR.)</t>
  </si>
  <si>
    <t>E-236, 237</t>
  </si>
  <si>
    <t>M/s Prudential Granite Private Limited</t>
  </si>
  <si>
    <t>SV</t>
  </si>
  <si>
    <t>UL</t>
  </si>
  <si>
    <t>TC</t>
  </si>
  <si>
    <t>Yearly Depr.</t>
  </si>
  <si>
    <t>Total Depr.</t>
  </si>
  <si>
    <t>Depr. Amount</t>
  </si>
  <si>
    <t>Galvanised Iron Sheet</t>
  </si>
  <si>
    <t>Road</t>
  </si>
  <si>
    <t>Boundary Wall</t>
  </si>
  <si>
    <t>RCC</t>
  </si>
  <si>
    <t>Area 
(Sq. mt.)</t>
  </si>
  <si>
    <t>Plinth Rate
(per sq.ft./ Running meter)</t>
  </si>
  <si>
    <t>Boundary Wall (in Metre)</t>
  </si>
  <si>
    <t>Roads and Pavements (In Metre)</t>
  </si>
  <si>
    <t>Building Description</t>
  </si>
  <si>
    <t>Working Shed 1</t>
  </si>
  <si>
    <t>Working Shed 2</t>
  </si>
  <si>
    <t>Working Shed 3</t>
  </si>
  <si>
    <t>Covered shed</t>
  </si>
  <si>
    <t>Office</t>
  </si>
  <si>
    <t>Store, Rest and Change room</t>
  </si>
  <si>
    <t>Water Filter tank</t>
  </si>
  <si>
    <t>Panel room</t>
  </si>
  <si>
    <t>Toilet</t>
  </si>
  <si>
    <t>Meter Room</t>
  </si>
  <si>
    <t>UG water tank</t>
  </si>
  <si>
    <t>Galvanised Iron Shed</t>
  </si>
  <si>
    <t>Plinth Rate
(per sq.ft./Sq. ft./ mtr.)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</si>
</sst>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quot;₹&quot;\ * #,##0.00_ ;_ &quot;₹&quot;\ * \-#,##0.00_ ;_ &quot;₹&quot;\ * &quot;-&quot;??_ ;_ @_ "/>
    <numFmt numFmtId="43" formatCode="_ * #,##0.00_ ;_ * \-#,##0.00_ ;_ * &quot;-&quot;??_ ;_ @_ "/>
    <numFmt numFmtId="164" formatCode="0.000"/>
    <numFmt numFmtId="165" formatCode="_ &quot;₹&quot;\ * #,##0_ ;_ &quot;₹&quot;\ * \-#,##0_ ;_ &quot;₹&quot;\ * &quot;-&quot;??_ ;_ @_ "/>
    <numFmt numFmtId="166" formatCode="[$₹-460]\ #,##0;\-[$₹-460]\ #,##0"/>
    <numFmt numFmtId="167" formatCode="_ [$₹-448]\ * #,##0_ ;_ [$₹-448]\ * \-#,##0_ ;_ [$₹-448]\ * &quot;-&quot;??_ ;_ @_ "/>
    <numFmt numFmtId="168" formatCode="_ * #,##0_ ;_ * \-#,##0_ ;_ * &quot;-&quot;??_ ;_ @_ "/>
  </numFmts>
  <fonts count="42"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1"/>
      <color theme="1"/>
      <name val="Arial"/>
      <family val="2"/>
    </font>
    <font>
      <b/>
      <u/>
      <sz val="18"/>
      <color theme="1"/>
      <name val="Arial"/>
      <family val="2"/>
    </font>
    <font>
      <b/>
      <sz val="11"/>
      <color theme="1"/>
      <name val="Arial"/>
      <family val="2"/>
    </font>
    <font>
      <i/>
      <sz val="10"/>
      <name val="Calibri"/>
      <family val="2"/>
      <scheme val="minor"/>
    </font>
    <font>
      <b/>
      <i/>
      <sz val="11"/>
      <name val="Calibri"/>
      <family val="2"/>
      <scheme val="minor"/>
    </font>
    <font>
      <i/>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indexed="8"/>
      <name val="Calibri"/>
      <family val="2"/>
    </font>
    <font>
      <b/>
      <sz val="10"/>
      <color indexed="8"/>
      <name val="Arial"/>
      <family val="2"/>
    </font>
    <font>
      <sz val="11"/>
      <name val="Calibri"/>
      <family val="2"/>
      <scheme val="minor"/>
    </font>
    <font>
      <b/>
      <sz val="12"/>
      <color theme="0"/>
      <name val="Arial"/>
      <family val="2"/>
    </font>
    <font>
      <i/>
      <sz val="10"/>
      <color theme="0"/>
      <name val="Calibri"/>
      <family val="2"/>
      <scheme val="minor"/>
    </font>
    <font>
      <b/>
      <u/>
      <sz val="18"/>
      <color theme="1"/>
      <name val="Calibri"/>
      <family val="2"/>
      <scheme val="minor"/>
    </font>
    <font>
      <b/>
      <u/>
      <sz val="11"/>
      <color theme="1"/>
      <name val="Calibri"/>
      <family val="2"/>
      <scheme val="minor"/>
    </font>
    <font>
      <b/>
      <u/>
      <sz val="18"/>
      <color theme="8" tint="-0.499984740745262"/>
      <name val="Calibri"/>
      <family val="2"/>
      <scheme val="minor"/>
    </font>
    <font>
      <sz val="11"/>
      <color theme="1"/>
      <name val="Calibri Light"/>
      <family val="2"/>
      <scheme val="major"/>
    </font>
    <font>
      <sz val="11"/>
      <name val="Calibri Light"/>
      <family val="2"/>
      <scheme val="major"/>
    </font>
    <font>
      <u/>
      <sz val="11"/>
      <color theme="10"/>
      <name val="Calibri"/>
      <family val="2"/>
      <scheme val="minor"/>
    </font>
    <font>
      <sz val="11"/>
      <color theme="8" tint="-0.499984740745262"/>
      <name val="Calibri"/>
      <family val="2"/>
      <scheme val="minor"/>
    </font>
    <font>
      <b/>
      <sz val="14"/>
      <color theme="0"/>
      <name val="Calibri"/>
      <family val="2"/>
      <scheme val="minor"/>
    </font>
    <font>
      <b/>
      <sz val="14"/>
      <color theme="1"/>
      <name val="Calibri"/>
      <family val="2"/>
      <scheme val="minor"/>
    </font>
    <font>
      <b/>
      <i/>
      <sz val="11"/>
      <color theme="1"/>
      <name val="Calibri"/>
      <family val="2"/>
      <scheme val="minor"/>
    </font>
    <font>
      <b/>
      <i/>
      <sz val="10"/>
      <color theme="1"/>
      <name val="Calibri"/>
      <family val="2"/>
      <scheme val="minor"/>
    </font>
    <font>
      <sz val="11"/>
      <color theme="5" tint="-0.249977111117893"/>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0"/>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4" tint="-0.499984740745262"/>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theme="8" tint="-0.24994659260841701"/>
      </top>
      <bottom style="thick">
        <color theme="8" tint="-0.24994659260841701"/>
      </bottom>
      <diagonal/>
    </border>
    <border>
      <left style="medium">
        <color theme="8" tint="0.59996337778862885"/>
      </left>
      <right style="medium">
        <color theme="8" tint="0.59996337778862885"/>
      </right>
      <top style="medium">
        <color theme="8" tint="0.59996337778862885"/>
      </top>
      <bottom style="medium">
        <color theme="8" tint="0.59996337778862885"/>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medium">
        <color theme="8" tint="-0.499984740745262"/>
      </top>
      <bottom style="medium">
        <color theme="8" tint="-0.499984740745262"/>
      </bottom>
      <diagonal/>
    </border>
    <border>
      <left style="medium">
        <color theme="8" tint="0.59996337778862885"/>
      </left>
      <right style="medium">
        <color theme="8" tint="0.59996337778862885"/>
      </right>
      <top style="medium">
        <color theme="8" tint="0.59996337778862885"/>
      </top>
      <bottom/>
      <diagonal/>
    </border>
    <border>
      <left style="medium">
        <color theme="8" tint="0.59996337778862885"/>
      </left>
      <right style="thin">
        <color indexed="64"/>
      </right>
      <top style="medium">
        <color theme="8" tint="0.59996337778862885"/>
      </top>
      <bottom style="medium">
        <color theme="8" tint="0.59996337778862885"/>
      </bottom>
      <diagonal/>
    </border>
    <border>
      <left style="thin">
        <color indexed="64"/>
      </left>
      <right style="thin">
        <color indexed="64"/>
      </right>
      <top style="medium">
        <color theme="8" tint="0.59996337778862885"/>
      </top>
      <bottom style="medium">
        <color theme="8" tint="0.59996337778862885"/>
      </bottom>
      <diagonal/>
    </border>
    <border>
      <left style="thin">
        <color indexed="64"/>
      </left>
      <right style="medium">
        <color theme="8" tint="0.59996337778862885"/>
      </right>
      <top style="medium">
        <color theme="8" tint="0.59996337778862885"/>
      </top>
      <bottom style="medium">
        <color theme="8" tint="0.59996337778862885"/>
      </bottom>
      <diagonal/>
    </border>
    <border>
      <left style="double">
        <color theme="4" tint="0.79998168889431442"/>
      </left>
      <right style="double">
        <color theme="4" tint="0.79998168889431442"/>
      </right>
      <top style="double">
        <color theme="4" tint="0.79998168889431442"/>
      </top>
      <bottom style="double">
        <color theme="4" tint="0.79998168889431442"/>
      </bottom>
      <diagonal/>
    </border>
    <border>
      <left style="double">
        <color theme="4" tint="0.79998168889431442"/>
      </left>
      <right style="double">
        <color theme="4" tint="0.79998168889431442"/>
      </right>
      <top style="double">
        <color theme="4" tint="0.79998168889431442"/>
      </top>
      <bottom/>
      <diagonal/>
    </border>
    <border>
      <left/>
      <right/>
      <top style="medium">
        <color theme="8" tint="0.39994506668294322"/>
      </top>
      <bottom style="medium">
        <color theme="8" tint="0.39994506668294322"/>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medium">
        <color theme="8" tint="-0.24994659260841701"/>
      </left>
      <right style="medium">
        <color theme="8" tint="-0.24994659260841701"/>
      </right>
      <top style="double">
        <color theme="8" tint="-0.24994659260841701"/>
      </top>
      <bottom style="medium">
        <color theme="8" tint="-0.24994659260841701"/>
      </bottom>
      <diagonal/>
    </border>
    <border>
      <left style="medium">
        <color theme="8" tint="-0.24994659260841701"/>
      </left>
      <right style="medium">
        <color theme="8" tint="-0.24994659260841701"/>
      </right>
      <top/>
      <bottom/>
      <diagonal/>
    </border>
    <border>
      <left style="medium">
        <color theme="8" tint="-0.24994659260841701"/>
      </left>
      <right style="medium">
        <color theme="8" tint="-0.24994659260841701"/>
      </right>
      <top/>
      <bottom style="double">
        <color theme="8" tint="-0.2499465926084170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5">
    <xf numFmtId="0" fontId="0" fillId="0" borderId="0"/>
    <xf numFmtId="44" fontId="2" fillId="0" borderId="0" applyFont="0" applyFill="0" applyBorder="0" applyAlignment="0" applyProtection="0"/>
    <xf numFmtId="0" fontId="4" fillId="0" borderId="0"/>
    <xf numFmtId="44" fontId="2" fillId="0" borderId="0" applyFont="0" applyFill="0" applyBorder="0" applyAlignment="0" applyProtection="0"/>
    <xf numFmtId="0" fontId="11" fillId="0" borderId="0" applyNumberFormat="0" applyFill="0" applyBorder="0" applyAlignment="0" applyProtection="0"/>
    <xf numFmtId="0" fontId="12" fillId="0" borderId="1" applyNumberFormat="0" applyFill="0" applyAlignment="0" applyProtection="0"/>
    <xf numFmtId="0" fontId="13" fillId="0" borderId="2" applyNumberFormat="0" applyFill="0" applyAlignment="0" applyProtection="0"/>
    <xf numFmtId="0" fontId="14" fillId="0" borderId="3" applyNumberFormat="0" applyFill="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4" applyNumberFormat="0" applyAlignment="0" applyProtection="0"/>
    <xf numFmtId="0" fontId="19" fillId="8" borderId="5" applyNumberFormat="0" applyAlignment="0" applyProtection="0"/>
    <xf numFmtId="0" fontId="20" fillId="8" borderId="4" applyNumberFormat="0" applyAlignment="0" applyProtection="0"/>
    <xf numFmtId="0" fontId="21" fillId="0" borderId="6" applyNumberFormat="0" applyFill="0" applyAlignment="0" applyProtection="0"/>
    <xf numFmtId="0" fontId="3" fillId="9" borderId="7" applyNumberFormat="0" applyAlignment="0" applyProtection="0"/>
    <xf numFmtId="0" fontId="22" fillId="0" borderId="0" applyNumberFormat="0" applyFill="0" applyBorder="0" applyAlignment="0" applyProtection="0"/>
    <xf numFmtId="0" fontId="2" fillId="10" borderId="8" applyNumberFormat="0" applyFont="0" applyAlignment="0" applyProtection="0"/>
    <xf numFmtId="0" fontId="23" fillId="0" borderId="0" applyNumberFormat="0" applyFill="0" applyBorder="0" applyAlignment="0" applyProtection="0"/>
    <xf numFmtId="0" fontId="1" fillId="0" borderId="9" applyNumberFormat="0" applyFill="0" applyAlignment="0" applyProtection="0"/>
    <xf numFmtId="0" fontId="24"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4" fillId="34"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 fontId="26" fillId="35" borderId="0" applyNumberFormat="0" applyProtection="0">
      <alignment horizontal="left" vertical="center" indent="1"/>
    </xf>
    <xf numFmtId="0" fontId="2" fillId="0" borderId="0"/>
    <xf numFmtId="0" fontId="2" fillId="0" borderId="0"/>
    <xf numFmtId="0" fontId="2" fillId="0" borderId="0"/>
    <xf numFmtId="44" fontId="2" fillId="0" borderId="0" applyFont="0" applyFill="0" applyBorder="0" applyAlignment="0" applyProtection="0"/>
    <xf numFmtId="43" fontId="2" fillId="0" borderId="0" applyFont="0" applyFill="0" applyBorder="0" applyAlignment="0" applyProtection="0"/>
    <xf numFmtId="0" fontId="35" fillId="0" borderId="0" applyNumberFormat="0" applyFill="0" applyBorder="0" applyAlignment="0" applyProtection="0"/>
  </cellStyleXfs>
  <cellXfs count="112">
    <xf numFmtId="0" fontId="0" fillId="0" borderId="0" xfId="0"/>
    <xf numFmtId="0" fontId="5" fillId="2" borderId="0" xfId="0" applyFont="1" applyFill="1"/>
    <xf numFmtId="0" fontId="5" fillId="2" borderId="0" xfId="0" applyFont="1" applyFill="1" applyAlignment="1">
      <alignment horizontal="center"/>
    </xf>
    <xf numFmtId="0" fontId="5" fillId="2" borderId="0" xfId="0" applyFont="1" applyFill="1" applyAlignment="1">
      <alignment horizontal="left"/>
    </xf>
    <xf numFmtId="0" fontId="7" fillId="2" borderId="0" xfId="0" applyFont="1" applyFill="1"/>
    <xf numFmtId="0" fontId="0" fillId="2" borderId="0" xfId="0" applyFill="1" applyAlignment="1">
      <alignment horizontal="center"/>
    </xf>
    <xf numFmtId="0" fontId="0" fillId="2" borderId="0" xfId="0" applyFill="1"/>
    <xf numFmtId="164" fontId="0" fillId="2" borderId="0" xfId="0" applyNumberFormat="1" applyFill="1"/>
    <xf numFmtId="9" fontId="0" fillId="2" borderId="0" xfId="0" applyNumberFormat="1" applyFill="1" applyAlignment="1">
      <alignment horizontal="center"/>
    </xf>
    <xf numFmtId="0" fontId="0" fillId="2" borderId="0" xfId="0" applyFill="1" applyAlignment="1">
      <alignment horizontal="center" vertical="center"/>
    </xf>
    <xf numFmtId="0" fontId="27" fillId="2" borderId="0" xfId="0" applyFont="1" applyFill="1" applyAlignment="1">
      <alignment horizontal="left" vertical="center" wrapText="1"/>
    </xf>
    <xf numFmtId="0" fontId="1" fillId="2" borderId="10" xfId="0" applyFont="1" applyFill="1" applyBorder="1" applyAlignment="1">
      <alignment horizontal="center"/>
    </xf>
    <xf numFmtId="0" fontId="1" fillId="2" borderId="10" xfId="0" applyFont="1" applyFill="1" applyBorder="1" applyAlignment="1">
      <alignment horizontal="left"/>
    </xf>
    <xf numFmtId="0" fontId="1" fillId="2" borderId="10" xfId="0" applyFont="1" applyFill="1" applyBorder="1"/>
    <xf numFmtId="0" fontId="28" fillId="3" borderId="0" xfId="0" applyFont="1" applyFill="1" applyAlignment="1">
      <alignment horizontal="center" vertical="center" wrapText="1"/>
    </xf>
    <xf numFmtId="0" fontId="28" fillId="3" borderId="0" xfId="0" applyFont="1" applyFill="1" applyAlignment="1">
      <alignment horizontal="left" vertical="center" wrapText="1"/>
    </xf>
    <xf numFmtId="44" fontId="28" fillId="3" borderId="0" xfId="1" applyFont="1" applyFill="1" applyBorder="1" applyAlignment="1">
      <alignment horizontal="center" vertical="center" wrapText="1"/>
    </xf>
    <xf numFmtId="2" fontId="0" fillId="2" borderId="0" xfId="0" applyNumberFormat="1" applyFill="1" applyAlignment="1">
      <alignment horizontal="center"/>
    </xf>
    <xf numFmtId="2" fontId="1" fillId="2" borderId="10" xfId="0" applyNumberFormat="1" applyFont="1" applyFill="1" applyBorder="1" applyAlignment="1">
      <alignment horizontal="center"/>
    </xf>
    <xf numFmtId="2" fontId="27" fillId="2" borderId="0" xfId="0" applyNumberFormat="1" applyFont="1" applyFill="1" applyAlignment="1">
      <alignment horizontal="center" vertical="center" wrapText="1"/>
    </xf>
    <xf numFmtId="43" fontId="0" fillId="2" borderId="0" xfId="0" applyNumberFormat="1" applyFill="1" applyAlignment="1">
      <alignment horizontal="center" vertical="center"/>
    </xf>
    <xf numFmtId="0" fontId="1" fillId="2" borderId="0" xfId="0" applyFont="1" applyFill="1" applyAlignment="1">
      <alignment horizontal="center"/>
    </xf>
    <xf numFmtId="165" fontId="1" fillId="2" borderId="0" xfId="0" applyNumberFormat="1" applyFont="1" applyFill="1"/>
    <xf numFmtId="0" fontId="3" fillId="3" borderId="11" xfId="0" applyFont="1" applyFill="1" applyBorder="1" applyAlignment="1">
      <alignment horizontal="center" vertical="center"/>
    </xf>
    <xf numFmtId="0" fontId="3" fillId="3" borderId="11" xfId="0" applyFont="1" applyFill="1" applyBorder="1" applyAlignment="1">
      <alignment horizontal="center" vertical="center" wrapText="1"/>
    </xf>
    <xf numFmtId="0" fontId="30" fillId="2" borderId="0" xfId="0" applyFont="1" applyFill="1"/>
    <xf numFmtId="0" fontId="0" fillId="2" borderId="14" xfId="0" applyFill="1" applyBorder="1" applyAlignment="1">
      <alignment horizontal="center" vertical="center"/>
    </xf>
    <xf numFmtId="165" fontId="2" fillId="2" borderId="14" xfId="3" applyNumberFormat="1" applyFont="1" applyFill="1" applyBorder="1" applyAlignment="1">
      <alignment horizontal="center" vertical="center"/>
    </xf>
    <xf numFmtId="165" fontId="1" fillId="36" borderId="13" xfId="0" applyNumberFormat="1" applyFont="1" applyFill="1" applyBorder="1"/>
    <xf numFmtId="0" fontId="1" fillId="37" borderId="12" xfId="0" applyFont="1" applyFill="1" applyBorder="1"/>
    <xf numFmtId="0" fontId="1" fillId="37" borderId="12" xfId="0" applyFont="1" applyFill="1" applyBorder="1" applyAlignment="1">
      <alignment horizontal="left" vertical="center"/>
    </xf>
    <xf numFmtId="4" fontId="1" fillId="37" borderId="12" xfId="0" applyNumberFormat="1" applyFont="1" applyFill="1" applyBorder="1" applyAlignment="1">
      <alignment horizontal="left" vertical="center"/>
    </xf>
    <xf numFmtId="0" fontId="31" fillId="38" borderId="12" xfId="0" applyFont="1" applyFill="1" applyBorder="1"/>
    <xf numFmtId="0" fontId="31" fillId="38" borderId="12" xfId="0" applyFont="1" applyFill="1" applyBorder="1" applyAlignment="1">
      <alignment wrapText="1"/>
    </xf>
    <xf numFmtId="0" fontId="28" fillId="3" borderId="18" xfId="0" applyFont="1" applyFill="1" applyBorder="1" applyAlignment="1">
      <alignment horizontal="center" vertical="center"/>
    </xf>
    <xf numFmtId="0" fontId="28" fillId="3" borderId="18" xfId="0" applyFont="1" applyFill="1" applyBorder="1" applyAlignment="1">
      <alignment horizontal="left" vertical="center"/>
    </xf>
    <xf numFmtId="0" fontId="33" fillId="2" borderId="18" xfId="0" applyFont="1" applyFill="1" applyBorder="1" applyAlignment="1">
      <alignment horizontal="center" vertical="center"/>
    </xf>
    <xf numFmtId="0" fontId="34" fillId="2" borderId="18" xfId="0" applyFont="1" applyFill="1" applyBorder="1" applyAlignment="1">
      <alignment horizontal="left" vertical="center"/>
    </xf>
    <xf numFmtId="43" fontId="34" fillId="2" borderId="18" xfId="53" applyFont="1" applyFill="1" applyBorder="1" applyAlignment="1">
      <alignment horizontal="right" vertical="center"/>
    </xf>
    <xf numFmtId="0" fontId="33" fillId="2" borderId="18" xfId="0" applyFont="1" applyFill="1" applyBorder="1" applyAlignment="1">
      <alignment horizontal="left" vertical="center"/>
    </xf>
    <xf numFmtId="0" fontId="33" fillId="2" borderId="19" xfId="0" applyFont="1" applyFill="1" applyBorder="1" applyAlignment="1">
      <alignment horizontal="center" vertical="center"/>
    </xf>
    <xf numFmtId="0" fontId="34" fillId="2" borderId="19" xfId="0" applyFont="1" applyFill="1" applyBorder="1" applyAlignment="1">
      <alignment horizontal="left" vertical="center"/>
    </xf>
    <xf numFmtId="43" fontId="34" fillId="2" borderId="19" xfId="53" applyFont="1" applyFill="1" applyBorder="1" applyAlignment="1">
      <alignment horizontal="right" vertical="center"/>
    </xf>
    <xf numFmtId="0" fontId="1" fillId="2" borderId="20" xfId="0" applyFont="1" applyFill="1" applyBorder="1" applyAlignment="1">
      <alignment horizontal="center"/>
    </xf>
    <xf numFmtId="0" fontId="1" fillId="2" borderId="20" xfId="0" applyFont="1" applyFill="1" applyBorder="1" applyAlignment="1">
      <alignment horizontal="left"/>
    </xf>
    <xf numFmtId="43" fontId="1" fillId="2" borderId="20" xfId="0" applyNumberFormat="1" applyFont="1" applyFill="1" applyBorder="1" applyAlignment="1">
      <alignment horizontal="right" vertical="center"/>
    </xf>
    <xf numFmtId="1" fontId="5" fillId="2" borderId="0" xfId="0" applyNumberFormat="1" applyFont="1" applyFill="1"/>
    <xf numFmtId="167" fontId="1" fillId="2" borderId="10" xfId="0" applyNumberFormat="1" applyFont="1" applyFill="1" applyBorder="1"/>
    <xf numFmtId="167" fontId="0" fillId="2" borderId="0" xfId="0" applyNumberFormat="1" applyFill="1"/>
    <xf numFmtId="43" fontId="1" fillId="2" borderId="10" xfId="0" applyNumberFormat="1" applyFont="1" applyFill="1" applyBorder="1" applyAlignment="1">
      <alignment horizontal="center" vertical="center"/>
    </xf>
    <xf numFmtId="0" fontId="5" fillId="2" borderId="0" xfId="0" applyFont="1" applyFill="1" applyAlignment="1">
      <alignment horizontal="center" vertical="center"/>
    </xf>
    <xf numFmtId="43" fontId="27" fillId="2" borderId="0" xfId="53" applyFont="1" applyFill="1" applyBorder="1" applyAlignment="1">
      <alignment horizontal="center" vertical="center" wrapText="1"/>
    </xf>
    <xf numFmtId="43" fontId="1" fillId="2" borderId="10" xfId="53" applyFont="1" applyFill="1" applyBorder="1" applyAlignment="1">
      <alignment horizontal="center" vertical="center"/>
    </xf>
    <xf numFmtId="9" fontId="0" fillId="2" borderId="0" xfId="0" applyNumberFormat="1" applyFill="1" applyAlignment="1">
      <alignment horizontal="center" vertical="center"/>
    </xf>
    <xf numFmtId="0" fontId="1" fillId="2" borderId="10" xfId="0" applyFont="1" applyFill="1" applyBorder="1" applyAlignment="1">
      <alignment horizontal="center" vertical="center"/>
    </xf>
    <xf numFmtId="0" fontId="5" fillId="2" borderId="0" xfId="0" applyFont="1" applyFill="1" applyAlignment="1">
      <alignment horizontal="right" vertical="center"/>
    </xf>
    <xf numFmtId="0" fontId="0" fillId="2" borderId="0" xfId="0" applyFill="1" applyAlignment="1">
      <alignment horizontal="right" vertical="center"/>
    </xf>
    <xf numFmtId="166" fontId="0" fillId="2" borderId="0" xfId="0" applyNumberFormat="1" applyFill="1" applyAlignment="1">
      <alignment horizontal="right" vertical="center"/>
    </xf>
    <xf numFmtId="166" fontId="1" fillId="2" borderId="10" xfId="0" applyNumberFormat="1" applyFont="1" applyFill="1" applyBorder="1" applyAlignment="1">
      <alignment horizontal="right" vertical="center"/>
    </xf>
    <xf numFmtId="0" fontId="36" fillId="2" borderId="0" xfId="0" applyFont="1" applyFill="1"/>
    <xf numFmtId="0" fontId="31" fillId="39" borderId="0" xfId="0" applyFont="1" applyFill="1"/>
    <xf numFmtId="0" fontId="1" fillId="39" borderId="0" xfId="0" applyFont="1" applyFill="1"/>
    <xf numFmtId="0" fontId="3" fillId="40" borderId="21" xfId="0" applyFont="1" applyFill="1" applyBorder="1" applyAlignment="1">
      <alignment horizontal="center" vertical="center" wrapText="1"/>
    </xf>
    <xf numFmtId="0" fontId="3" fillId="40" borderId="21" xfId="0" applyFont="1" applyFill="1" applyBorder="1" applyAlignment="1">
      <alignment vertical="center" wrapText="1"/>
    </xf>
    <xf numFmtId="44" fontId="3" fillId="40" borderId="21" xfId="0" applyNumberFormat="1" applyFont="1" applyFill="1" applyBorder="1" applyAlignment="1">
      <alignment horizontal="center" vertical="center" wrapText="1"/>
    </xf>
    <xf numFmtId="0" fontId="0" fillId="0" borderId="21" xfId="0" applyBorder="1" applyAlignment="1">
      <alignment horizontal="center" vertical="center"/>
    </xf>
    <xf numFmtId="0" fontId="0" fillId="0" borderId="21" xfId="0" applyBorder="1" applyAlignment="1">
      <alignment horizontal="center" vertical="center" wrapText="1"/>
    </xf>
    <xf numFmtId="43" fontId="0" fillId="0" borderId="21" xfId="53" applyFont="1" applyBorder="1" applyAlignment="1">
      <alignment horizontal="center" vertical="center"/>
    </xf>
    <xf numFmtId="2" fontId="0" fillId="0" borderId="21" xfId="0" applyNumberFormat="1" applyBorder="1" applyAlignment="1">
      <alignment horizontal="center" vertical="center"/>
    </xf>
    <xf numFmtId="44" fontId="0" fillId="0" borderId="21" xfId="0" applyNumberFormat="1" applyBorder="1" applyAlignment="1">
      <alignment horizontal="center" vertical="center"/>
    </xf>
    <xf numFmtId="43" fontId="1" fillId="39" borderId="21" xfId="0" applyNumberFormat="1" applyFont="1" applyFill="1" applyBorder="1" applyAlignment="1">
      <alignment horizontal="center" vertical="center"/>
    </xf>
    <xf numFmtId="0" fontId="1" fillId="2" borderId="0" xfId="0" applyFont="1" applyFill="1" applyAlignment="1">
      <alignment horizontal="center" vertical="center"/>
    </xf>
    <xf numFmtId="2" fontId="1" fillId="2" borderId="0" xfId="0" applyNumberFormat="1" applyFont="1" applyFill="1" applyAlignment="1">
      <alignment horizontal="center" vertical="center"/>
    </xf>
    <xf numFmtId="44" fontId="1" fillId="2" borderId="0" xfId="0" applyNumberFormat="1" applyFont="1" applyFill="1" applyAlignment="1">
      <alignment horizontal="center" vertical="center"/>
    </xf>
    <xf numFmtId="0" fontId="35" fillId="2" borderId="0" xfId="54" applyFill="1"/>
    <xf numFmtId="0" fontId="41" fillId="2" borderId="0" xfId="0" applyFont="1" applyFill="1"/>
    <xf numFmtId="2" fontId="1" fillId="39" borderId="0" xfId="0" applyNumberFormat="1" applyFont="1" applyFill="1" applyAlignment="1">
      <alignment horizontal="left"/>
    </xf>
    <xf numFmtId="0" fontId="0" fillId="0" borderId="21" xfId="0" applyBorder="1" applyAlignment="1">
      <alignment vertical="center" wrapText="1"/>
    </xf>
    <xf numFmtId="2" fontId="1" fillId="39" borderId="21" xfId="0" applyNumberFormat="1" applyFont="1" applyFill="1" applyBorder="1" applyAlignment="1">
      <alignment horizontal="center" vertical="center"/>
    </xf>
    <xf numFmtId="44" fontId="1" fillId="39" borderId="21" xfId="0" applyNumberFormat="1" applyFont="1" applyFill="1" applyBorder="1" applyAlignment="1">
      <alignment horizontal="center" vertical="center"/>
    </xf>
    <xf numFmtId="0" fontId="35" fillId="0" borderId="0" xfId="54"/>
    <xf numFmtId="0" fontId="32" fillId="2" borderId="0" xfId="0" applyFont="1" applyFill="1"/>
    <xf numFmtId="0" fontId="0" fillId="2" borderId="25" xfId="0" applyFill="1" applyBorder="1"/>
    <xf numFmtId="0" fontId="0" fillId="2" borderId="25" xfId="0" applyFill="1" applyBorder="1" applyAlignment="1">
      <alignment horizontal="center" vertical="center"/>
    </xf>
    <xf numFmtId="14" fontId="0" fillId="2" borderId="25" xfId="0" applyNumberFormat="1" applyFill="1" applyBorder="1"/>
    <xf numFmtId="0" fontId="0" fillId="2" borderId="25" xfId="0" applyFill="1" applyBorder="1" applyAlignment="1">
      <alignment horizontal="center"/>
    </xf>
    <xf numFmtId="168" fontId="0" fillId="2" borderId="25" xfId="53" applyNumberFormat="1" applyFont="1" applyFill="1" applyBorder="1" applyAlignment="1">
      <alignment horizontal="right"/>
    </xf>
    <xf numFmtId="168" fontId="1" fillId="2" borderId="25" xfId="53" applyNumberFormat="1" applyFont="1" applyFill="1" applyBorder="1" applyAlignment="1">
      <alignment horizontal="right"/>
    </xf>
    <xf numFmtId="0" fontId="3" fillId="3" borderId="25" xfId="0" applyFont="1" applyFill="1" applyBorder="1" applyAlignment="1">
      <alignment horizontal="center" vertical="center"/>
    </xf>
    <xf numFmtId="0" fontId="7" fillId="2" borderId="0" xfId="0" applyFont="1" applyFill="1" applyAlignment="1">
      <alignment horizontal="center" vertical="center"/>
    </xf>
    <xf numFmtId="2" fontId="5" fillId="2" borderId="0" xfId="0" applyNumberFormat="1" applyFont="1" applyFill="1"/>
    <xf numFmtId="0" fontId="1" fillId="2" borderId="26" xfId="0" applyFont="1" applyFill="1" applyBorder="1" applyAlignment="1">
      <alignment horizontal="center"/>
    </xf>
    <xf numFmtId="0" fontId="1" fillId="2" borderId="27" xfId="0" applyFont="1" applyFill="1" applyBorder="1" applyAlignment="1">
      <alignment horizontal="center"/>
    </xf>
    <xf numFmtId="0" fontId="30" fillId="2" borderId="0" xfId="0" applyFont="1" applyFill="1" applyAlignment="1">
      <alignment horizontal="left"/>
    </xf>
    <xf numFmtId="0" fontId="40" fillId="2" borderId="24" xfId="0" applyFont="1" applyFill="1" applyBorder="1" applyAlignment="1">
      <alignment horizontal="left" vertical="center"/>
    </xf>
    <xf numFmtId="0" fontId="3" fillId="40" borderId="21" xfId="0" applyFont="1" applyFill="1" applyBorder="1" applyAlignment="1">
      <alignment horizontal="center" vertical="center" wrapText="1"/>
    </xf>
    <xf numFmtId="0" fontId="37" fillId="40" borderId="21" xfId="0" applyFont="1" applyFill="1" applyBorder="1" applyAlignment="1">
      <alignment horizontal="center" vertical="center"/>
    </xf>
    <xf numFmtId="0" fontId="38" fillId="40" borderId="21" xfId="0" applyFont="1" applyFill="1" applyBorder="1" applyAlignment="1">
      <alignment horizontal="center" vertical="center"/>
    </xf>
    <xf numFmtId="0" fontId="1" fillId="39" borderId="21" xfId="0" applyFont="1" applyFill="1" applyBorder="1" applyAlignment="1">
      <alignment horizontal="center"/>
    </xf>
    <xf numFmtId="0" fontId="39" fillId="2" borderId="22" xfId="0" applyFont="1" applyFill="1" applyBorder="1" applyAlignment="1">
      <alignment horizontal="left" vertical="center"/>
    </xf>
    <xf numFmtId="0" fontId="40" fillId="2" borderId="23" xfId="0" applyFont="1" applyFill="1" applyBorder="1" applyAlignment="1">
      <alignment horizontal="left" vertical="center"/>
    </xf>
    <xf numFmtId="0" fontId="32" fillId="2" borderId="0" xfId="0" applyFont="1" applyFill="1" applyAlignment="1">
      <alignment horizontal="left"/>
    </xf>
    <xf numFmtId="0" fontId="40" fillId="2" borderId="23" xfId="0" applyFont="1" applyFill="1" applyBorder="1" applyAlignment="1">
      <alignment horizontal="left" vertical="center" wrapText="1"/>
    </xf>
    <xf numFmtId="0" fontId="6" fillId="2" borderId="0" xfId="0" applyFont="1" applyFill="1" applyAlignment="1">
      <alignment horizontal="center"/>
    </xf>
    <xf numFmtId="0" fontId="5" fillId="2" borderId="0" xfId="0" applyFont="1" applyFill="1" applyAlignment="1">
      <alignment horizontal="center" vertical="center"/>
    </xf>
    <xf numFmtId="0" fontId="3" fillId="3" borderId="11" xfId="0" applyFont="1" applyFill="1" applyBorder="1" applyAlignment="1">
      <alignment horizontal="center" vertical="center" wrapText="1"/>
    </xf>
    <xf numFmtId="0" fontId="1" fillId="36" borderId="13" xfId="0" applyFont="1" applyFill="1" applyBorder="1" applyAlignment="1">
      <alignment horizontal="center"/>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0" fillId="2" borderId="0" xfId="0" applyFont="1" applyFill="1"/>
    <xf numFmtId="3" fontId="1" fillId="37" borderId="12" xfId="0" applyNumberFormat="1" applyFont="1" applyFill="1" applyBorder="1" applyAlignment="1">
      <alignment horizontal="left" vertical="center"/>
    </xf>
  </cellXfs>
  <cellStyles count="55">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Comma" xfId="53" builtinId="3"/>
    <cellStyle name="Comma 2" xfId="45" xr:uid="{00000000-0005-0000-0000-00001C000000}"/>
    <cellStyle name="Comma 2 21" xfId="46" xr:uid="{00000000-0005-0000-0000-00001D000000}"/>
    <cellStyle name="Comma 3" xfId="47" xr:uid="{00000000-0005-0000-0000-00001E000000}"/>
    <cellStyle name="Currency" xfId="1" builtinId="4"/>
    <cellStyle name="Currency 4" xfId="3" xr:uid="{00000000-0005-0000-0000-000020000000}"/>
    <cellStyle name="Currency 4 2" xfId="52" xr:uid="{00000000-0005-0000-0000-000021000000}"/>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54" builtinId="8"/>
    <cellStyle name="Input" xfId="12" builtinId="20" customBuiltin="1"/>
    <cellStyle name="Linked Cell" xfId="15" builtinId="24" customBuiltin="1"/>
    <cellStyle name="Neutral" xfId="11" builtinId="28" customBuiltin="1"/>
    <cellStyle name="Normal" xfId="0" builtinId="0"/>
    <cellStyle name="Normal 2" xfId="2" xr:uid="{00000000-0005-0000-0000-00002C000000}"/>
    <cellStyle name="Normal 3 2" xfId="51" xr:uid="{00000000-0005-0000-0000-00002D000000}"/>
    <cellStyle name="Normal 43" xfId="50" xr:uid="{00000000-0005-0000-0000-00002E000000}"/>
    <cellStyle name="Normal 5 2" xfId="49" xr:uid="{00000000-0005-0000-0000-00002F000000}"/>
    <cellStyle name="Note" xfId="18" builtinId="10" customBuiltin="1"/>
    <cellStyle name="Output" xfId="13" builtinId="21" customBuiltin="1"/>
    <cellStyle name="SAPBEXchaText" xfId="48" xr:uid="{00000000-0005-0000-0000-000032000000}"/>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5CED13"/>
      <color rgb="FF000000"/>
      <color rgb="FFA3A3FF"/>
      <color rgb="FF1649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18</xdr:row>
      <xdr:rowOff>142875</xdr:rowOff>
    </xdr:from>
    <xdr:to>
      <xdr:col>6</xdr:col>
      <xdr:colOff>361950</xdr:colOff>
      <xdr:row>33</xdr:row>
      <xdr:rowOff>47625</xdr:rowOff>
    </xdr:to>
    <xdr:pic>
      <xdr:nvPicPr>
        <xdr:cNvPr id="3" name="Picture 2">
          <a:extLst>
            <a:ext uri="{FF2B5EF4-FFF2-40B4-BE49-F238E27FC236}">
              <a16:creationId xmlns:a16="http://schemas.microsoft.com/office/drawing/2014/main" id="{0060AFFB-770A-FA67-A3D4-2B775EB407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875" y="4838700"/>
          <a:ext cx="5791200" cy="2762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epanjiyan.nic.in/FindDlcRate.aspx"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epanjiyan.nic.in/FindDlcRate.aspx"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C2:E49"/>
  <sheetViews>
    <sheetView workbookViewId="0">
      <selection activeCell="C49" sqref="C3:E49"/>
    </sheetView>
  </sheetViews>
  <sheetFormatPr defaultRowHeight="15" x14ac:dyDescent="0.25"/>
  <cols>
    <col min="4" max="4" width="52" bestFit="1" customWidth="1"/>
    <col min="5" max="5" width="19.5703125" customWidth="1"/>
  </cols>
  <sheetData>
    <row r="2" spans="3:5" ht="15.75" thickBot="1" x14ac:dyDescent="0.3"/>
    <row r="3" spans="3:5" ht="17.25" thickTop="1" thickBot="1" x14ac:dyDescent="0.3">
      <c r="C3" s="34" t="s">
        <v>13</v>
      </c>
      <c r="D3" s="35" t="s">
        <v>83</v>
      </c>
      <c r="E3" s="34" t="s">
        <v>75</v>
      </c>
    </row>
    <row r="4" spans="3:5" ht="16.5" thickTop="1" thickBot="1" x14ac:dyDescent="0.3">
      <c r="C4" s="36">
        <v>1</v>
      </c>
      <c r="D4" s="37" t="s">
        <v>57</v>
      </c>
      <c r="E4" s="38">
        <v>4636</v>
      </c>
    </row>
    <row r="5" spans="3:5" ht="16.5" thickTop="1" thickBot="1" x14ac:dyDescent="0.3">
      <c r="C5" s="36">
        <v>2</v>
      </c>
      <c r="D5" s="37" t="s">
        <v>24</v>
      </c>
      <c r="E5" s="38">
        <v>1293</v>
      </c>
    </row>
    <row r="6" spans="3:5" ht="16.5" thickTop="1" thickBot="1" x14ac:dyDescent="0.3">
      <c r="C6" s="36">
        <v>3</v>
      </c>
      <c r="D6" s="37" t="s">
        <v>25</v>
      </c>
      <c r="E6" s="38">
        <v>175</v>
      </c>
    </row>
    <row r="7" spans="3:5" ht="16.5" thickTop="1" thickBot="1" x14ac:dyDescent="0.3">
      <c r="C7" s="36">
        <v>4</v>
      </c>
      <c r="D7" s="37" t="s">
        <v>26</v>
      </c>
      <c r="E7" s="38">
        <v>1618</v>
      </c>
    </row>
    <row r="8" spans="3:5" ht="16.5" thickTop="1" thickBot="1" x14ac:dyDescent="0.3">
      <c r="C8" s="36">
        <v>5</v>
      </c>
      <c r="D8" s="37" t="s">
        <v>27</v>
      </c>
      <c r="E8" s="38">
        <v>1618</v>
      </c>
    </row>
    <row r="9" spans="3:5" ht="16.5" thickTop="1" thickBot="1" x14ac:dyDescent="0.3">
      <c r="C9" s="36">
        <v>6</v>
      </c>
      <c r="D9" s="37" t="s">
        <v>28</v>
      </c>
      <c r="E9" s="38">
        <v>1543</v>
      </c>
    </row>
    <row r="10" spans="3:5" ht="16.5" thickTop="1" thickBot="1" x14ac:dyDescent="0.3">
      <c r="C10" s="36">
        <v>7</v>
      </c>
      <c r="D10" s="37" t="s">
        <v>29</v>
      </c>
      <c r="E10" s="38">
        <v>1644</v>
      </c>
    </row>
    <row r="11" spans="3:5" ht="16.5" thickTop="1" thickBot="1" x14ac:dyDescent="0.3">
      <c r="C11" s="36">
        <v>8</v>
      </c>
      <c r="D11" s="37" t="s">
        <v>30</v>
      </c>
      <c r="E11" s="38">
        <v>1644</v>
      </c>
    </row>
    <row r="12" spans="3:5" ht="16.5" thickTop="1" thickBot="1" x14ac:dyDescent="0.3">
      <c r="C12" s="36">
        <v>9</v>
      </c>
      <c r="D12" s="37" t="s">
        <v>84</v>
      </c>
      <c r="E12" s="38">
        <v>3940</v>
      </c>
    </row>
    <row r="13" spans="3:5" ht="16.5" thickTop="1" thickBot="1" x14ac:dyDescent="0.3">
      <c r="C13" s="36">
        <v>10</v>
      </c>
      <c r="D13" s="37" t="s">
        <v>31</v>
      </c>
      <c r="E13" s="38">
        <v>1820</v>
      </c>
    </row>
    <row r="14" spans="3:5" ht="16.5" thickTop="1" thickBot="1" x14ac:dyDescent="0.3">
      <c r="C14" s="36">
        <v>11</v>
      </c>
      <c r="D14" s="37" t="s">
        <v>32</v>
      </c>
      <c r="E14" s="38">
        <v>10525</v>
      </c>
    </row>
    <row r="15" spans="3:5" ht="16.5" thickTop="1" thickBot="1" x14ac:dyDescent="0.3">
      <c r="C15" s="36">
        <v>12</v>
      </c>
      <c r="D15" s="37" t="s">
        <v>33</v>
      </c>
      <c r="E15" s="38">
        <v>32631</v>
      </c>
    </row>
    <row r="16" spans="3:5" ht="16.5" thickTop="1" thickBot="1" x14ac:dyDescent="0.3">
      <c r="C16" s="36">
        <v>13</v>
      </c>
      <c r="D16" s="37" t="s">
        <v>76</v>
      </c>
      <c r="E16" s="38">
        <f>282*19.15</f>
        <v>5400.2999999999993</v>
      </c>
    </row>
    <row r="17" spans="3:5" ht="16.5" thickTop="1" thickBot="1" x14ac:dyDescent="0.3">
      <c r="C17" s="36">
        <v>14</v>
      </c>
      <c r="D17" s="37" t="s">
        <v>77</v>
      </c>
      <c r="E17" s="38">
        <f>81*29</f>
        <v>2349</v>
      </c>
    </row>
    <row r="18" spans="3:5" ht="16.5" thickTop="1" thickBot="1" x14ac:dyDescent="0.3">
      <c r="C18" s="36">
        <v>15</v>
      </c>
      <c r="D18" s="37" t="s">
        <v>34</v>
      </c>
      <c r="E18" s="38">
        <v>246</v>
      </c>
    </row>
    <row r="19" spans="3:5" ht="16.5" thickTop="1" thickBot="1" x14ac:dyDescent="0.3">
      <c r="C19" s="36">
        <v>16</v>
      </c>
      <c r="D19" s="37" t="s">
        <v>60</v>
      </c>
      <c r="E19" s="38">
        <v>4134</v>
      </c>
    </row>
    <row r="20" spans="3:5" ht="16.5" thickTop="1" thickBot="1" x14ac:dyDescent="0.3">
      <c r="C20" s="36">
        <v>17</v>
      </c>
      <c r="D20" s="37" t="s">
        <v>59</v>
      </c>
      <c r="E20" s="38">
        <v>96</v>
      </c>
    </row>
    <row r="21" spans="3:5" ht="16.5" thickTop="1" thickBot="1" x14ac:dyDescent="0.3">
      <c r="C21" s="36">
        <v>18</v>
      </c>
      <c r="D21" s="37" t="s">
        <v>35</v>
      </c>
      <c r="E21" s="38">
        <v>280</v>
      </c>
    </row>
    <row r="22" spans="3:5" ht="16.5" thickTop="1" thickBot="1" x14ac:dyDescent="0.3">
      <c r="C22" s="36">
        <v>19</v>
      </c>
      <c r="D22" s="37" t="s">
        <v>36</v>
      </c>
      <c r="E22" s="38">
        <v>764</v>
      </c>
    </row>
    <row r="23" spans="3:5" ht="16.5" thickTop="1" thickBot="1" x14ac:dyDescent="0.3">
      <c r="C23" s="36">
        <v>20</v>
      </c>
      <c r="D23" s="37" t="s">
        <v>37</v>
      </c>
      <c r="E23" s="38">
        <v>210</v>
      </c>
    </row>
    <row r="24" spans="3:5" ht="16.5" thickTop="1" thickBot="1" x14ac:dyDescent="0.3">
      <c r="C24" s="36">
        <v>21</v>
      </c>
      <c r="D24" s="37" t="s">
        <v>38</v>
      </c>
      <c r="E24" s="38">
        <v>762</v>
      </c>
    </row>
    <row r="25" spans="3:5" ht="16.5" thickTop="1" thickBot="1" x14ac:dyDescent="0.3">
      <c r="C25" s="36">
        <v>22</v>
      </c>
      <c r="D25" s="37" t="s">
        <v>39</v>
      </c>
      <c r="E25" s="38">
        <v>572</v>
      </c>
    </row>
    <row r="26" spans="3:5" ht="16.5" thickTop="1" thickBot="1" x14ac:dyDescent="0.3">
      <c r="C26" s="36">
        <v>23</v>
      </c>
      <c r="D26" s="37" t="s">
        <v>40</v>
      </c>
      <c r="E26" s="38">
        <v>1467</v>
      </c>
    </row>
    <row r="27" spans="3:5" ht="16.5" thickTop="1" thickBot="1" x14ac:dyDescent="0.3">
      <c r="C27" s="36">
        <v>24</v>
      </c>
      <c r="D27" s="37" t="s">
        <v>41</v>
      </c>
      <c r="E27" s="38">
        <v>2523</v>
      </c>
    </row>
    <row r="28" spans="3:5" ht="16.5" thickTop="1" thickBot="1" x14ac:dyDescent="0.3">
      <c r="C28" s="36">
        <v>25</v>
      </c>
      <c r="D28" s="37" t="s">
        <v>42</v>
      </c>
      <c r="E28" s="38">
        <v>1524</v>
      </c>
    </row>
    <row r="29" spans="3:5" ht="16.5" thickTop="1" thickBot="1" x14ac:dyDescent="0.3">
      <c r="C29" s="36">
        <v>26</v>
      </c>
      <c r="D29" s="37" t="s">
        <v>43</v>
      </c>
      <c r="E29" s="38">
        <v>1226</v>
      </c>
    </row>
    <row r="30" spans="3:5" ht="16.5" thickTop="1" thickBot="1" x14ac:dyDescent="0.3">
      <c r="C30" s="36">
        <v>27</v>
      </c>
      <c r="D30" s="37" t="s">
        <v>44</v>
      </c>
      <c r="E30" s="38">
        <v>1890</v>
      </c>
    </row>
    <row r="31" spans="3:5" ht="16.5" thickTop="1" thickBot="1" x14ac:dyDescent="0.3">
      <c r="C31" s="36">
        <v>28</v>
      </c>
      <c r="D31" s="37" t="s">
        <v>45</v>
      </c>
      <c r="E31" s="38">
        <v>1113</v>
      </c>
    </row>
    <row r="32" spans="3:5" ht="16.5" thickTop="1" thickBot="1" x14ac:dyDescent="0.3">
      <c r="C32" s="36">
        <v>29</v>
      </c>
      <c r="D32" s="37" t="s">
        <v>46</v>
      </c>
      <c r="E32" s="38">
        <v>180</v>
      </c>
    </row>
    <row r="33" spans="3:5" ht="16.5" thickTop="1" thickBot="1" x14ac:dyDescent="0.3">
      <c r="C33" s="36">
        <v>30</v>
      </c>
      <c r="D33" s="37" t="s">
        <v>47</v>
      </c>
      <c r="E33" s="38">
        <v>1648</v>
      </c>
    </row>
    <row r="34" spans="3:5" ht="16.5" thickTop="1" thickBot="1" x14ac:dyDescent="0.3">
      <c r="C34" s="36">
        <v>31</v>
      </c>
      <c r="D34" s="37" t="s">
        <v>48</v>
      </c>
      <c r="E34" s="38">
        <v>1026</v>
      </c>
    </row>
    <row r="35" spans="3:5" ht="16.5" thickTop="1" thickBot="1" x14ac:dyDescent="0.3">
      <c r="C35" s="36">
        <v>32</v>
      </c>
      <c r="D35" s="37" t="s">
        <v>49</v>
      </c>
      <c r="E35" s="38">
        <v>528</v>
      </c>
    </row>
    <row r="36" spans="3:5" ht="16.5" thickTop="1" thickBot="1" x14ac:dyDescent="0.3">
      <c r="C36" s="36">
        <v>33</v>
      </c>
      <c r="D36" s="37" t="s">
        <v>50</v>
      </c>
      <c r="E36" s="38">
        <v>420</v>
      </c>
    </row>
    <row r="37" spans="3:5" ht="16.5" thickTop="1" thickBot="1" x14ac:dyDescent="0.3">
      <c r="C37" s="36">
        <v>34</v>
      </c>
      <c r="D37" s="37" t="s">
        <v>51</v>
      </c>
      <c r="E37" s="38">
        <v>2752</v>
      </c>
    </row>
    <row r="38" spans="3:5" ht="16.5" thickTop="1" thickBot="1" x14ac:dyDescent="0.3">
      <c r="C38" s="36">
        <v>35</v>
      </c>
      <c r="D38" s="37" t="s">
        <v>52</v>
      </c>
      <c r="E38" s="38">
        <v>3342</v>
      </c>
    </row>
    <row r="39" spans="3:5" ht="16.5" thickTop="1" thickBot="1" x14ac:dyDescent="0.3">
      <c r="C39" s="36">
        <v>36</v>
      </c>
      <c r="D39" s="37" t="s">
        <v>53</v>
      </c>
      <c r="E39" s="38">
        <v>432</v>
      </c>
    </row>
    <row r="40" spans="3:5" ht="16.5" thickTop="1" thickBot="1" x14ac:dyDescent="0.3">
      <c r="C40" s="36">
        <v>37</v>
      </c>
      <c r="D40" s="37" t="s">
        <v>85</v>
      </c>
      <c r="E40" s="38">
        <v>33</v>
      </c>
    </row>
    <row r="41" spans="3:5" ht="16.5" thickTop="1" thickBot="1" x14ac:dyDescent="0.3">
      <c r="C41" s="36">
        <v>38</v>
      </c>
      <c r="D41" s="37" t="s">
        <v>54</v>
      </c>
      <c r="E41" s="38">
        <v>442</v>
      </c>
    </row>
    <row r="42" spans="3:5" ht="16.5" thickTop="1" thickBot="1" x14ac:dyDescent="0.3">
      <c r="C42" s="36">
        <v>39</v>
      </c>
      <c r="D42" s="37" t="s">
        <v>55</v>
      </c>
      <c r="E42" s="38">
        <v>8009</v>
      </c>
    </row>
    <row r="43" spans="3:5" ht="16.5" thickTop="1" thickBot="1" x14ac:dyDescent="0.3">
      <c r="C43" s="36">
        <v>40</v>
      </c>
      <c r="D43" s="37" t="s">
        <v>56</v>
      </c>
      <c r="E43" s="38">
        <v>2360</v>
      </c>
    </row>
    <row r="44" spans="3:5" ht="16.5" thickTop="1" thickBot="1" x14ac:dyDescent="0.3">
      <c r="C44" s="36">
        <v>41</v>
      </c>
      <c r="D44" s="39" t="s">
        <v>78</v>
      </c>
      <c r="E44" s="38">
        <f>6800*2.4</f>
        <v>16320</v>
      </c>
    </row>
    <row r="45" spans="3:5" ht="16.5" thickTop="1" thickBot="1" x14ac:dyDescent="0.3">
      <c r="C45" s="36">
        <v>42</v>
      </c>
      <c r="D45" s="37" t="s">
        <v>79</v>
      </c>
      <c r="E45" s="38">
        <v>65</v>
      </c>
    </row>
    <row r="46" spans="3:5" ht="16.5" thickTop="1" thickBot="1" x14ac:dyDescent="0.3">
      <c r="C46" s="36">
        <v>43</v>
      </c>
      <c r="D46" s="37" t="s">
        <v>80</v>
      </c>
      <c r="E46" s="38">
        <v>640</v>
      </c>
    </row>
    <row r="47" spans="3:5" ht="16.5" thickTop="1" thickBot="1" x14ac:dyDescent="0.3">
      <c r="C47" s="36">
        <v>44</v>
      </c>
      <c r="D47" s="37" t="s">
        <v>81</v>
      </c>
      <c r="E47" s="38">
        <v>264</v>
      </c>
    </row>
    <row r="48" spans="3:5" ht="16.5" thickTop="1" thickBot="1" x14ac:dyDescent="0.3">
      <c r="C48" s="40">
        <v>45</v>
      </c>
      <c r="D48" s="41" t="s">
        <v>82</v>
      </c>
      <c r="E48" s="42">
        <v>320</v>
      </c>
    </row>
    <row r="49" spans="3:5" ht="15.75" thickBot="1" x14ac:dyDescent="0.3">
      <c r="C49" s="43"/>
      <c r="D49" s="44" t="s">
        <v>14</v>
      </c>
      <c r="E49" s="45">
        <f>SUM(E4:E48)</f>
        <v>126424.3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4465C-A975-4841-AFB5-A37FF1FD1F5B}">
  <dimension ref="B2:I7"/>
  <sheetViews>
    <sheetView workbookViewId="0">
      <selection activeCell="G27" sqref="G27"/>
    </sheetView>
  </sheetViews>
  <sheetFormatPr defaultRowHeight="15" x14ac:dyDescent="0.25"/>
  <cols>
    <col min="1" max="1" width="2" style="6" customWidth="1"/>
    <col min="2" max="2" width="7.5703125" style="6" bestFit="1" customWidth="1"/>
    <col min="3" max="3" width="9.7109375" style="6" bestFit="1" customWidth="1"/>
    <col min="4" max="4" width="15.140625" style="6" customWidth="1"/>
    <col min="5" max="5" width="10.42578125" style="6" bestFit="1" customWidth="1"/>
    <col min="6" max="6" width="9.140625" style="6"/>
    <col min="7" max="7" width="35.85546875" style="6" bestFit="1" customWidth="1"/>
    <col min="8" max="16384" width="9.140625" style="6"/>
  </cols>
  <sheetData>
    <row r="2" spans="2:9" ht="23.25" x14ac:dyDescent="0.35">
      <c r="B2" s="93" t="s">
        <v>144</v>
      </c>
      <c r="C2" s="93"/>
      <c r="D2" s="93"/>
      <c r="E2" s="93"/>
      <c r="F2" s="93"/>
      <c r="G2" s="93"/>
      <c r="H2" s="93"/>
      <c r="I2" s="25"/>
    </row>
    <row r="4" spans="2:9" x14ac:dyDescent="0.25">
      <c r="B4" s="88" t="s">
        <v>115</v>
      </c>
      <c r="C4" s="88" t="s">
        <v>145</v>
      </c>
      <c r="D4" s="88" t="s">
        <v>152</v>
      </c>
      <c r="E4" s="88" t="s">
        <v>146</v>
      </c>
      <c r="F4" s="88" t="s">
        <v>147</v>
      </c>
      <c r="G4" s="88" t="s">
        <v>151</v>
      </c>
      <c r="H4" s="88" t="s">
        <v>148</v>
      </c>
    </row>
    <row r="5" spans="2:9" x14ac:dyDescent="0.25">
      <c r="B5" s="83">
        <v>1</v>
      </c>
      <c r="C5" s="82" t="s">
        <v>149</v>
      </c>
      <c r="D5" s="86">
        <v>17508</v>
      </c>
      <c r="E5" s="84">
        <v>40872</v>
      </c>
      <c r="F5" s="85">
        <v>99</v>
      </c>
      <c r="G5" s="82" t="s">
        <v>154</v>
      </c>
      <c r="H5" s="82" t="s">
        <v>150</v>
      </c>
    </row>
    <row r="6" spans="2:9" x14ac:dyDescent="0.25">
      <c r="B6" s="83">
        <v>2</v>
      </c>
      <c r="C6" s="82" t="s">
        <v>153</v>
      </c>
      <c r="D6" s="86">
        <f>8000+1097</f>
        <v>9097</v>
      </c>
      <c r="E6" s="84">
        <v>34638</v>
      </c>
      <c r="F6" s="85">
        <v>99</v>
      </c>
      <c r="G6" s="82" t="s">
        <v>154</v>
      </c>
      <c r="H6" s="82" t="s">
        <v>150</v>
      </c>
    </row>
    <row r="7" spans="2:9" x14ac:dyDescent="0.25">
      <c r="B7" s="91" t="s">
        <v>14</v>
      </c>
      <c r="C7" s="92"/>
      <c r="D7" s="87">
        <f>D5+D6</f>
        <v>26605</v>
      </c>
      <c r="E7" s="82"/>
      <c r="F7" s="85"/>
      <c r="G7" s="82"/>
      <c r="H7" s="82"/>
    </row>
  </sheetData>
  <mergeCells count="2">
    <mergeCell ref="B7:C7"/>
    <mergeCell ref="B2:H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DB600-DED7-41BA-BA32-5F6BA352ED4D}">
  <sheetPr>
    <tabColor theme="5" tint="0.39997558519241921"/>
  </sheetPr>
  <dimension ref="B2:H18"/>
  <sheetViews>
    <sheetView topLeftCell="A10" workbookViewId="0">
      <selection activeCell="G11" sqref="G11"/>
    </sheetView>
  </sheetViews>
  <sheetFormatPr defaultRowHeight="15" x14ac:dyDescent="0.25"/>
  <cols>
    <col min="1" max="1" width="2" style="6" customWidth="1"/>
    <col min="2" max="2" width="11.7109375" style="6" customWidth="1"/>
    <col min="3" max="3" width="32.7109375" style="6" customWidth="1"/>
    <col min="4" max="4" width="12.7109375" style="6" customWidth="1"/>
    <col min="5" max="5" width="10" style="6" bestFit="1" customWidth="1"/>
    <col min="6" max="6" width="14.42578125" style="6" customWidth="1"/>
    <col min="7" max="7" width="20" style="6" customWidth="1"/>
    <col min="8" max="8" width="24.42578125" style="6" customWidth="1"/>
    <col min="9" max="16384" width="9.140625" style="6"/>
  </cols>
  <sheetData>
    <row r="2" spans="2:8" ht="23.25" x14ac:dyDescent="0.35">
      <c r="B2" s="81" t="s">
        <v>136</v>
      </c>
      <c r="C2" s="81"/>
      <c r="D2" s="81"/>
      <c r="E2" s="81"/>
      <c r="F2" s="81"/>
      <c r="G2" s="59"/>
      <c r="H2" s="59"/>
    </row>
    <row r="4" spans="2:8" x14ac:dyDescent="0.25">
      <c r="B4" s="60" t="s">
        <v>64</v>
      </c>
      <c r="C4" s="61" t="s">
        <v>87</v>
      </c>
    </row>
    <row r="5" spans="2:8" x14ac:dyDescent="0.25">
      <c r="B5" s="60" t="s">
        <v>66</v>
      </c>
      <c r="C5" s="61" t="s">
        <v>88</v>
      </c>
    </row>
    <row r="6" spans="2:8" x14ac:dyDescent="0.25">
      <c r="B6" s="60" t="s">
        <v>121</v>
      </c>
      <c r="C6" s="76">
        <f>F11</f>
        <v>6.57</v>
      </c>
    </row>
    <row r="7" spans="2:8" ht="15.75" thickBot="1" x14ac:dyDescent="0.3"/>
    <row r="8" spans="2:8" ht="16.5" thickTop="1" thickBot="1" x14ac:dyDescent="0.3">
      <c r="B8" s="95" t="s">
        <v>132</v>
      </c>
      <c r="C8" s="95"/>
      <c r="D8" s="95"/>
      <c r="E8" s="95"/>
      <c r="F8" s="95"/>
      <c r="G8" s="95"/>
      <c r="H8" s="95"/>
    </row>
    <row r="9" spans="2:8" ht="20.25" thickTop="1" thickBot="1" x14ac:dyDescent="0.3">
      <c r="B9" s="96" t="s">
        <v>122</v>
      </c>
      <c r="C9" s="97"/>
      <c r="D9" s="97"/>
      <c r="E9" s="97"/>
      <c r="F9" s="97"/>
      <c r="G9" s="97"/>
      <c r="H9" s="97"/>
    </row>
    <row r="10" spans="2:8" ht="61.5" thickTop="1" thickBot="1" x14ac:dyDescent="0.3">
      <c r="B10" s="62" t="s">
        <v>13</v>
      </c>
      <c r="C10" s="63" t="s">
        <v>123</v>
      </c>
      <c r="D10" s="62" t="s">
        <v>64</v>
      </c>
      <c r="E10" s="62" t="s">
        <v>131</v>
      </c>
      <c r="F10" s="62" t="s">
        <v>124</v>
      </c>
      <c r="G10" s="64" t="s">
        <v>133</v>
      </c>
      <c r="H10" s="64" t="s">
        <v>125</v>
      </c>
    </row>
    <row r="11" spans="2:8" ht="46.5" thickTop="1" thickBot="1" x14ac:dyDescent="0.3">
      <c r="B11" s="65">
        <v>1</v>
      </c>
      <c r="C11" s="77" t="s">
        <v>129</v>
      </c>
      <c r="D11" s="66" t="s">
        <v>130</v>
      </c>
      <c r="E11" s="67">
        <v>26605</v>
      </c>
      <c r="F11" s="68">
        <v>6.57</v>
      </c>
      <c r="G11" s="69">
        <v>3000</v>
      </c>
      <c r="H11" s="69">
        <f>E11*G11</f>
        <v>79815000</v>
      </c>
    </row>
    <row r="12" spans="2:8" ht="16.5" thickTop="1" thickBot="1" x14ac:dyDescent="0.3">
      <c r="B12" s="98" t="s">
        <v>126</v>
      </c>
      <c r="C12" s="98"/>
      <c r="D12" s="98"/>
      <c r="E12" s="70">
        <f>E11</f>
        <v>26605</v>
      </c>
      <c r="F12" s="78">
        <f>F11</f>
        <v>6.57</v>
      </c>
      <c r="G12" s="79">
        <f>G11</f>
        <v>3000</v>
      </c>
      <c r="H12" s="79">
        <f>H11</f>
        <v>79815000</v>
      </c>
    </row>
    <row r="13" spans="2:8" ht="16.5" thickTop="1" thickBot="1" x14ac:dyDescent="0.3">
      <c r="B13" s="21"/>
      <c r="C13" s="21"/>
      <c r="D13" s="21"/>
      <c r="E13" s="71"/>
      <c r="F13" s="72"/>
      <c r="G13" s="73"/>
      <c r="H13" s="73"/>
    </row>
    <row r="14" spans="2:8" ht="16.5" thickTop="1" thickBot="1" x14ac:dyDescent="0.3">
      <c r="B14" s="99" t="s">
        <v>127</v>
      </c>
      <c r="C14" s="99"/>
      <c r="D14" s="99"/>
      <c r="E14" s="99"/>
      <c r="F14" s="99"/>
      <c r="G14" s="99"/>
      <c r="H14" s="99"/>
    </row>
    <row r="15" spans="2:8" x14ac:dyDescent="0.25">
      <c r="B15" s="100" t="s">
        <v>134</v>
      </c>
      <c r="C15" s="100"/>
      <c r="D15" s="100"/>
      <c r="E15" s="100"/>
      <c r="F15" s="100"/>
      <c r="G15" s="100"/>
      <c r="H15" s="100"/>
    </row>
    <row r="16" spans="2:8" ht="15.75" thickBot="1" x14ac:dyDescent="0.3">
      <c r="B16" s="94" t="s">
        <v>128</v>
      </c>
      <c r="C16" s="94"/>
      <c r="D16" s="94"/>
      <c r="E16" s="94"/>
      <c r="F16" s="94"/>
      <c r="G16" s="94"/>
      <c r="H16" s="94"/>
    </row>
    <row r="17" spans="2:4" ht="15.75" thickTop="1" x14ac:dyDescent="0.25">
      <c r="B17" s="74"/>
      <c r="C17" s="75"/>
      <c r="D17" s="75"/>
    </row>
    <row r="18" spans="2:4" x14ac:dyDescent="0.25">
      <c r="B18" s="80" t="s">
        <v>135</v>
      </c>
    </row>
  </sheetData>
  <mergeCells count="6">
    <mergeCell ref="B16:H16"/>
    <mergeCell ref="B8:H8"/>
    <mergeCell ref="B9:H9"/>
    <mergeCell ref="B12:D12"/>
    <mergeCell ref="B14:H14"/>
    <mergeCell ref="B15:H15"/>
  </mergeCells>
  <hyperlinks>
    <hyperlink ref="B18" r:id="rId1" display="https://epanjiyan.nic.in/FindDlcRate.aspx" xr:uid="{5A5EC615-2417-410E-AF0B-89116EC4807B}"/>
  </hyperlinks>
  <pageMargins left="0.7" right="0.7" top="0.75" bottom="0.75" header="0.3" footer="0.3"/>
  <pageSetup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A39A-84D7-4368-AEE4-EDE907B71814}">
  <sheetPr>
    <tabColor theme="5" tint="0.39997558519241921"/>
  </sheetPr>
  <dimension ref="B2:H18"/>
  <sheetViews>
    <sheetView topLeftCell="A10" workbookViewId="0">
      <selection activeCell="E11" sqref="E11"/>
    </sheetView>
  </sheetViews>
  <sheetFormatPr defaultRowHeight="15" x14ac:dyDescent="0.25"/>
  <cols>
    <col min="1" max="1" width="2" style="6" customWidth="1"/>
    <col min="2" max="2" width="11.7109375" style="6" customWidth="1"/>
    <col min="3" max="3" width="32.7109375" style="6" customWidth="1"/>
    <col min="4" max="4" width="12.7109375" style="6" customWidth="1"/>
    <col min="5" max="5" width="10" style="6" bestFit="1" customWidth="1"/>
    <col min="6" max="6" width="14.42578125" style="6" customWidth="1"/>
    <col min="7" max="7" width="29.28515625" style="6" customWidth="1"/>
    <col min="8" max="8" width="21.140625" style="6" customWidth="1"/>
    <col min="9" max="16384" width="9.140625" style="6"/>
  </cols>
  <sheetData>
    <row r="2" spans="2:8" ht="23.25" x14ac:dyDescent="0.35">
      <c r="B2" s="101" t="s">
        <v>137</v>
      </c>
      <c r="C2" s="101"/>
      <c r="D2" s="101"/>
      <c r="E2" s="101"/>
      <c r="F2" s="101"/>
      <c r="G2" s="101"/>
      <c r="H2" s="101"/>
    </row>
    <row r="4" spans="2:8" x14ac:dyDescent="0.25">
      <c r="B4" s="60" t="s">
        <v>64</v>
      </c>
      <c r="C4" s="61" t="s">
        <v>87</v>
      </c>
    </row>
    <row r="5" spans="2:8" x14ac:dyDescent="0.25">
      <c r="B5" s="60" t="s">
        <v>66</v>
      </c>
      <c r="C5" s="61" t="s">
        <v>88</v>
      </c>
    </row>
    <row r="6" spans="2:8" x14ac:dyDescent="0.25">
      <c r="B6" s="60" t="s">
        <v>121</v>
      </c>
      <c r="C6" s="76">
        <f>F11</f>
        <v>6.57</v>
      </c>
    </row>
    <row r="7" spans="2:8" ht="15.75" thickBot="1" x14ac:dyDescent="0.3"/>
    <row r="8" spans="2:8" ht="16.5" thickTop="1" thickBot="1" x14ac:dyDescent="0.3">
      <c r="B8" s="95" t="s">
        <v>139</v>
      </c>
      <c r="C8" s="95"/>
      <c r="D8" s="95"/>
      <c r="E8" s="95"/>
      <c r="F8" s="95"/>
      <c r="G8" s="95"/>
      <c r="H8" s="95"/>
    </row>
    <row r="9" spans="2:8" ht="20.25" thickTop="1" thickBot="1" x14ac:dyDescent="0.3">
      <c r="B9" s="96" t="s">
        <v>138</v>
      </c>
      <c r="C9" s="97"/>
      <c r="D9" s="97"/>
      <c r="E9" s="97"/>
      <c r="F9" s="97"/>
      <c r="G9" s="97"/>
      <c r="H9" s="97"/>
    </row>
    <row r="10" spans="2:8" ht="46.5" thickTop="1" thickBot="1" x14ac:dyDescent="0.3">
      <c r="B10" s="62" t="s">
        <v>13</v>
      </c>
      <c r="C10" s="63" t="s">
        <v>123</v>
      </c>
      <c r="D10" s="62" t="s">
        <v>64</v>
      </c>
      <c r="E10" s="62" t="s">
        <v>131</v>
      </c>
      <c r="F10" s="62" t="s">
        <v>124</v>
      </c>
      <c r="G10" s="64" t="s">
        <v>140</v>
      </c>
      <c r="H10" s="64" t="s">
        <v>141</v>
      </c>
    </row>
    <row r="11" spans="2:8" ht="46.5" thickTop="1" thickBot="1" x14ac:dyDescent="0.3">
      <c r="B11" s="65">
        <v>1</v>
      </c>
      <c r="C11" s="77" t="s">
        <v>143</v>
      </c>
      <c r="D11" s="66" t="s">
        <v>130</v>
      </c>
      <c r="E11" s="67">
        <v>26605</v>
      </c>
      <c r="F11" s="68">
        <v>6.57</v>
      </c>
      <c r="G11" s="69">
        <v>9000</v>
      </c>
      <c r="H11" s="69">
        <f>E11*G11</f>
        <v>239445000</v>
      </c>
    </row>
    <row r="12" spans="2:8" ht="16.5" thickTop="1" thickBot="1" x14ac:dyDescent="0.3">
      <c r="B12" s="98" t="s">
        <v>126</v>
      </c>
      <c r="C12" s="98"/>
      <c r="D12" s="98"/>
      <c r="E12" s="70">
        <f>E11</f>
        <v>26605</v>
      </c>
      <c r="F12" s="78">
        <f>F11</f>
        <v>6.57</v>
      </c>
      <c r="G12" s="79">
        <f>G11</f>
        <v>9000</v>
      </c>
      <c r="H12" s="79">
        <f>H11</f>
        <v>239445000</v>
      </c>
    </row>
    <row r="13" spans="2:8" ht="16.5" thickTop="1" thickBot="1" x14ac:dyDescent="0.3">
      <c r="B13" s="21"/>
      <c r="C13" s="21"/>
      <c r="D13" s="21"/>
      <c r="E13" s="71"/>
      <c r="F13" s="72"/>
      <c r="G13" s="73"/>
      <c r="H13" s="73"/>
    </row>
    <row r="14" spans="2:8" ht="16.5" thickTop="1" thickBot="1" x14ac:dyDescent="0.3">
      <c r="B14" s="99" t="s">
        <v>127</v>
      </c>
      <c r="C14" s="99"/>
      <c r="D14" s="99"/>
      <c r="E14" s="99"/>
      <c r="F14" s="99"/>
      <c r="G14" s="99"/>
      <c r="H14" s="99"/>
    </row>
    <row r="15" spans="2:8" ht="34.5" customHeight="1" x14ac:dyDescent="0.25">
      <c r="B15" s="102" t="s">
        <v>142</v>
      </c>
      <c r="C15" s="102"/>
      <c r="D15" s="102"/>
      <c r="E15" s="102"/>
      <c r="F15" s="102"/>
      <c r="G15" s="102"/>
      <c r="H15" s="102"/>
    </row>
    <row r="16" spans="2:8" ht="15.75" thickBot="1" x14ac:dyDescent="0.3">
      <c r="B16" s="94" t="s">
        <v>128</v>
      </c>
      <c r="C16" s="94"/>
      <c r="D16" s="94"/>
      <c r="E16" s="94"/>
      <c r="F16" s="94"/>
      <c r="G16" s="94"/>
      <c r="H16" s="94"/>
    </row>
    <row r="17" spans="2:4" ht="15.75" thickTop="1" x14ac:dyDescent="0.25">
      <c r="B17" s="74"/>
      <c r="C17" s="75"/>
      <c r="D17" s="75"/>
    </row>
    <row r="18" spans="2:4" x14ac:dyDescent="0.25">
      <c r="B18" s="80" t="s">
        <v>135</v>
      </c>
    </row>
  </sheetData>
  <mergeCells count="7">
    <mergeCell ref="B16:H16"/>
    <mergeCell ref="B2:H2"/>
    <mergeCell ref="B8:H8"/>
    <mergeCell ref="B9:H9"/>
    <mergeCell ref="B12:D12"/>
    <mergeCell ref="B14:H14"/>
    <mergeCell ref="B15:H15"/>
  </mergeCells>
  <hyperlinks>
    <hyperlink ref="B18" r:id="rId1" display="https://epanjiyan.nic.in/FindDlcRate.aspx" xr:uid="{C41CF00F-C354-43DF-8C82-358D292F0C4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222E3-853D-4584-B371-43162096105B}">
  <sheetPr>
    <tabColor theme="5" tint="0.39997558519241921"/>
  </sheetPr>
  <dimension ref="B1:AB49"/>
  <sheetViews>
    <sheetView tabSelected="1" topLeftCell="A7" workbookViewId="0">
      <selection activeCell="B9" sqref="B9:AA26"/>
    </sheetView>
  </sheetViews>
  <sheetFormatPr defaultColWidth="21" defaultRowHeight="14.25" x14ac:dyDescent="0.2"/>
  <cols>
    <col min="1" max="1" width="2" style="1" customWidth="1"/>
    <col min="2" max="2" width="17.7109375" style="1" customWidth="1"/>
    <col min="3" max="3" width="31.5703125" style="3" customWidth="1"/>
    <col min="4" max="4" width="27.42578125" style="1" hidden="1" customWidth="1"/>
    <col min="5" max="5" width="12.140625" style="1" hidden="1" customWidth="1"/>
    <col min="6" max="6" width="11.140625" style="1" hidden="1" customWidth="1"/>
    <col min="7" max="7" width="10.5703125" style="1" hidden="1" customWidth="1"/>
    <col min="8" max="8" width="11.42578125" style="1" hidden="1" customWidth="1"/>
    <col min="9" max="9" width="11.5703125" style="1" hidden="1" customWidth="1"/>
    <col min="10" max="10" width="15.5703125" style="50" customWidth="1"/>
    <col min="11" max="11" width="13" style="50" customWidth="1"/>
    <col min="12" max="12" width="13.5703125" style="2" hidden="1" customWidth="1"/>
    <col min="13" max="13" width="12.85546875" style="1" hidden="1" customWidth="1"/>
    <col min="14" max="14" width="21" style="1" hidden="1" customWidth="1"/>
    <col min="15" max="15" width="15" style="1" hidden="1" customWidth="1"/>
    <col min="16" max="16" width="12.7109375" style="1" hidden="1" customWidth="1"/>
    <col min="17" max="18" width="15.28515625" style="50" hidden="1" customWidth="1"/>
    <col min="19" max="19" width="14.140625" style="50" hidden="1" customWidth="1"/>
    <col min="20" max="20" width="20.140625" style="55" hidden="1" customWidth="1"/>
    <col min="21" max="21" width="11.5703125" style="50" hidden="1" customWidth="1"/>
    <col min="22" max="22" width="14.5703125" style="1" hidden="1" customWidth="1"/>
    <col min="23" max="23" width="20" style="1" customWidth="1"/>
    <col min="24" max="24" width="17" style="1" hidden="1" customWidth="1"/>
    <col min="25" max="25" width="17.42578125" style="1" hidden="1" customWidth="1"/>
    <col min="26" max="26" width="17.42578125" style="2" hidden="1" customWidth="1"/>
    <col min="27" max="27" width="19.42578125" style="1" customWidth="1"/>
    <col min="28" max="28" width="9.28515625" style="1" customWidth="1"/>
    <col min="29" max="16384" width="21" style="1"/>
  </cols>
  <sheetData>
    <row r="1" spans="2:28" x14ac:dyDescent="0.2">
      <c r="E1" s="1" t="s">
        <v>107</v>
      </c>
    </row>
    <row r="2" spans="2:28" ht="23.25" x14ac:dyDescent="0.35">
      <c r="B2" s="103" t="s">
        <v>0</v>
      </c>
      <c r="C2" s="103"/>
    </row>
    <row r="3" spans="2:28" s="6" customFormat="1" ht="23.25" x14ac:dyDescent="0.35">
      <c r="B3" s="25"/>
      <c r="J3" s="9"/>
      <c r="K3" s="9"/>
      <c r="Q3" s="9"/>
      <c r="R3" s="9"/>
      <c r="S3" s="9"/>
      <c r="T3" s="56"/>
      <c r="U3" s="9"/>
    </row>
    <row r="4" spans="2:28" s="6" customFormat="1" ht="15" x14ac:dyDescent="0.25">
      <c r="B4" s="32" t="s">
        <v>64</v>
      </c>
      <c r="C4" s="29" t="s">
        <v>87</v>
      </c>
      <c r="J4" s="9"/>
      <c r="K4" s="9"/>
      <c r="Q4" s="9"/>
      <c r="R4" s="9"/>
      <c r="S4" s="9"/>
      <c r="T4" s="56"/>
      <c r="U4" s="9"/>
    </row>
    <row r="5" spans="2:28" s="6" customFormat="1" ht="15" x14ac:dyDescent="0.25">
      <c r="B5" s="32" t="s">
        <v>66</v>
      </c>
      <c r="C5" s="29" t="s">
        <v>88</v>
      </c>
      <c r="J5" s="9"/>
      <c r="K5" s="9"/>
      <c r="Q5" s="9"/>
      <c r="R5" s="9"/>
      <c r="S5" s="9"/>
      <c r="T5" s="56"/>
      <c r="U5" s="9"/>
    </row>
    <row r="6" spans="2:28" s="6" customFormat="1" ht="12" customHeight="1" x14ac:dyDescent="0.25">
      <c r="B6" s="33" t="s">
        <v>120</v>
      </c>
      <c r="C6" s="111">
        <v>26605</v>
      </c>
      <c r="J6" s="9"/>
      <c r="K6" s="9"/>
      <c r="Q6" s="9"/>
      <c r="R6" s="9"/>
      <c r="S6" s="9"/>
      <c r="T6" s="56"/>
      <c r="U6" s="9"/>
    </row>
    <row r="7" spans="2:28" s="6" customFormat="1" ht="45" x14ac:dyDescent="0.25">
      <c r="B7" s="33" t="s">
        <v>71</v>
      </c>
      <c r="C7" s="31">
        <f>J26</f>
        <v>34016.722614000006</v>
      </c>
      <c r="J7" s="9"/>
      <c r="K7" s="9"/>
      <c r="Q7" s="9"/>
      <c r="R7" s="9"/>
      <c r="S7" s="9"/>
      <c r="T7" s="56"/>
      <c r="U7" s="9"/>
    </row>
    <row r="9" spans="2:28" ht="63" x14ac:dyDescent="0.2">
      <c r="B9" s="14" t="s">
        <v>13</v>
      </c>
      <c r="C9" s="15" t="s">
        <v>169</v>
      </c>
      <c r="D9" s="14" t="s">
        <v>2</v>
      </c>
      <c r="E9" s="14" t="s">
        <v>3</v>
      </c>
      <c r="F9" s="14" t="s">
        <v>110</v>
      </c>
      <c r="G9" s="14" t="s">
        <v>109</v>
      </c>
      <c r="H9" s="14" t="s">
        <v>108</v>
      </c>
      <c r="I9" s="14" t="s">
        <v>113</v>
      </c>
      <c r="J9" s="14" t="s">
        <v>58</v>
      </c>
      <c r="K9" s="14" t="s">
        <v>165</v>
      </c>
      <c r="L9" s="14" t="s">
        <v>1</v>
      </c>
      <c r="M9" s="14" t="s">
        <v>4</v>
      </c>
      <c r="N9" s="14" t="s">
        <v>5</v>
      </c>
      <c r="O9" s="14" t="s">
        <v>15</v>
      </c>
      <c r="P9" s="14" t="s">
        <v>12</v>
      </c>
      <c r="Q9" s="14" t="s">
        <v>6</v>
      </c>
      <c r="R9" s="14" t="s">
        <v>7</v>
      </c>
      <c r="S9" s="14" t="s">
        <v>86</v>
      </c>
      <c r="T9" s="16" t="s">
        <v>182</v>
      </c>
      <c r="U9" s="14" t="s">
        <v>8</v>
      </c>
      <c r="V9" s="14" t="s">
        <v>9</v>
      </c>
      <c r="W9" s="14" t="s">
        <v>116</v>
      </c>
      <c r="X9" s="14" t="s">
        <v>61</v>
      </c>
      <c r="Y9" s="14" t="s">
        <v>10</v>
      </c>
      <c r="Z9" s="14" t="s">
        <v>16</v>
      </c>
      <c r="AA9" s="16" t="s">
        <v>17</v>
      </c>
    </row>
    <row r="10" spans="2:28" ht="15" x14ac:dyDescent="0.25">
      <c r="B10" s="9">
        <v>1</v>
      </c>
      <c r="C10" s="10" t="s">
        <v>170</v>
      </c>
      <c r="D10" s="6" t="s">
        <v>181</v>
      </c>
      <c r="E10" s="5" t="s">
        <v>114</v>
      </c>
      <c r="F10" s="5" t="s">
        <v>11</v>
      </c>
      <c r="G10" s="5" t="s">
        <v>11</v>
      </c>
      <c r="H10" s="17">
        <v>35</v>
      </c>
      <c r="I10" s="19">
        <f>H10/3.28</f>
        <v>10.670731707317074</v>
      </c>
      <c r="J10" s="51">
        <f>K10*10.7639</f>
        <v>11178.310149999999</v>
      </c>
      <c r="K10" s="20">
        <v>1038.5</v>
      </c>
      <c r="L10" s="9" t="s">
        <v>117</v>
      </c>
      <c r="M10" s="5" t="s">
        <v>119</v>
      </c>
      <c r="N10" s="5">
        <v>2010</v>
      </c>
      <c r="O10" s="5" t="s">
        <v>11</v>
      </c>
      <c r="P10" s="5">
        <v>2022</v>
      </c>
      <c r="Q10" s="9">
        <f t="shared" ref="Q10:Q25" si="0">P10-N10</f>
        <v>12</v>
      </c>
      <c r="R10" s="9">
        <v>60</v>
      </c>
      <c r="S10" s="9">
        <f>R10-Q10</f>
        <v>48</v>
      </c>
      <c r="T10" s="57">
        <v>1300</v>
      </c>
      <c r="U10" s="53">
        <v>0.05</v>
      </c>
      <c r="V10" s="7">
        <f>(1-U10)/R10</f>
        <v>1.5833333333333331E-2</v>
      </c>
      <c r="W10" s="48">
        <f t="shared" ref="W10:W23" si="1">T10*J10</f>
        <v>14531803.194999998</v>
      </c>
      <c r="X10" s="48">
        <f t="shared" ref="X10:X25" si="2">W10*V10*S10</f>
        <v>11044170.428199997</v>
      </c>
      <c r="Y10" s="48">
        <f t="shared" ref="Y10:Y25" si="3">W10-X10</f>
        <v>3487632.7668000013</v>
      </c>
      <c r="Z10" s="53">
        <v>0.05</v>
      </c>
      <c r="AA10" s="48">
        <f>Y10*(1-Z10)</f>
        <v>3313251.1284600012</v>
      </c>
      <c r="AB10" s="46"/>
    </row>
    <row r="11" spans="2:28" ht="15" x14ac:dyDescent="0.25">
      <c r="B11" s="9">
        <v>2</v>
      </c>
      <c r="C11" s="10" t="s">
        <v>171</v>
      </c>
      <c r="D11" s="6" t="s">
        <v>181</v>
      </c>
      <c r="E11" s="5" t="s">
        <v>114</v>
      </c>
      <c r="F11" s="5" t="s">
        <v>11</v>
      </c>
      <c r="G11" s="5" t="s">
        <v>11</v>
      </c>
      <c r="H11" s="17">
        <v>35</v>
      </c>
      <c r="I11" s="19">
        <f t="shared" ref="I11:I22" si="4">H11/3.28</f>
        <v>10.670731707317074</v>
      </c>
      <c r="J11" s="51">
        <f t="shared" ref="J11:J23" si="5">K11*10.7639</f>
        <v>9472.232</v>
      </c>
      <c r="K11" s="20">
        <v>880</v>
      </c>
      <c r="L11" s="9" t="s">
        <v>117</v>
      </c>
      <c r="M11" s="5" t="s">
        <v>119</v>
      </c>
      <c r="N11" s="5">
        <v>2010</v>
      </c>
      <c r="O11" s="5" t="s">
        <v>11</v>
      </c>
      <c r="P11" s="5">
        <v>2022</v>
      </c>
      <c r="Q11" s="9">
        <f t="shared" si="0"/>
        <v>12</v>
      </c>
      <c r="R11" s="9">
        <v>60</v>
      </c>
      <c r="S11" s="9">
        <f t="shared" ref="S11:S25" si="6">R11-Q11</f>
        <v>48</v>
      </c>
      <c r="T11" s="57">
        <v>1300</v>
      </c>
      <c r="U11" s="53">
        <v>0.05</v>
      </c>
      <c r="V11" s="7">
        <f t="shared" ref="V11:V25" si="7">(1-U11)/R11</f>
        <v>1.5833333333333331E-2</v>
      </c>
      <c r="W11" s="48">
        <f t="shared" si="1"/>
        <v>12313901.6</v>
      </c>
      <c r="X11" s="48">
        <f t="shared" si="2"/>
        <v>9358565.2159999982</v>
      </c>
      <c r="Y11" s="48">
        <f t="shared" si="3"/>
        <v>2955336.3840000015</v>
      </c>
      <c r="Z11" s="53">
        <v>0.05</v>
      </c>
      <c r="AA11" s="48">
        <f t="shared" ref="AA11:AA25" si="8">Y11*(1-Z11)</f>
        <v>2807569.5648000012</v>
      </c>
      <c r="AB11" s="46"/>
    </row>
    <row r="12" spans="2:28" ht="15" x14ac:dyDescent="0.25">
      <c r="B12" s="9">
        <v>3</v>
      </c>
      <c r="C12" s="10" t="s">
        <v>172</v>
      </c>
      <c r="D12" s="6" t="s">
        <v>181</v>
      </c>
      <c r="E12" s="5" t="s">
        <v>114</v>
      </c>
      <c r="F12" s="5" t="s">
        <v>11</v>
      </c>
      <c r="G12" s="5" t="s">
        <v>11</v>
      </c>
      <c r="H12" s="17">
        <v>25</v>
      </c>
      <c r="I12" s="19">
        <f t="shared" si="4"/>
        <v>7.6219512195121952</v>
      </c>
      <c r="J12" s="51">
        <f t="shared" si="5"/>
        <v>729.79241999999999</v>
      </c>
      <c r="K12" s="20">
        <v>67.8</v>
      </c>
      <c r="L12" s="9" t="s">
        <v>117</v>
      </c>
      <c r="M12" s="5" t="s">
        <v>119</v>
      </c>
      <c r="N12" s="5">
        <v>2010</v>
      </c>
      <c r="O12" s="5" t="s">
        <v>11</v>
      </c>
      <c r="P12" s="5">
        <v>2022</v>
      </c>
      <c r="Q12" s="9">
        <f t="shared" si="0"/>
        <v>12</v>
      </c>
      <c r="R12" s="9">
        <v>60</v>
      </c>
      <c r="S12" s="9">
        <f t="shared" si="6"/>
        <v>48</v>
      </c>
      <c r="T12" s="57">
        <v>1200</v>
      </c>
      <c r="U12" s="53">
        <v>0.05</v>
      </c>
      <c r="V12" s="7">
        <f t="shared" si="7"/>
        <v>1.5833333333333331E-2</v>
      </c>
      <c r="W12" s="48">
        <f t="shared" si="1"/>
        <v>875750.90399999998</v>
      </c>
      <c r="X12" s="48">
        <f t="shared" si="2"/>
        <v>665570.68703999987</v>
      </c>
      <c r="Y12" s="48">
        <f t="shared" si="3"/>
        <v>210180.21696000011</v>
      </c>
      <c r="Z12" s="53">
        <v>0.05</v>
      </c>
      <c r="AA12" s="48">
        <f t="shared" si="8"/>
        <v>199671.2061120001</v>
      </c>
      <c r="AB12" s="46"/>
    </row>
    <row r="13" spans="2:28" ht="15" x14ac:dyDescent="0.25">
      <c r="B13" s="9">
        <v>4</v>
      </c>
      <c r="C13" s="10" t="s">
        <v>173</v>
      </c>
      <c r="D13" s="6" t="s">
        <v>181</v>
      </c>
      <c r="E13" s="5" t="s">
        <v>114</v>
      </c>
      <c r="F13" s="5" t="s">
        <v>11</v>
      </c>
      <c r="G13" s="5" t="s">
        <v>11</v>
      </c>
      <c r="H13" s="17">
        <v>30</v>
      </c>
      <c r="I13" s="19">
        <f t="shared" si="4"/>
        <v>9.1463414634146343</v>
      </c>
      <c r="J13" s="51">
        <f t="shared" si="5"/>
        <v>7725.7892249999995</v>
      </c>
      <c r="K13" s="20">
        <v>717.75</v>
      </c>
      <c r="L13" s="9" t="s">
        <v>117</v>
      </c>
      <c r="M13" s="5" t="s">
        <v>119</v>
      </c>
      <c r="N13" s="5">
        <v>2010</v>
      </c>
      <c r="O13" s="5" t="s">
        <v>11</v>
      </c>
      <c r="P13" s="5">
        <v>2022</v>
      </c>
      <c r="Q13" s="9">
        <f t="shared" si="0"/>
        <v>12</v>
      </c>
      <c r="R13" s="9">
        <v>60</v>
      </c>
      <c r="S13" s="9">
        <f t="shared" si="6"/>
        <v>48</v>
      </c>
      <c r="T13" s="57">
        <v>1250</v>
      </c>
      <c r="U13" s="53">
        <v>0.05</v>
      </c>
      <c r="V13" s="7">
        <f t="shared" si="7"/>
        <v>1.5833333333333331E-2</v>
      </c>
      <c r="W13" s="48">
        <f t="shared" si="1"/>
        <v>9657236.53125</v>
      </c>
      <c r="X13" s="48">
        <f t="shared" si="2"/>
        <v>7339499.763749999</v>
      </c>
      <c r="Y13" s="48">
        <f t="shared" si="3"/>
        <v>2317736.767500001</v>
      </c>
      <c r="Z13" s="53">
        <v>0.05</v>
      </c>
      <c r="AA13" s="48">
        <f t="shared" si="8"/>
        <v>2201849.9291250007</v>
      </c>
      <c r="AB13" s="46"/>
    </row>
    <row r="14" spans="2:28" ht="15" x14ac:dyDescent="0.25">
      <c r="B14" s="9">
        <v>5</v>
      </c>
      <c r="C14" s="10" t="s">
        <v>174</v>
      </c>
      <c r="D14" s="6" t="s">
        <v>164</v>
      </c>
      <c r="E14" s="5" t="s">
        <v>114</v>
      </c>
      <c r="F14" s="5" t="s">
        <v>11</v>
      </c>
      <c r="G14" s="5" t="s">
        <v>11</v>
      </c>
      <c r="H14" s="17">
        <v>10</v>
      </c>
      <c r="I14" s="19">
        <f t="shared" si="4"/>
        <v>3.0487804878048781</v>
      </c>
      <c r="J14" s="51">
        <f t="shared" si="5"/>
        <v>834.20224999999994</v>
      </c>
      <c r="K14" s="20">
        <v>77.5</v>
      </c>
      <c r="L14" s="9" t="s">
        <v>117</v>
      </c>
      <c r="M14" s="5" t="s">
        <v>119</v>
      </c>
      <c r="N14" s="5">
        <v>2010</v>
      </c>
      <c r="O14" s="5" t="s">
        <v>11</v>
      </c>
      <c r="P14" s="5">
        <v>2022</v>
      </c>
      <c r="Q14" s="9">
        <f t="shared" si="0"/>
        <v>12</v>
      </c>
      <c r="R14" s="9">
        <v>60</v>
      </c>
      <c r="S14" s="9">
        <f t="shared" si="6"/>
        <v>48</v>
      </c>
      <c r="T14" s="57">
        <v>1400</v>
      </c>
      <c r="U14" s="53">
        <v>0.05</v>
      </c>
      <c r="V14" s="7">
        <f t="shared" si="7"/>
        <v>1.5833333333333331E-2</v>
      </c>
      <c r="W14" s="48">
        <f t="shared" si="1"/>
        <v>1167883.1499999999</v>
      </c>
      <c r="X14" s="48">
        <f t="shared" si="2"/>
        <v>887591.19399999967</v>
      </c>
      <c r="Y14" s="48">
        <f t="shared" si="3"/>
        <v>280291.95600000024</v>
      </c>
      <c r="Z14" s="53">
        <v>0.05</v>
      </c>
      <c r="AA14" s="48">
        <f t="shared" si="8"/>
        <v>266277.35820000019</v>
      </c>
      <c r="AB14" s="46"/>
    </row>
    <row r="15" spans="2:28" ht="15" x14ac:dyDescent="0.25">
      <c r="B15" s="9">
        <v>6</v>
      </c>
      <c r="C15" s="10" t="s">
        <v>175</v>
      </c>
      <c r="D15" s="6" t="s">
        <v>164</v>
      </c>
      <c r="E15" s="5" t="s">
        <v>114</v>
      </c>
      <c r="F15" s="5" t="s">
        <v>11</v>
      </c>
      <c r="G15" s="5" t="s">
        <v>11</v>
      </c>
      <c r="H15" s="17">
        <v>10</v>
      </c>
      <c r="I15" s="19">
        <f t="shared" si="4"/>
        <v>3.0487804878048781</v>
      </c>
      <c r="J15" s="51">
        <f t="shared" si="5"/>
        <v>1937.502</v>
      </c>
      <c r="K15" s="20">
        <v>180</v>
      </c>
      <c r="L15" s="9" t="s">
        <v>117</v>
      </c>
      <c r="M15" s="5" t="s">
        <v>119</v>
      </c>
      <c r="N15" s="5">
        <v>2010</v>
      </c>
      <c r="O15" s="5" t="s">
        <v>11</v>
      </c>
      <c r="P15" s="5">
        <v>2022</v>
      </c>
      <c r="Q15" s="9">
        <f t="shared" si="0"/>
        <v>12</v>
      </c>
      <c r="R15" s="9">
        <v>60</v>
      </c>
      <c r="S15" s="9">
        <f t="shared" si="6"/>
        <v>48</v>
      </c>
      <c r="T15" s="57">
        <v>900</v>
      </c>
      <c r="U15" s="53">
        <v>0.05</v>
      </c>
      <c r="V15" s="7">
        <f t="shared" si="7"/>
        <v>1.5833333333333331E-2</v>
      </c>
      <c r="W15" s="48">
        <f t="shared" si="1"/>
        <v>1743751.8</v>
      </c>
      <c r="X15" s="48">
        <f t="shared" si="2"/>
        <v>1325251.3679999998</v>
      </c>
      <c r="Y15" s="48">
        <f t="shared" si="3"/>
        <v>418500.43200000026</v>
      </c>
      <c r="Z15" s="53">
        <v>0.05</v>
      </c>
      <c r="AA15" s="48">
        <f t="shared" si="8"/>
        <v>397575.41040000023</v>
      </c>
      <c r="AB15" s="46"/>
    </row>
    <row r="16" spans="2:28" ht="15" x14ac:dyDescent="0.25">
      <c r="B16" s="9">
        <v>7</v>
      </c>
      <c r="C16" s="10" t="s">
        <v>97</v>
      </c>
      <c r="D16" s="6" t="s">
        <v>164</v>
      </c>
      <c r="E16" s="5" t="s">
        <v>114</v>
      </c>
      <c r="F16" s="5" t="s">
        <v>11</v>
      </c>
      <c r="G16" s="5" t="s">
        <v>11</v>
      </c>
      <c r="H16" s="17">
        <v>15</v>
      </c>
      <c r="I16" s="19">
        <f t="shared" si="4"/>
        <v>4.5731707317073171</v>
      </c>
      <c r="J16" s="51">
        <f t="shared" si="5"/>
        <v>964.44543999999985</v>
      </c>
      <c r="K16" s="20">
        <v>89.6</v>
      </c>
      <c r="L16" s="9" t="s">
        <v>117</v>
      </c>
      <c r="M16" s="5" t="s">
        <v>119</v>
      </c>
      <c r="N16" s="5">
        <v>2010</v>
      </c>
      <c r="O16" s="5" t="s">
        <v>11</v>
      </c>
      <c r="P16" s="5">
        <v>2022</v>
      </c>
      <c r="Q16" s="9">
        <f t="shared" si="0"/>
        <v>12</v>
      </c>
      <c r="R16" s="9">
        <v>60</v>
      </c>
      <c r="S16" s="9">
        <f t="shared" si="6"/>
        <v>48</v>
      </c>
      <c r="T16" s="57">
        <v>1000</v>
      </c>
      <c r="U16" s="53">
        <v>0.05</v>
      </c>
      <c r="V16" s="7">
        <f t="shared" si="7"/>
        <v>1.5833333333333331E-2</v>
      </c>
      <c r="W16" s="48">
        <f t="shared" si="1"/>
        <v>964445.43999999983</v>
      </c>
      <c r="X16" s="48">
        <f t="shared" si="2"/>
        <v>732978.53439999977</v>
      </c>
      <c r="Y16" s="48">
        <f t="shared" si="3"/>
        <v>231466.90560000006</v>
      </c>
      <c r="Z16" s="53">
        <v>0.15</v>
      </c>
      <c r="AA16" s="48">
        <f t="shared" si="8"/>
        <v>196746.86976000003</v>
      </c>
      <c r="AB16" s="46"/>
    </row>
    <row r="17" spans="2:28" ht="15" x14ac:dyDescent="0.25">
      <c r="B17" s="9">
        <v>8</v>
      </c>
      <c r="C17" s="10" t="s">
        <v>176</v>
      </c>
      <c r="D17" s="6" t="s">
        <v>164</v>
      </c>
      <c r="E17" s="5" t="s">
        <v>114</v>
      </c>
      <c r="F17" s="5" t="s">
        <v>11</v>
      </c>
      <c r="G17" s="5" t="s">
        <v>11</v>
      </c>
      <c r="H17" s="17" t="s">
        <v>11</v>
      </c>
      <c r="I17" s="19" t="s">
        <v>11</v>
      </c>
      <c r="J17" s="51">
        <f t="shared" si="5"/>
        <v>286.75029599999999</v>
      </c>
      <c r="K17" s="20">
        <v>26.64</v>
      </c>
      <c r="L17" s="9" t="s">
        <v>117</v>
      </c>
      <c r="M17" s="5" t="s">
        <v>119</v>
      </c>
      <c r="N17" s="5">
        <v>2010</v>
      </c>
      <c r="O17" s="5" t="s">
        <v>11</v>
      </c>
      <c r="P17" s="5">
        <v>2022</v>
      </c>
      <c r="Q17" s="9">
        <f t="shared" si="0"/>
        <v>12</v>
      </c>
      <c r="R17" s="9">
        <v>60</v>
      </c>
      <c r="S17" s="9">
        <f t="shared" si="6"/>
        <v>48</v>
      </c>
      <c r="T17" s="57">
        <v>1000</v>
      </c>
      <c r="U17" s="53">
        <v>0.05</v>
      </c>
      <c r="V17" s="7">
        <f t="shared" si="7"/>
        <v>1.5833333333333331E-2</v>
      </c>
      <c r="W17" s="48">
        <f t="shared" si="1"/>
        <v>286750.29599999997</v>
      </c>
      <c r="X17" s="48">
        <f t="shared" si="2"/>
        <v>217930.22495999996</v>
      </c>
      <c r="Y17" s="48">
        <f t="shared" si="3"/>
        <v>68820.07104000001</v>
      </c>
      <c r="Z17" s="53">
        <v>0.1</v>
      </c>
      <c r="AA17" s="48">
        <f t="shared" si="8"/>
        <v>61938.063936000013</v>
      </c>
      <c r="AB17" s="46"/>
    </row>
    <row r="18" spans="2:28" ht="15" x14ac:dyDescent="0.25">
      <c r="B18" s="9">
        <v>9</v>
      </c>
      <c r="C18" s="10" t="s">
        <v>177</v>
      </c>
      <c r="D18" s="6" t="s">
        <v>164</v>
      </c>
      <c r="E18" s="5" t="s">
        <v>114</v>
      </c>
      <c r="F18" s="5" t="s">
        <v>11</v>
      </c>
      <c r="G18" s="5" t="s">
        <v>11</v>
      </c>
      <c r="H18" s="17">
        <v>8</v>
      </c>
      <c r="I18" s="19">
        <f t="shared" si="4"/>
        <v>2.4390243902439024</v>
      </c>
      <c r="J18" s="51">
        <f t="shared" si="5"/>
        <v>83.95841999999999</v>
      </c>
      <c r="K18" s="20">
        <v>7.8</v>
      </c>
      <c r="L18" s="9" t="s">
        <v>117</v>
      </c>
      <c r="M18" s="5" t="s">
        <v>119</v>
      </c>
      <c r="N18" s="5">
        <v>2010</v>
      </c>
      <c r="O18" s="5" t="s">
        <v>11</v>
      </c>
      <c r="P18" s="5">
        <v>2022</v>
      </c>
      <c r="Q18" s="9">
        <f t="shared" si="0"/>
        <v>12</v>
      </c>
      <c r="R18" s="9">
        <v>60</v>
      </c>
      <c r="S18" s="9">
        <f t="shared" si="6"/>
        <v>48</v>
      </c>
      <c r="T18" s="57">
        <v>950</v>
      </c>
      <c r="U18" s="53">
        <v>0.05</v>
      </c>
      <c r="V18" s="7">
        <f t="shared" si="7"/>
        <v>1.5833333333333331E-2</v>
      </c>
      <c r="W18" s="48">
        <f t="shared" si="1"/>
        <v>79760.498999999996</v>
      </c>
      <c r="X18" s="48">
        <f t="shared" si="2"/>
        <v>60617.979239999986</v>
      </c>
      <c r="Y18" s="48">
        <f t="shared" si="3"/>
        <v>19142.51976000001</v>
      </c>
      <c r="Z18" s="53">
        <v>0.15</v>
      </c>
      <c r="AA18" s="48">
        <f t="shared" si="8"/>
        <v>16271.141796000009</v>
      </c>
      <c r="AB18" s="46"/>
    </row>
    <row r="19" spans="2:28" ht="15" x14ac:dyDescent="0.25">
      <c r="B19" s="9">
        <v>10</v>
      </c>
      <c r="C19" s="10" t="s">
        <v>178</v>
      </c>
      <c r="D19" s="6" t="s">
        <v>164</v>
      </c>
      <c r="E19" s="5" t="s">
        <v>114</v>
      </c>
      <c r="F19" s="5" t="s">
        <v>11</v>
      </c>
      <c r="G19" s="5" t="s">
        <v>11</v>
      </c>
      <c r="H19" s="17">
        <v>8</v>
      </c>
      <c r="I19" s="19">
        <f t="shared" si="4"/>
        <v>2.4390243902439024</v>
      </c>
      <c r="J19" s="51">
        <f t="shared" si="5"/>
        <v>201.823125</v>
      </c>
      <c r="K19" s="20">
        <v>18.75</v>
      </c>
      <c r="L19" s="9" t="s">
        <v>117</v>
      </c>
      <c r="M19" s="5" t="s">
        <v>119</v>
      </c>
      <c r="N19" s="5">
        <v>2010</v>
      </c>
      <c r="O19" s="5" t="s">
        <v>11</v>
      </c>
      <c r="P19" s="5">
        <v>2022</v>
      </c>
      <c r="Q19" s="9">
        <f t="shared" si="0"/>
        <v>12</v>
      </c>
      <c r="R19" s="9">
        <v>60</v>
      </c>
      <c r="S19" s="9">
        <f t="shared" si="6"/>
        <v>48</v>
      </c>
      <c r="T19" s="57">
        <v>800</v>
      </c>
      <c r="U19" s="53">
        <v>0.05</v>
      </c>
      <c r="V19" s="7">
        <f t="shared" si="7"/>
        <v>1.5833333333333331E-2</v>
      </c>
      <c r="W19" s="48">
        <f t="shared" si="1"/>
        <v>161458.5</v>
      </c>
      <c r="X19" s="48">
        <f t="shared" si="2"/>
        <v>122708.45999999998</v>
      </c>
      <c r="Y19" s="48">
        <f t="shared" si="3"/>
        <v>38750.040000000023</v>
      </c>
      <c r="Z19" s="53">
        <v>0.15</v>
      </c>
      <c r="AA19" s="48">
        <f t="shared" si="8"/>
        <v>32937.534000000021</v>
      </c>
      <c r="AB19" s="46"/>
    </row>
    <row r="20" spans="2:28" ht="15" x14ac:dyDescent="0.25">
      <c r="B20" s="9">
        <v>11</v>
      </c>
      <c r="C20" s="10" t="s">
        <v>102</v>
      </c>
      <c r="D20" s="6" t="s">
        <v>164</v>
      </c>
      <c r="E20" s="5" t="s">
        <v>114</v>
      </c>
      <c r="F20" s="5" t="s">
        <v>11</v>
      </c>
      <c r="G20" s="5" t="s">
        <v>11</v>
      </c>
      <c r="H20" s="17">
        <v>8</v>
      </c>
      <c r="I20" s="19">
        <f t="shared" si="4"/>
        <v>2.4390243902439024</v>
      </c>
      <c r="J20" s="51">
        <f t="shared" si="5"/>
        <v>139.50014400000001</v>
      </c>
      <c r="K20" s="20">
        <v>12.96</v>
      </c>
      <c r="L20" s="9" t="s">
        <v>117</v>
      </c>
      <c r="M20" s="5" t="s">
        <v>119</v>
      </c>
      <c r="N20" s="5">
        <v>2012</v>
      </c>
      <c r="O20" s="5" t="s">
        <v>11</v>
      </c>
      <c r="P20" s="5">
        <v>2022</v>
      </c>
      <c r="Q20" s="9">
        <f t="shared" si="0"/>
        <v>10</v>
      </c>
      <c r="R20" s="9">
        <v>60</v>
      </c>
      <c r="S20" s="9">
        <f t="shared" si="6"/>
        <v>50</v>
      </c>
      <c r="T20" s="57">
        <v>800</v>
      </c>
      <c r="U20" s="53">
        <v>0.05</v>
      </c>
      <c r="V20" s="7">
        <f t="shared" si="7"/>
        <v>1.5833333333333331E-2</v>
      </c>
      <c r="W20" s="48">
        <f t="shared" si="1"/>
        <v>111600.1152</v>
      </c>
      <c r="X20" s="48">
        <f t="shared" si="2"/>
        <v>88350.091199999981</v>
      </c>
      <c r="Y20" s="48">
        <f t="shared" si="3"/>
        <v>23250.024000000019</v>
      </c>
      <c r="Z20" s="53">
        <v>0.05</v>
      </c>
      <c r="AA20" s="48">
        <f t="shared" si="8"/>
        <v>22087.522800000017</v>
      </c>
      <c r="AB20" s="46"/>
    </row>
    <row r="21" spans="2:28" ht="15" x14ac:dyDescent="0.25">
      <c r="B21" s="9">
        <v>12</v>
      </c>
      <c r="C21" s="10" t="s">
        <v>179</v>
      </c>
      <c r="D21" s="6" t="s">
        <v>164</v>
      </c>
      <c r="E21" s="5" t="s">
        <v>114</v>
      </c>
      <c r="F21" s="5" t="s">
        <v>11</v>
      </c>
      <c r="G21" s="5" t="s">
        <v>11</v>
      </c>
      <c r="H21" s="17">
        <v>8</v>
      </c>
      <c r="I21" s="19">
        <f t="shared" si="4"/>
        <v>2.4390243902439024</v>
      </c>
      <c r="J21" s="51">
        <f t="shared" si="5"/>
        <v>139.50014400000001</v>
      </c>
      <c r="K21" s="20">
        <v>12.96</v>
      </c>
      <c r="L21" s="9" t="s">
        <v>118</v>
      </c>
      <c r="M21" s="5" t="s">
        <v>119</v>
      </c>
      <c r="N21" s="5">
        <v>2012</v>
      </c>
      <c r="O21" s="5" t="s">
        <v>11</v>
      </c>
      <c r="P21" s="5">
        <v>2022</v>
      </c>
      <c r="Q21" s="9">
        <f t="shared" si="0"/>
        <v>10</v>
      </c>
      <c r="R21" s="9">
        <v>30</v>
      </c>
      <c r="S21" s="9">
        <f t="shared" si="6"/>
        <v>20</v>
      </c>
      <c r="T21" s="57">
        <v>900</v>
      </c>
      <c r="U21" s="53">
        <v>0.05</v>
      </c>
      <c r="V21" s="7">
        <f t="shared" si="7"/>
        <v>3.1666666666666662E-2</v>
      </c>
      <c r="W21" s="48">
        <f t="shared" si="1"/>
        <v>125550.1296</v>
      </c>
      <c r="X21" s="48">
        <f t="shared" si="2"/>
        <v>79515.082079999993</v>
      </c>
      <c r="Y21" s="48">
        <f t="shared" si="3"/>
        <v>46035.047520000007</v>
      </c>
      <c r="Z21" s="53">
        <v>0.05</v>
      </c>
      <c r="AA21" s="48">
        <f t="shared" si="8"/>
        <v>43733.295144000003</v>
      </c>
      <c r="AB21" s="46"/>
    </row>
    <row r="22" spans="2:28" ht="15" x14ac:dyDescent="0.25">
      <c r="B22" s="9">
        <v>13</v>
      </c>
      <c r="C22" s="10" t="s">
        <v>178</v>
      </c>
      <c r="D22" s="6" t="s">
        <v>164</v>
      </c>
      <c r="E22" s="5" t="s">
        <v>114</v>
      </c>
      <c r="F22" s="5" t="s">
        <v>11</v>
      </c>
      <c r="G22" s="5" t="s">
        <v>11</v>
      </c>
      <c r="H22" s="17">
        <v>8</v>
      </c>
      <c r="I22" s="19">
        <f t="shared" si="4"/>
        <v>2.4390243902439024</v>
      </c>
      <c r="J22" s="51">
        <f t="shared" si="5"/>
        <v>129.16679999999999</v>
      </c>
      <c r="K22" s="20">
        <v>12</v>
      </c>
      <c r="L22" s="9" t="s">
        <v>118</v>
      </c>
      <c r="M22" s="5" t="s">
        <v>119</v>
      </c>
      <c r="N22" s="5">
        <v>2012</v>
      </c>
      <c r="O22" s="5" t="s">
        <v>11</v>
      </c>
      <c r="P22" s="5">
        <v>2022</v>
      </c>
      <c r="Q22" s="9">
        <f t="shared" si="0"/>
        <v>10</v>
      </c>
      <c r="R22" s="9">
        <v>30</v>
      </c>
      <c r="S22" s="9">
        <f t="shared" si="6"/>
        <v>20</v>
      </c>
      <c r="T22" s="57">
        <v>800</v>
      </c>
      <c r="U22" s="53">
        <v>0.05</v>
      </c>
      <c r="V22" s="7">
        <f t="shared" si="7"/>
        <v>3.1666666666666662E-2</v>
      </c>
      <c r="W22" s="48">
        <f t="shared" si="1"/>
        <v>103333.44</v>
      </c>
      <c r="X22" s="48">
        <f t="shared" si="2"/>
        <v>65444.511999999995</v>
      </c>
      <c r="Y22" s="48">
        <f t="shared" si="3"/>
        <v>37888.928000000007</v>
      </c>
      <c r="Z22" s="53">
        <v>0.15</v>
      </c>
      <c r="AA22" s="48">
        <f t="shared" si="8"/>
        <v>32205.588800000005</v>
      </c>
      <c r="AB22" s="46"/>
    </row>
    <row r="23" spans="2:28" ht="15" x14ac:dyDescent="0.25">
      <c r="B23" s="9">
        <v>14</v>
      </c>
      <c r="C23" s="10" t="s">
        <v>180</v>
      </c>
      <c r="D23" s="6" t="s">
        <v>164</v>
      </c>
      <c r="E23" s="5" t="s">
        <v>11</v>
      </c>
      <c r="F23" s="5" t="s">
        <v>11</v>
      </c>
      <c r="G23" s="5" t="s">
        <v>11</v>
      </c>
      <c r="H23" s="17" t="s">
        <v>11</v>
      </c>
      <c r="I23" s="19" t="s">
        <v>11</v>
      </c>
      <c r="J23" s="51">
        <f t="shared" si="5"/>
        <v>193.75020000000001</v>
      </c>
      <c r="K23" s="20">
        <v>18</v>
      </c>
      <c r="L23" s="9" t="s">
        <v>118</v>
      </c>
      <c r="M23" s="5" t="s">
        <v>119</v>
      </c>
      <c r="N23" s="5">
        <v>2012</v>
      </c>
      <c r="O23" s="5" t="s">
        <v>11</v>
      </c>
      <c r="P23" s="5">
        <v>2022</v>
      </c>
      <c r="Q23" s="9">
        <f t="shared" si="0"/>
        <v>10</v>
      </c>
      <c r="R23" s="9">
        <v>30</v>
      </c>
      <c r="S23" s="9">
        <f t="shared" si="6"/>
        <v>20</v>
      </c>
      <c r="T23" s="57">
        <v>1200</v>
      </c>
      <c r="U23" s="53">
        <v>0.05</v>
      </c>
      <c r="V23" s="7">
        <f t="shared" si="7"/>
        <v>3.1666666666666662E-2</v>
      </c>
      <c r="W23" s="48">
        <f t="shared" si="1"/>
        <v>232500.24000000002</v>
      </c>
      <c r="X23" s="48">
        <f t="shared" si="2"/>
        <v>147250.152</v>
      </c>
      <c r="Y23" s="48">
        <f t="shared" si="3"/>
        <v>85250.088000000018</v>
      </c>
      <c r="Z23" s="53">
        <v>0.05</v>
      </c>
      <c r="AA23" s="48">
        <f t="shared" si="8"/>
        <v>80987.583600000013</v>
      </c>
      <c r="AB23" s="46"/>
    </row>
    <row r="24" spans="2:28" ht="15" x14ac:dyDescent="0.25">
      <c r="B24" s="9">
        <v>20</v>
      </c>
      <c r="C24" s="10" t="s">
        <v>162</v>
      </c>
      <c r="D24" s="6" t="s">
        <v>164</v>
      </c>
      <c r="E24" s="5" t="s">
        <v>11</v>
      </c>
      <c r="F24" s="5" t="s">
        <v>11</v>
      </c>
      <c r="G24" s="5" t="s">
        <v>11</v>
      </c>
      <c r="H24" s="17" t="s">
        <v>11</v>
      </c>
      <c r="I24" s="19" t="s">
        <v>11</v>
      </c>
      <c r="J24" s="51" t="s">
        <v>11</v>
      </c>
      <c r="K24" s="20">
        <v>7750</v>
      </c>
      <c r="L24" s="9" t="s">
        <v>117</v>
      </c>
      <c r="M24" s="5" t="s">
        <v>11</v>
      </c>
      <c r="N24" s="5">
        <v>2010</v>
      </c>
      <c r="O24" s="5" t="s">
        <v>11</v>
      </c>
      <c r="P24" s="5">
        <v>2022</v>
      </c>
      <c r="Q24" s="9">
        <f t="shared" si="0"/>
        <v>12</v>
      </c>
      <c r="R24" s="9">
        <v>60</v>
      </c>
      <c r="S24" s="9">
        <f t="shared" si="6"/>
        <v>48</v>
      </c>
      <c r="T24" s="57">
        <v>1400</v>
      </c>
      <c r="U24" s="53">
        <v>0.05</v>
      </c>
      <c r="V24" s="7">
        <f t="shared" si="7"/>
        <v>1.5833333333333331E-2</v>
      </c>
      <c r="W24" s="48">
        <f>K24*T24</f>
        <v>10850000</v>
      </c>
      <c r="X24" s="48">
        <f t="shared" si="2"/>
        <v>8246000</v>
      </c>
      <c r="Y24" s="48">
        <f t="shared" si="3"/>
        <v>2604000</v>
      </c>
      <c r="Z24" s="53">
        <v>0.2</v>
      </c>
      <c r="AA24" s="48">
        <f t="shared" si="8"/>
        <v>2083200</v>
      </c>
      <c r="AB24" s="46"/>
    </row>
    <row r="25" spans="2:28" ht="15.75" thickBot="1" x14ac:dyDescent="0.3">
      <c r="B25" s="9">
        <v>21</v>
      </c>
      <c r="C25" s="10" t="s">
        <v>163</v>
      </c>
      <c r="D25" s="6" t="s">
        <v>164</v>
      </c>
      <c r="E25" s="5"/>
      <c r="F25" s="5" t="s">
        <v>11</v>
      </c>
      <c r="G25" s="5" t="s">
        <v>11</v>
      </c>
      <c r="H25" s="17" t="s">
        <v>11</v>
      </c>
      <c r="I25" s="19" t="s">
        <v>11</v>
      </c>
      <c r="J25" s="51" t="s">
        <v>11</v>
      </c>
      <c r="K25" s="20">
        <v>650</v>
      </c>
      <c r="L25" s="9" t="s">
        <v>117</v>
      </c>
      <c r="M25" s="5" t="s">
        <v>11</v>
      </c>
      <c r="N25" s="5">
        <v>2010</v>
      </c>
      <c r="O25" s="5" t="s">
        <v>11</v>
      </c>
      <c r="P25" s="5">
        <v>2022</v>
      </c>
      <c r="Q25" s="9">
        <f t="shared" si="0"/>
        <v>12</v>
      </c>
      <c r="R25" s="9">
        <v>60</v>
      </c>
      <c r="S25" s="9">
        <f t="shared" si="6"/>
        <v>48</v>
      </c>
      <c r="T25" s="57">
        <v>4000</v>
      </c>
      <c r="U25" s="53">
        <v>0.05</v>
      </c>
      <c r="V25" s="7">
        <f t="shared" si="7"/>
        <v>1.5833333333333331E-2</v>
      </c>
      <c r="W25" s="48">
        <f>K25*T25</f>
        <v>2600000</v>
      </c>
      <c r="X25" s="48">
        <f t="shared" si="2"/>
        <v>1976000</v>
      </c>
      <c r="Y25" s="48">
        <f t="shared" si="3"/>
        <v>624000</v>
      </c>
      <c r="Z25" s="53">
        <v>0.15</v>
      </c>
      <c r="AA25" s="48">
        <f t="shared" si="8"/>
        <v>530400</v>
      </c>
      <c r="AB25" s="46"/>
    </row>
    <row r="26" spans="2:28" s="4" customFormat="1" ht="16.5" thickTop="1" thickBot="1" x14ac:dyDescent="0.3">
      <c r="B26" s="11"/>
      <c r="C26" s="12" t="s">
        <v>14</v>
      </c>
      <c r="D26" s="11"/>
      <c r="E26" s="11"/>
      <c r="F26" s="11"/>
      <c r="G26" s="11"/>
      <c r="H26" s="18"/>
      <c r="I26" s="11"/>
      <c r="J26" s="52">
        <f>SUM(J10:J23)</f>
        <v>34016.722614000006</v>
      </c>
      <c r="K26" s="49">
        <f>SUM(K10:K25)</f>
        <v>11560.26</v>
      </c>
      <c r="L26" s="11"/>
      <c r="M26" s="11"/>
      <c r="N26" s="11"/>
      <c r="O26" s="11"/>
      <c r="P26" s="11"/>
      <c r="Q26" s="54"/>
      <c r="R26" s="54"/>
      <c r="S26" s="54"/>
      <c r="T26" s="58"/>
      <c r="U26" s="54"/>
      <c r="V26" s="13"/>
      <c r="W26" s="47">
        <f>SUM(W10:W25)</f>
        <v>55805725.84004999</v>
      </c>
      <c r="X26" s="47">
        <f>SUM(X10:X25)</f>
        <v>42357443.692869991</v>
      </c>
      <c r="Y26" s="47">
        <f>SUM(Y10:Y25)</f>
        <v>13448282.147180004</v>
      </c>
      <c r="Z26" s="11"/>
      <c r="AA26" s="47">
        <f>SUM(AA10:AA25)</f>
        <v>12286702.196933003</v>
      </c>
    </row>
    <row r="27" spans="2:28" ht="15" thickTop="1" x14ac:dyDescent="0.2"/>
    <row r="29" spans="2:28" ht="15" x14ac:dyDescent="0.25">
      <c r="R29" s="89" t="s">
        <v>157</v>
      </c>
      <c r="S29" s="89" t="s">
        <v>155</v>
      </c>
      <c r="T29" s="89" t="s">
        <v>156</v>
      </c>
      <c r="U29" s="89" t="s">
        <v>158</v>
      </c>
      <c r="V29" s="4" t="s">
        <v>159</v>
      </c>
      <c r="W29" s="4" t="s">
        <v>160</v>
      </c>
    </row>
    <row r="30" spans="2:28" ht="15" x14ac:dyDescent="0.2">
      <c r="I30" s="50">
        <v>1038.5</v>
      </c>
      <c r="J30" s="50">
        <v>26.64</v>
      </c>
      <c r="R30" s="50">
        <v>1128000</v>
      </c>
      <c r="S30" s="50">
        <f>R30*5%</f>
        <v>56400</v>
      </c>
      <c r="T30" s="9">
        <v>60</v>
      </c>
      <c r="U30" s="50">
        <f>(R30-S30)/T30</f>
        <v>17860</v>
      </c>
      <c r="V30" s="1">
        <f>U30*S10</f>
        <v>857280</v>
      </c>
      <c r="W30" s="90">
        <f>R30-V30</f>
        <v>270720</v>
      </c>
    </row>
    <row r="31" spans="2:28" ht="15" x14ac:dyDescent="0.2">
      <c r="I31" s="50">
        <v>880</v>
      </c>
      <c r="J31" s="50">
        <v>7.8</v>
      </c>
      <c r="R31" s="50">
        <v>79200</v>
      </c>
      <c r="S31" s="50">
        <f t="shared" ref="S31:S48" si="9">R31*5%</f>
        <v>3960</v>
      </c>
      <c r="T31" s="9">
        <v>60</v>
      </c>
      <c r="U31" s="50">
        <f t="shared" ref="U31:U48" si="10">(R31-S31)/T31</f>
        <v>1254</v>
      </c>
      <c r="V31" s="1">
        <f>U31*S11</f>
        <v>60192</v>
      </c>
      <c r="W31" s="90">
        <f t="shared" ref="W31:W48" si="11">R31-V31</f>
        <v>19008</v>
      </c>
    </row>
    <row r="32" spans="2:28" ht="15" x14ac:dyDescent="0.2">
      <c r="I32" s="50">
        <v>67.8</v>
      </c>
      <c r="J32" s="50">
        <v>18.75</v>
      </c>
      <c r="R32" s="50">
        <v>107100</v>
      </c>
      <c r="S32" s="50">
        <f t="shared" si="9"/>
        <v>5355</v>
      </c>
      <c r="T32" s="9">
        <v>60</v>
      </c>
      <c r="U32" s="50">
        <f t="shared" si="10"/>
        <v>1695.75</v>
      </c>
      <c r="V32" s="1">
        <f>U32*S12</f>
        <v>81396</v>
      </c>
      <c r="W32" s="90">
        <f t="shared" si="11"/>
        <v>25704</v>
      </c>
    </row>
    <row r="33" spans="9:23" ht="15" x14ac:dyDescent="0.2">
      <c r="I33" s="50">
        <v>717.75</v>
      </c>
      <c r="J33" s="50">
        <v>12.96</v>
      </c>
      <c r="R33" s="50">
        <v>2112000</v>
      </c>
      <c r="S33" s="50">
        <f t="shared" si="9"/>
        <v>105600</v>
      </c>
      <c r="T33" s="9">
        <v>60</v>
      </c>
      <c r="U33" s="50">
        <f t="shared" si="10"/>
        <v>33440</v>
      </c>
      <c r="V33" s="1">
        <f>U33*S13</f>
        <v>1605120</v>
      </c>
      <c r="W33" s="90">
        <f t="shared" si="11"/>
        <v>506880</v>
      </c>
    </row>
    <row r="34" spans="9:23" ht="15" x14ac:dyDescent="0.2">
      <c r="I34" s="50">
        <v>77.5</v>
      </c>
      <c r="J34" s="50">
        <v>12.96</v>
      </c>
      <c r="R34" s="50">
        <v>600000</v>
      </c>
      <c r="S34" s="50">
        <f t="shared" si="9"/>
        <v>30000</v>
      </c>
      <c r="T34" s="9">
        <v>60</v>
      </c>
      <c r="U34" s="50">
        <f t="shared" si="10"/>
        <v>9500</v>
      </c>
      <c r="V34" s="1">
        <f>U34*S14</f>
        <v>456000</v>
      </c>
      <c r="W34" s="90">
        <f t="shared" si="11"/>
        <v>144000</v>
      </c>
    </row>
    <row r="35" spans="9:23" ht="15" x14ac:dyDescent="0.2">
      <c r="I35" s="50">
        <v>180</v>
      </c>
      <c r="J35" s="50">
        <v>12</v>
      </c>
      <c r="R35" s="50">
        <v>96000</v>
      </c>
      <c r="S35" s="50">
        <f t="shared" si="9"/>
        <v>4800</v>
      </c>
      <c r="T35" s="9">
        <v>60</v>
      </c>
      <c r="U35" s="50">
        <f t="shared" si="10"/>
        <v>1520</v>
      </c>
      <c r="V35" s="1">
        <f>U35*S15</f>
        <v>72960</v>
      </c>
      <c r="W35" s="90">
        <f t="shared" si="11"/>
        <v>23040</v>
      </c>
    </row>
    <row r="36" spans="9:23" ht="15" x14ac:dyDescent="0.2">
      <c r="I36" s="50">
        <v>89.6</v>
      </c>
      <c r="J36" s="50">
        <v>18</v>
      </c>
      <c r="R36" s="50">
        <v>1935000</v>
      </c>
      <c r="S36" s="50">
        <f t="shared" si="9"/>
        <v>96750</v>
      </c>
      <c r="T36" s="9">
        <v>60</v>
      </c>
      <c r="U36" s="50">
        <f t="shared" si="10"/>
        <v>30637.5</v>
      </c>
      <c r="V36" s="1">
        <f>U36*S16</f>
        <v>1470600</v>
      </c>
      <c r="W36" s="90">
        <f t="shared" si="11"/>
        <v>464400</v>
      </c>
    </row>
    <row r="37" spans="9:23" ht="15" x14ac:dyDescent="0.2">
      <c r="I37" s="104">
        <f>SUM(I30:J36)</f>
        <v>3160.2599999999998</v>
      </c>
      <c r="J37" s="104"/>
      <c r="K37" s="50">
        <f>I37*10.7639</f>
        <v>34016.722613999998</v>
      </c>
      <c r="R37" s="50">
        <v>410000</v>
      </c>
      <c r="S37" s="50">
        <f t="shared" si="9"/>
        <v>20500</v>
      </c>
      <c r="T37" s="9">
        <v>60</v>
      </c>
      <c r="U37" s="50">
        <f t="shared" si="10"/>
        <v>6491.666666666667</v>
      </c>
      <c r="V37" s="1">
        <f>U37*S17</f>
        <v>311600</v>
      </c>
      <c r="W37" s="90">
        <f t="shared" si="11"/>
        <v>98400</v>
      </c>
    </row>
    <row r="38" spans="9:23" ht="15" x14ac:dyDescent="0.2">
      <c r="R38" s="50">
        <v>90000</v>
      </c>
      <c r="S38" s="50">
        <f t="shared" si="9"/>
        <v>4500</v>
      </c>
      <c r="T38" s="9">
        <v>60</v>
      </c>
      <c r="U38" s="50">
        <f t="shared" si="10"/>
        <v>1425</v>
      </c>
      <c r="V38" s="1">
        <f>U38*S18</f>
        <v>68400</v>
      </c>
      <c r="W38" s="90">
        <f t="shared" si="11"/>
        <v>21600</v>
      </c>
    </row>
    <row r="39" spans="9:23" ht="15" x14ac:dyDescent="0.2">
      <c r="R39" s="50">
        <v>1017900</v>
      </c>
      <c r="S39" s="50">
        <f t="shared" si="9"/>
        <v>50895</v>
      </c>
      <c r="T39" s="9">
        <v>60</v>
      </c>
      <c r="U39" s="50">
        <f t="shared" si="10"/>
        <v>16116.75</v>
      </c>
      <c r="V39" s="1">
        <f>U39*S19</f>
        <v>773604</v>
      </c>
      <c r="W39" s="90">
        <f t="shared" si="11"/>
        <v>244296</v>
      </c>
    </row>
    <row r="40" spans="9:23" ht="15" x14ac:dyDescent="0.2">
      <c r="R40" s="50">
        <v>702000</v>
      </c>
      <c r="S40" s="50">
        <f t="shared" si="9"/>
        <v>35100</v>
      </c>
      <c r="T40" s="9">
        <v>60</v>
      </c>
      <c r="U40" s="50">
        <f t="shared" si="10"/>
        <v>11115</v>
      </c>
      <c r="V40" s="1">
        <f>U40*S20</f>
        <v>555750</v>
      </c>
      <c r="W40" s="90">
        <f t="shared" si="11"/>
        <v>146250</v>
      </c>
    </row>
    <row r="41" spans="9:23" ht="15" x14ac:dyDescent="0.2">
      <c r="R41" s="50">
        <v>7660800</v>
      </c>
      <c r="S41" s="50">
        <f t="shared" si="9"/>
        <v>383040</v>
      </c>
      <c r="T41" s="9">
        <v>30</v>
      </c>
      <c r="U41" s="50">
        <f t="shared" si="10"/>
        <v>242592</v>
      </c>
      <c r="V41" s="1">
        <f>U41*S21</f>
        <v>4851840</v>
      </c>
      <c r="W41" s="90">
        <f t="shared" si="11"/>
        <v>2808960</v>
      </c>
    </row>
    <row r="42" spans="9:23" ht="15" x14ac:dyDescent="0.2">
      <c r="R42" s="50">
        <v>1568000</v>
      </c>
      <c r="S42" s="50">
        <f t="shared" si="9"/>
        <v>78400</v>
      </c>
      <c r="T42" s="9">
        <v>30</v>
      </c>
      <c r="U42" s="50">
        <f t="shared" si="10"/>
        <v>49653.333333333336</v>
      </c>
      <c r="V42" s="1">
        <f>U42*S22</f>
        <v>993066.66666666674</v>
      </c>
      <c r="W42" s="90">
        <f t="shared" si="11"/>
        <v>574933.33333333326</v>
      </c>
    </row>
    <row r="43" spans="9:23" ht="15" x14ac:dyDescent="0.2">
      <c r="R43" s="50">
        <v>1293600</v>
      </c>
      <c r="S43" s="50">
        <f t="shared" si="9"/>
        <v>64680</v>
      </c>
      <c r="T43" s="9">
        <v>30</v>
      </c>
      <c r="U43" s="50">
        <f t="shared" si="10"/>
        <v>40964</v>
      </c>
      <c r="V43" s="1">
        <f>U43*S23</f>
        <v>819280</v>
      </c>
      <c r="W43" s="90">
        <f t="shared" si="11"/>
        <v>474320</v>
      </c>
    </row>
    <row r="44" spans="9:23" ht="15" x14ac:dyDescent="0.2">
      <c r="R44" s="50">
        <v>798000</v>
      </c>
      <c r="S44" s="50">
        <f t="shared" si="9"/>
        <v>39900</v>
      </c>
      <c r="T44" s="9">
        <v>30</v>
      </c>
      <c r="U44" s="50">
        <f t="shared" si="10"/>
        <v>25270</v>
      </c>
      <c r="V44" s="1" t="e">
        <f>U44*#REF!</f>
        <v>#REF!</v>
      </c>
      <c r="W44" s="90" t="e">
        <f t="shared" si="11"/>
        <v>#REF!</v>
      </c>
    </row>
    <row r="45" spans="9:23" ht="15" x14ac:dyDescent="0.2">
      <c r="R45" s="50">
        <v>2079000</v>
      </c>
      <c r="S45" s="50">
        <f t="shared" si="9"/>
        <v>103950</v>
      </c>
      <c r="T45" s="9">
        <v>30</v>
      </c>
      <c r="U45" s="50">
        <f t="shared" si="10"/>
        <v>65835</v>
      </c>
      <c r="V45" s="1" t="e">
        <f>U45*#REF!</f>
        <v>#REF!</v>
      </c>
      <c r="W45" s="90" t="e">
        <f t="shared" si="11"/>
        <v>#REF!</v>
      </c>
    </row>
    <row r="46" spans="9:23" ht="15" x14ac:dyDescent="0.2">
      <c r="R46" s="50">
        <v>14666400</v>
      </c>
      <c r="S46" s="50">
        <f t="shared" si="9"/>
        <v>733320</v>
      </c>
      <c r="T46" s="9">
        <v>30</v>
      </c>
      <c r="U46" s="50">
        <f t="shared" si="10"/>
        <v>464436</v>
      </c>
      <c r="V46" s="1" t="e">
        <f>U46*#REF!</f>
        <v>#REF!</v>
      </c>
      <c r="W46" s="90" t="e">
        <f t="shared" si="11"/>
        <v>#REF!</v>
      </c>
    </row>
    <row r="47" spans="9:23" ht="15" x14ac:dyDescent="0.2">
      <c r="R47" s="50">
        <v>3276000</v>
      </c>
      <c r="S47" s="50">
        <f t="shared" si="9"/>
        <v>163800</v>
      </c>
      <c r="T47" s="9">
        <v>30</v>
      </c>
      <c r="U47" s="50">
        <f t="shared" si="10"/>
        <v>103740</v>
      </c>
      <c r="V47" s="1" t="e">
        <f>U47*#REF!</f>
        <v>#REF!</v>
      </c>
      <c r="W47" s="90" t="e">
        <f t="shared" si="11"/>
        <v>#REF!</v>
      </c>
    </row>
    <row r="48" spans="9:23" ht="15" x14ac:dyDescent="0.2">
      <c r="R48" s="50">
        <v>11088000</v>
      </c>
      <c r="S48" s="50">
        <f t="shared" si="9"/>
        <v>554400</v>
      </c>
      <c r="T48" s="9">
        <v>30</v>
      </c>
      <c r="U48" s="50">
        <f t="shared" si="10"/>
        <v>351120</v>
      </c>
      <c r="V48" s="1" t="e">
        <f>U48*#REF!</f>
        <v>#REF!</v>
      </c>
      <c r="W48" s="1" t="e">
        <f t="shared" si="11"/>
        <v>#REF!</v>
      </c>
    </row>
    <row r="49" spans="23:23" x14ac:dyDescent="0.2">
      <c r="W49" s="90" t="e">
        <f>SUM(W30:W48)</f>
        <v>#REF!</v>
      </c>
    </row>
  </sheetData>
  <mergeCells count="2">
    <mergeCell ref="B2:C2"/>
    <mergeCell ref="I37:J3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5" tint="0.39997558519241921"/>
  </sheetPr>
  <dimension ref="B2:G15"/>
  <sheetViews>
    <sheetView workbookViewId="0">
      <selection activeCell="F13" sqref="F13"/>
    </sheetView>
  </sheetViews>
  <sheetFormatPr defaultRowHeight="15" x14ac:dyDescent="0.25"/>
  <cols>
    <col min="1" max="1" width="2" style="6" customWidth="1"/>
    <col min="2" max="2" width="17.85546875" style="6" customWidth="1"/>
    <col min="3" max="3" width="24.28515625" style="6" bestFit="1" customWidth="1"/>
    <col min="4" max="4" width="9.7109375" style="6" bestFit="1" customWidth="1"/>
    <col min="5" max="5" width="27.5703125" style="6" customWidth="1"/>
    <col min="6" max="6" width="35.85546875" style="6" customWidth="1"/>
    <col min="7" max="7" width="33.7109375" style="6" customWidth="1"/>
    <col min="8" max="16384" width="9.140625" style="6"/>
  </cols>
  <sheetData>
    <row r="2" spans="2:7" ht="23.25" x14ac:dyDescent="0.35">
      <c r="B2" s="101" t="s">
        <v>73</v>
      </c>
      <c r="C2" s="101"/>
      <c r="D2" s="101"/>
      <c r="E2" s="101"/>
      <c r="F2" s="101"/>
      <c r="G2" s="101"/>
    </row>
    <row r="3" spans="2:7" ht="23.25" x14ac:dyDescent="0.35">
      <c r="B3" s="25"/>
    </row>
    <row r="4" spans="2:7" x14ac:dyDescent="0.25">
      <c r="B4" s="32" t="s">
        <v>64</v>
      </c>
      <c r="C4" s="29" t="s">
        <v>65</v>
      </c>
    </row>
    <row r="5" spans="2:7" x14ac:dyDescent="0.25">
      <c r="B5" s="32" t="s">
        <v>66</v>
      </c>
      <c r="C5" s="29" t="s">
        <v>67</v>
      </c>
    </row>
    <row r="6" spans="2:7" x14ac:dyDescent="0.25">
      <c r="B6" s="33" t="s">
        <v>69</v>
      </c>
      <c r="C6" s="30" t="s">
        <v>68</v>
      </c>
    </row>
    <row r="7" spans="2:7" ht="32.25" customHeight="1" x14ac:dyDescent="0.25">
      <c r="B7" s="33" t="s">
        <v>70</v>
      </c>
      <c r="C7" s="31">
        <f>40900+4423+8779</f>
        <v>54102</v>
      </c>
    </row>
    <row r="8" spans="2:7" ht="46.5" customHeight="1" x14ac:dyDescent="0.25">
      <c r="B8" s="33" t="s">
        <v>71</v>
      </c>
      <c r="C8" s="31">
        <f>'Building Valuation-Site Survey'!J31</f>
        <v>38260</v>
      </c>
    </row>
    <row r="9" spans="2:7" ht="15.75" thickBot="1" x14ac:dyDescent="0.3"/>
    <row r="10" spans="2:7" ht="15.75" thickBot="1" x14ac:dyDescent="0.3">
      <c r="B10" s="105" t="s">
        <v>72</v>
      </c>
      <c r="C10" s="105"/>
      <c r="D10" s="105"/>
      <c r="E10" s="105"/>
      <c r="F10" s="105"/>
      <c r="G10" s="105"/>
    </row>
    <row r="11" spans="2:7" ht="30.75" thickBot="1" x14ac:dyDescent="0.3">
      <c r="B11" s="23" t="s">
        <v>13</v>
      </c>
      <c r="C11" s="23" t="s">
        <v>18</v>
      </c>
      <c r="D11" s="23" t="s">
        <v>19</v>
      </c>
      <c r="E11" s="24" t="s">
        <v>62</v>
      </c>
      <c r="F11" s="24" t="s">
        <v>20</v>
      </c>
      <c r="G11" s="24" t="s">
        <v>63</v>
      </c>
    </row>
    <row r="12" spans="2:7" ht="15.75" thickBot="1" x14ac:dyDescent="0.3">
      <c r="B12" s="26">
        <v>1</v>
      </c>
      <c r="C12" s="26" t="s">
        <v>21</v>
      </c>
      <c r="D12" s="26" t="s">
        <v>22</v>
      </c>
      <c r="E12" s="27"/>
      <c r="F12" s="27">
        <f>'Building Valuation-Map'!W26</f>
        <v>55805725.84004999</v>
      </c>
      <c r="G12" s="27">
        <f>'Building Valuation-Map'!AA26</f>
        <v>12286702.196933003</v>
      </c>
    </row>
    <row r="13" spans="2:7" ht="15.75" thickBot="1" x14ac:dyDescent="0.3">
      <c r="B13" s="106" t="s">
        <v>23</v>
      </c>
      <c r="C13" s="106"/>
      <c r="D13" s="106"/>
      <c r="E13" s="28">
        <f>E12</f>
        <v>0</v>
      </c>
      <c r="F13" s="28">
        <f>F12</f>
        <v>55805725.84004999</v>
      </c>
      <c r="G13" s="28">
        <f>G12</f>
        <v>12286702.196933003</v>
      </c>
    </row>
    <row r="14" spans="2:7" ht="15.75" thickBot="1" x14ac:dyDescent="0.3">
      <c r="B14" s="21"/>
      <c r="C14" s="21"/>
      <c r="D14" s="21"/>
      <c r="E14" s="22"/>
      <c r="F14" s="22"/>
      <c r="G14" s="22"/>
    </row>
    <row r="15" spans="2:7" ht="193.5" customHeight="1" thickBot="1" x14ac:dyDescent="0.3">
      <c r="B15" s="107" t="s">
        <v>74</v>
      </c>
      <c r="C15" s="108"/>
      <c r="D15" s="108"/>
      <c r="E15" s="108"/>
      <c r="F15" s="108"/>
      <c r="G15" s="109"/>
    </row>
  </sheetData>
  <mergeCells count="4">
    <mergeCell ref="B2:G2"/>
    <mergeCell ref="B10:G10"/>
    <mergeCell ref="B13:D13"/>
    <mergeCell ref="B15:G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B0F0"/>
  </sheetPr>
  <dimension ref="B1:AB54"/>
  <sheetViews>
    <sheetView topLeftCell="A7" zoomScale="85" zoomScaleNormal="85" workbookViewId="0">
      <pane xSplit="3" topLeftCell="P1" activePane="topRight" state="frozen"/>
      <selection activeCell="Y49" sqref="Y49"/>
      <selection pane="topRight" activeCell="AA10" sqref="AA10"/>
    </sheetView>
  </sheetViews>
  <sheetFormatPr defaultColWidth="21" defaultRowHeight="14.25" x14ac:dyDescent="0.2"/>
  <cols>
    <col min="1" max="1" width="2" style="1" customWidth="1"/>
    <col min="2" max="2" width="17.7109375" style="1" customWidth="1"/>
    <col min="3" max="3" width="31.5703125" style="3" bestFit="1" customWidth="1"/>
    <col min="4" max="4" width="27.42578125" style="1" customWidth="1"/>
    <col min="5" max="5" width="12.140625" style="1" customWidth="1"/>
    <col min="6" max="6" width="11.140625" style="1" customWidth="1"/>
    <col min="7" max="7" width="10.5703125" style="1" customWidth="1"/>
    <col min="8" max="8" width="11.42578125" style="1" customWidth="1"/>
    <col min="9" max="9" width="11.5703125" style="1" customWidth="1"/>
    <col min="10" max="10" width="15.5703125" style="50" bestFit="1" customWidth="1"/>
    <col min="11" max="11" width="13" style="50" customWidth="1"/>
    <col min="12" max="12" width="13.5703125" style="2" customWidth="1"/>
    <col min="13" max="13" width="12.85546875" style="1" customWidth="1"/>
    <col min="14" max="14" width="21" style="1" customWidth="1"/>
    <col min="15" max="15" width="15" style="1" customWidth="1"/>
    <col min="16" max="16" width="12.7109375" style="1" customWidth="1"/>
    <col min="17" max="18" width="15.28515625" style="50" customWidth="1"/>
    <col min="19" max="19" width="14.140625" style="50" customWidth="1"/>
    <col min="20" max="20" width="15.28515625" style="55" customWidth="1"/>
    <col min="21" max="21" width="11.5703125" style="50" customWidth="1"/>
    <col min="22" max="22" width="15.140625" style="1" customWidth="1"/>
    <col min="23" max="23" width="20" style="1" customWidth="1"/>
    <col min="24" max="24" width="17" style="1" customWidth="1"/>
    <col min="25" max="25" width="17.42578125" style="1" customWidth="1"/>
    <col min="26" max="26" width="17.42578125" style="2" customWidth="1"/>
    <col min="27" max="27" width="19.42578125" style="1" customWidth="1"/>
    <col min="28" max="28" width="9.28515625" style="1" customWidth="1"/>
    <col min="29" max="16384" width="21" style="1"/>
  </cols>
  <sheetData>
    <row r="1" spans="2:28" x14ac:dyDescent="0.2">
      <c r="E1" s="1" t="s">
        <v>107</v>
      </c>
    </row>
    <row r="2" spans="2:28" ht="23.25" x14ac:dyDescent="0.35">
      <c r="B2" s="103" t="s">
        <v>0</v>
      </c>
      <c r="C2" s="103"/>
    </row>
    <row r="3" spans="2:28" s="6" customFormat="1" ht="23.25" x14ac:dyDescent="0.35">
      <c r="B3" s="25"/>
      <c r="J3" s="9"/>
      <c r="K3" s="9"/>
      <c r="Q3" s="9"/>
      <c r="R3" s="9"/>
      <c r="S3" s="9"/>
      <c r="T3" s="56"/>
      <c r="U3" s="9"/>
    </row>
    <row r="4" spans="2:28" s="6" customFormat="1" ht="15" x14ac:dyDescent="0.25">
      <c r="B4" s="32" t="s">
        <v>64</v>
      </c>
      <c r="C4" s="29" t="s">
        <v>87</v>
      </c>
      <c r="J4" s="9"/>
      <c r="K4" s="9"/>
      <c r="Q4" s="9"/>
      <c r="R4" s="9"/>
      <c r="S4" s="9"/>
      <c r="T4" s="56"/>
      <c r="U4" s="9"/>
    </row>
    <row r="5" spans="2:28" s="6" customFormat="1" ht="15" x14ac:dyDescent="0.25">
      <c r="B5" s="32" t="s">
        <v>66</v>
      </c>
      <c r="C5" s="29" t="s">
        <v>88</v>
      </c>
      <c r="J5" s="9"/>
      <c r="K5" s="9"/>
      <c r="Q5" s="9"/>
      <c r="R5" s="9"/>
      <c r="S5" s="9"/>
      <c r="T5" s="56"/>
      <c r="U5" s="9"/>
    </row>
    <row r="6" spans="2:28" s="6" customFormat="1" ht="12" customHeight="1" x14ac:dyDescent="0.25">
      <c r="B6" s="33" t="s">
        <v>120</v>
      </c>
      <c r="C6" s="111">
        <v>26605</v>
      </c>
      <c r="J6" s="9"/>
      <c r="K6" s="9"/>
      <c r="Q6" s="9"/>
      <c r="R6" s="9"/>
      <c r="S6" s="9"/>
      <c r="T6" s="56"/>
      <c r="U6" s="9"/>
    </row>
    <row r="7" spans="2:28" s="6" customFormat="1" ht="45" x14ac:dyDescent="0.25">
      <c r="B7" s="33" t="s">
        <v>71</v>
      </c>
      <c r="C7" s="31">
        <f>J31</f>
        <v>38260</v>
      </c>
      <c r="J7" s="9"/>
      <c r="K7" s="9"/>
      <c r="Q7" s="9"/>
      <c r="R7" s="9"/>
      <c r="S7" s="9"/>
      <c r="T7" s="56"/>
      <c r="U7" s="9"/>
    </row>
    <row r="9" spans="2:28" ht="63" x14ac:dyDescent="0.2">
      <c r="B9" s="14" t="s">
        <v>13</v>
      </c>
      <c r="C9" s="15" t="s">
        <v>169</v>
      </c>
      <c r="D9" s="14" t="s">
        <v>2</v>
      </c>
      <c r="E9" s="14" t="s">
        <v>3</v>
      </c>
      <c r="F9" s="14" t="s">
        <v>110</v>
      </c>
      <c r="G9" s="14" t="s">
        <v>109</v>
      </c>
      <c r="H9" s="14" t="s">
        <v>108</v>
      </c>
      <c r="I9" s="14" t="s">
        <v>113</v>
      </c>
      <c r="J9" s="14" t="s">
        <v>58</v>
      </c>
      <c r="K9" s="14" t="s">
        <v>165</v>
      </c>
      <c r="L9" s="14" t="s">
        <v>1</v>
      </c>
      <c r="M9" s="14" t="s">
        <v>4</v>
      </c>
      <c r="N9" s="14" t="s">
        <v>5</v>
      </c>
      <c r="O9" s="14" t="s">
        <v>15</v>
      </c>
      <c r="P9" s="14" t="s">
        <v>12</v>
      </c>
      <c r="Q9" s="14" t="s">
        <v>6</v>
      </c>
      <c r="R9" s="14" t="s">
        <v>7</v>
      </c>
      <c r="S9" s="14" t="s">
        <v>86</v>
      </c>
      <c r="T9" s="16" t="s">
        <v>166</v>
      </c>
      <c r="U9" s="14" t="s">
        <v>8</v>
      </c>
      <c r="V9" s="14" t="s">
        <v>9</v>
      </c>
      <c r="W9" s="14" t="s">
        <v>116</v>
      </c>
      <c r="X9" s="14" t="s">
        <v>61</v>
      </c>
      <c r="Y9" s="14" t="s">
        <v>10</v>
      </c>
      <c r="Z9" s="14" t="s">
        <v>16</v>
      </c>
      <c r="AA9" s="16" t="s">
        <v>17</v>
      </c>
    </row>
    <row r="10" spans="2:28" ht="15" x14ac:dyDescent="0.25">
      <c r="B10" s="9">
        <v>1</v>
      </c>
      <c r="C10" s="10" t="s">
        <v>89</v>
      </c>
      <c r="D10" s="6" t="s">
        <v>103</v>
      </c>
      <c r="E10" s="5" t="s">
        <v>114</v>
      </c>
      <c r="F10" s="5">
        <v>47</v>
      </c>
      <c r="G10" s="5">
        <v>15</v>
      </c>
      <c r="H10" s="17">
        <v>10</v>
      </c>
      <c r="I10" s="19">
        <f>H10/3.28</f>
        <v>3.0487804878048781</v>
      </c>
      <c r="J10" s="51">
        <f>F10*G10</f>
        <v>705</v>
      </c>
      <c r="K10" s="20">
        <f>J10/10.7639</f>
        <v>65.496706584044816</v>
      </c>
      <c r="L10" s="9" t="s">
        <v>117</v>
      </c>
      <c r="M10" s="5" t="s">
        <v>119</v>
      </c>
      <c r="N10" s="5">
        <v>2010</v>
      </c>
      <c r="O10" s="5" t="s">
        <v>11</v>
      </c>
      <c r="P10" s="5">
        <v>2022</v>
      </c>
      <c r="Q10" s="9">
        <f t="shared" ref="Q10:Q28" si="0">P10-N10</f>
        <v>12</v>
      </c>
      <c r="R10" s="9">
        <v>60</v>
      </c>
      <c r="S10" s="9">
        <f>R10-Q10</f>
        <v>48</v>
      </c>
      <c r="T10" s="57">
        <v>1400</v>
      </c>
      <c r="U10" s="53">
        <v>0.05</v>
      </c>
      <c r="V10" s="7">
        <f>(1-U10)/R10</f>
        <v>1.5833333333333331E-2</v>
      </c>
      <c r="W10" s="48">
        <f t="shared" ref="W10:W28" si="1">T10*J10</f>
        <v>987000</v>
      </c>
      <c r="X10" s="48">
        <f t="shared" ref="X10:X28" si="2">W10*V10*S10</f>
        <v>750119.99999999988</v>
      </c>
      <c r="Y10" s="48">
        <f t="shared" ref="Y10:Y28" si="3">W10-X10</f>
        <v>236880.00000000012</v>
      </c>
      <c r="Z10" s="8">
        <v>0.05</v>
      </c>
      <c r="AA10" s="48">
        <f>Y10*(1-Z10)</f>
        <v>225036.00000000009</v>
      </c>
      <c r="AB10" s="46"/>
    </row>
    <row r="11" spans="2:28" ht="15" x14ac:dyDescent="0.25">
      <c r="B11" s="9">
        <v>2</v>
      </c>
      <c r="C11" s="10" t="s">
        <v>104</v>
      </c>
      <c r="D11" s="6" t="s">
        <v>103</v>
      </c>
      <c r="E11" s="5" t="s">
        <v>114</v>
      </c>
      <c r="F11" s="5">
        <v>11</v>
      </c>
      <c r="G11" s="5">
        <v>9</v>
      </c>
      <c r="H11" s="17">
        <v>8</v>
      </c>
      <c r="I11" s="19">
        <f t="shared" ref="I11:I28" si="4">H11/3.28</f>
        <v>2.4390243902439024</v>
      </c>
      <c r="J11" s="51">
        <f t="shared" ref="J11:J26" si="5">F11*G11</f>
        <v>99</v>
      </c>
      <c r="K11" s="20">
        <f t="shared" ref="K11:K28" si="6">J11/10.7639</f>
        <v>9.1974098607382082</v>
      </c>
      <c r="L11" s="9" t="s">
        <v>117</v>
      </c>
      <c r="M11" s="5" t="s">
        <v>119</v>
      </c>
      <c r="N11" s="5">
        <v>2010</v>
      </c>
      <c r="O11" s="5" t="s">
        <v>11</v>
      </c>
      <c r="P11" s="5">
        <v>2022</v>
      </c>
      <c r="Q11" s="9">
        <f t="shared" si="0"/>
        <v>12</v>
      </c>
      <c r="R11" s="9">
        <v>60</v>
      </c>
      <c r="S11" s="9">
        <f t="shared" ref="S11:S28" si="7">R11-Q11</f>
        <v>48</v>
      </c>
      <c r="T11" s="57">
        <v>800</v>
      </c>
      <c r="U11" s="53">
        <v>0.05</v>
      </c>
      <c r="V11" s="7">
        <f t="shared" ref="V11:V28" si="8">(1-U11)/R11</f>
        <v>1.5833333333333331E-2</v>
      </c>
      <c r="W11" s="48">
        <f t="shared" si="1"/>
        <v>79200</v>
      </c>
      <c r="X11" s="48">
        <f t="shared" si="2"/>
        <v>60191.999999999985</v>
      </c>
      <c r="Y11" s="48">
        <f t="shared" si="3"/>
        <v>19008.000000000015</v>
      </c>
      <c r="Z11" s="8">
        <v>0.1</v>
      </c>
      <c r="AA11" s="48">
        <f t="shared" ref="AA11:AA30" si="9">Y11*(1-Z11)</f>
        <v>17107.200000000015</v>
      </c>
      <c r="AB11" s="46"/>
    </row>
    <row r="12" spans="2:28" ht="15" x14ac:dyDescent="0.25">
      <c r="B12" s="9">
        <v>3</v>
      </c>
      <c r="C12" s="10" t="s">
        <v>93</v>
      </c>
      <c r="D12" s="6" t="s">
        <v>103</v>
      </c>
      <c r="E12" s="5" t="s">
        <v>114</v>
      </c>
      <c r="F12" s="5">
        <v>17</v>
      </c>
      <c r="G12" s="5">
        <v>9</v>
      </c>
      <c r="H12" s="17">
        <v>8</v>
      </c>
      <c r="I12" s="19">
        <f t="shared" si="4"/>
        <v>2.4390243902439024</v>
      </c>
      <c r="J12" s="51">
        <f t="shared" si="5"/>
        <v>153</v>
      </c>
      <c r="K12" s="20">
        <f t="shared" si="6"/>
        <v>14.214178875686322</v>
      </c>
      <c r="L12" s="9" t="s">
        <v>117</v>
      </c>
      <c r="M12" s="5" t="s">
        <v>119</v>
      </c>
      <c r="N12" s="5">
        <v>2010</v>
      </c>
      <c r="O12" s="5" t="s">
        <v>11</v>
      </c>
      <c r="P12" s="5">
        <v>2022</v>
      </c>
      <c r="Q12" s="9">
        <f t="shared" si="0"/>
        <v>12</v>
      </c>
      <c r="R12" s="9">
        <v>60</v>
      </c>
      <c r="S12" s="9">
        <f t="shared" si="7"/>
        <v>48</v>
      </c>
      <c r="T12" s="57">
        <v>800</v>
      </c>
      <c r="U12" s="53">
        <v>0.05</v>
      </c>
      <c r="V12" s="7">
        <f t="shared" si="8"/>
        <v>1.5833333333333331E-2</v>
      </c>
      <c r="W12" s="48">
        <f t="shared" si="1"/>
        <v>122400</v>
      </c>
      <c r="X12" s="48">
        <f t="shared" si="2"/>
        <v>93023.999999999985</v>
      </c>
      <c r="Y12" s="48">
        <f t="shared" si="3"/>
        <v>29376.000000000015</v>
      </c>
      <c r="Z12" s="8">
        <v>0.15</v>
      </c>
      <c r="AA12" s="48">
        <f t="shared" si="9"/>
        <v>24969.600000000013</v>
      </c>
      <c r="AB12" s="46"/>
    </row>
    <row r="13" spans="2:28" ht="15" x14ac:dyDescent="0.25">
      <c r="B13" s="9">
        <v>4</v>
      </c>
      <c r="C13" s="10" t="s">
        <v>96</v>
      </c>
      <c r="D13" s="6" t="s">
        <v>103</v>
      </c>
      <c r="E13" s="5" t="s">
        <v>114</v>
      </c>
      <c r="F13" s="5">
        <v>80</v>
      </c>
      <c r="G13" s="5">
        <v>24</v>
      </c>
      <c r="H13" s="17">
        <v>10</v>
      </c>
      <c r="I13" s="19">
        <f t="shared" si="4"/>
        <v>3.0487804878048781</v>
      </c>
      <c r="J13" s="51">
        <f t="shared" si="5"/>
        <v>1920</v>
      </c>
      <c r="K13" s="20">
        <f t="shared" si="6"/>
        <v>178.37400942037738</v>
      </c>
      <c r="L13" s="9" t="s">
        <v>117</v>
      </c>
      <c r="M13" s="5" t="s">
        <v>119</v>
      </c>
      <c r="N13" s="5">
        <v>2010</v>
      </c>
      <c r="O13" s="5" t="s">
        <v>11</v>
      </c>
      <c r="P13" s="5">
        <v>2022</v>
      </c>
      <c r="Q13" s="9">
        <f t="shared" si="0"/>
        <v>12</v>
      </c>
      <c r="R13" s="9">
        <v>60</v>
      </c>
      <c r="S13" s="9">
        <f t="shared" si="7"/>
        <v>48</v>
      </c>
      <c r="T13" s="57">
        <v>1100</v>
      </c>
      <c r="U13" s="53">
        <v>0.05</v>
      </c>
      <c r="V13" s="7">
        <f t="shared" si="8"/>
        <v>1.5833333333333331E-2</v>
      </c>
      <c r="W13" s="48">
        <f t="shared" si="1"/>
        <v>2112000</v>
      </c>
      <c r="X13" s="48">
        <f t="shared" si="2"/>
        <v>1605119.9999999995</v>
      </c>
      <c r="Y13" s="48">
        <f t="shared" si="3"/>
        <v>506880.00000000047</v>
      </c>
      <c r="Z13" s="8">
        <v>0.15</v>
      </c>
      <c r="AA13" s="48">
        <f t="shared" si="9"/>
        <v>430848.00000000041</v>
      </c>
      <c r="AB13" s="46"/>
    </row>
    <row r="14" spans="2:28" ht="15" x14ac:dyDescent="0.25">
      <c r="B14" s="9">
        <v>5</v>
      </c>
      <c r="C14" s="10" t="s">
        <v>97</v>
      </c>
      <c r="D14" s="6" t="s">
        <v>103</v>
      </c>
      <c r="E14" s="5" t="s">
        <v>114</v>
      </c>
      <c r="F14" s="5">
        <v>30</v>
      </c>
      <c r="G14" s="5">
        <v>20</v>
      </c>
      <c r="H14" s="17">
        <v>15</v>
      </c>
      <c r="I14" s="19">
        <f t="shared" si="4"/>
        <v>4.5731707317073171</v>
      </c>
      <c r="J14" s="51">
        <f t="shared" si="5"/>
        <v>600</v>
      </c>
      <c r="K14" s="20">
        <f t="shared" si="6"/>
        <v>55.741877943867934</v>
      </c>
      <c r="L14" s="9" t="s">
        <v>117</v>
      </c>
      <c r="M14" s="5" t="s">
        <v>119</v>
      </c>
      <c r="N14" s="5">
        <v>2010</v>
      </c>
      <c r="O14" s="5" t="s">
        <v>11</v>
      </c>
      <c r="P14" s="5">
        <v>2022</v>
      </c>
      <c r="Q14" s="9">
        <f t="shared" si="0"/>
        <v>12</v>
      </c>
      <c r="R14" s="9">
        <v>60</v>
      </c>
      <c r="S14" s="9">
        <f t="shared" si="7"/>
        <v>48</v>
      </c>
      <c r="T14" s="57">
        <v>1000</v>
      </c>
      <c r="U14" s="53">
        <v>0.05</v>
      </c>
      <c r="V14" s="7">
        <f t="shared" si="8"/>
        <v>1.5833333333333331E-2</v>
      </c>
      <c r="W14" s="48">
        <f t="shared" si="1"/>
        <v>600000</v>
      </c>
      <c r="X14" s="48">
        <f t="shared" si="2"/>
        <v>455999.99999999988</v>
      </c>
      <c r="Y14" s="48">
        <f t="shared" si="3"/>
        <v>144000.00000000012</v>
      </c>
      <c r="Z14" s="8">
        <v>0.05</v>
      </c>
      <c r="AA14" s="48">
        <f t="shared" si="9"/>
        <v>136800.00000000012</v>
      </c>
      <c r="AB14" s="46"/>
    </row>
    <row r="15" spans="2:28" ht="15" x14ac:dyDescent="0.25">
      <c r="B15" s="9">
        <v>6</v>
      </c>
      <c r="C15" s="10" t="s">
        <v>99</v>
      </c>
      <c r="D15" s="6" t="s">
        <v>103</v>
      </c>
      <c r="E15" s="5" t="s">
        <v>114</v>
      </c>
      <c r="F15" s="5">
        <v>12</v>
      </c>
      <c r="G15" s="5">
        <v>10</v>
      </c>
      <c r="H15" s="17">
        <v>8</v>
      </c>
      <c r="I15" s="19">
        <f t="shared" si="4"/>
        <v>2.4390243902439024</v>
      </c>
      <c r="J15" s="51">
        <f t="shared" si="5"/>
        <v>120</v>
      </c>
      <c r="K15" s="20">
        <f t="shared" si="6"/>
        <v>11.148375588773586</v>
      </c>
      <c r="L15" s="9" t="s">
        <v>117</v>
      </c>
      <c r="M15" s="5" t="s">
        <v>119</v>
      </c>
      <c r="N15" s="5">
        <v>2010</v>
      </c>
      <c r="O15" s="5" t="s">
        <v>11</v>
      </c>
      <c r="P15" s="5">
        <v>2022</v>
      </c>
      <c r="Q15" s="9">
        <f t="shared" si="0"/>
        <v>12</v>
      </c>
      <c r="R15" s="9">
        <v>60</v>
      </c>
      <c r="S15" s="9">
        <f t="shared" si="7"/>
        <v>48</v>
      </c>
      <c r="T15" s="57">
        <v>900</v>
      </c>
      <c r="U15" s="53">
        <v>0.05</v>
      </c>
      <c r="V15" s="7">
        <f t="shared" si="8"/>
        <v>1.5833333333333331E-2</v>
      </c>
      <c r="W15" s="48">
        <f t="shared" si="1"/>
        <v>108000</v>
      </c>
      <c r="X15" s="48">
        <f t="shared" si="2"/>
        <v>82079.999999999985</v>
      </c>
      <c r="Y15" s="48">
        <f t="shared" si="3"/>
        <v>25920.000000000015</v>
      </c>
      <c r="Z15" s="8">
        <v>0.05</v>
      </c>
      <c r="AA15" s="48">
        <f t="shared" si="9"/>
        <v>24624.000000000011</v>
      </c>
      <c r="AB15" s="46"/>
    </row>
    <row r="16" spans="2:28" ht="15" x14ac:dyDescent="0.25">
      <c r="B16" s="9">
        <v>7</v>
      </c>
      <c r="C16" s="110" t="s">
        <v>106</v>
      </c>
      <c r="D16" s="6" t="s">
        <v>103</v>
      </c>
      <c r="E16" s="5" t="s">
        <v>114</v>
      </c>
      <c r="F16" s="5">
        <v>129</v>
      </c>
      <c r="G16" s="5">
        <v>15</v>
      </c>
      <c r="H16" s="17">
        <v>10</v>
      </c>
      <c r="I16" s="19">
        <f t="shared" si="4"/>
        <v>3.0487804878048781</v>
      </c>
      <c r="J16" s="51">
        <f t="shared" si="5"/>
        <v>1935</v>
      </c>
      <c r="K16" s="20">
        <f t="shared" si="6"/>
        <v>179.76755636897408</v>
      </c>
      <c r="L16" s="9" t="s">
        <v>117</v>
      </c>
      <c r="M16" s="5" t="s">
        <v>119</v>
      </c>
      <c r="N16" s="5">
        <v>2010</v>
      </c>
      <c r="O16" s="5" t="s">
        <v>11</v>
      </c>
      <c r="P16" s="5">
        <v>2022</v>
      </c>
      <c r="Q16" s="9">
        <f t="shared" si="0"/>
        <v>12</v>
      </c>
      <c r="R16" s="9">
        <v>60</v>
      </c>
      <c r="S16" s="9">
        <f t="shared" si="7"/>
        <v>48</v>
      </c>
      <c r="T16" s="57">
        <v>1000</v>
      </c>
      <c r="U16" s="53">
        <v>0.05</v>
      </c>
      <c r="V16" s="7">
        <f t="shared" si="8"/>
        <v>1.5833333333333331E-2</v>
      </c>
      <c r="W16" s="48">
        <f t="shared" si="1"/>
        <v>1935000</v>
      </c>
      <c r="X16" s="48">
        <f t="shared" si="2"/>
        <v>1470599.9999999998</v>
      </c>
      <c r="Y16" s="48">
        <f t="shared" si="3"/>
        <v>464400.00000000023</v>
      </c>
      <c r="Z16" s="8">
        <v>0.15</v>
      </c>
      <c r="AA16" s="48">
        <f t="shared" si="9"/>
        <v>394740.00000000017</v>
      </c>
      <c r="AB16" s="46"/>
    </row>
    <row r="17" spans="2:28" ht="15" x14ac:dyDescent="0.25">
      <c r="B17" s="9">
        <v>8</v>
      </c>
      <c r="C17" s="110" t="s">
        <v>101</v>
      </c>
      <c r="D17" s="6" t="s">
        <v>103</v>
      </c>
      <c r="E17" s="5" t="s">
        <v>114</v>
      </c>
      <c r="F17" s="5">
        <v>41</v>
      </c>
      <c r="G17" s="5">
        <v>10</v>
      </c>
      <c r="H17" s="17">
        <v>10</v>
      </c>
      <c r="I17" s="19">
        <f t="shared" si="4"/>
        <v>3.0487804878048781</v>
      </c>
      <c r="J17" s="51">
        <f t="shared" si="5"/>
        <v>410</v>
      </c>
      <c r="K17" s="20">
        <f t="shared" si="6"/>
        <v>38.090283261643087</v>
      </c>
      <c r="L17" s="9" t="s">
        <v>117</v>
      </c>
      <c r="M17" s="5" t="s">
        <v>119</v>
      </c>
      <c r="N17" s="5">
        <v>2010</v>
      </c>
      <c r="O17" s="5" t="s">
        <v>11</v>
      </c>
      <c r="P17" s="5">
        <v>2022</v>
      </c>
      <c r="Q17" s="9">
        <f t="shared" si="0"/>
        <v>12</v>
      </c>
      <c r="R17" s="9">
        <v>60</v>
      </c>
      <c r="S17" s="9">
        <f t="shared" si="7"/>
        <v>48</v>
      </c>
      <c r="T17" s="57">
        <v>1000</v>
      </c>
      <c r="U17" s="53">
        <v>0.05</v>
      </c>
      <c r="V17" s="7">
        <f t="shared" si="8"/>
        <v>1.5833333333333331E-2</v>
      </c>
      <c r="W17" s="48">
        <f t="shared" si="1"/>
        <v>410000</v>
      </c>
      <c r="X17" s="48">
        <f t="shared" si="2"/>
        <v>311600</v>
      </c>
      <c r="Y17" s="48">
        <f t="shared" si="3"/>
        <v>98400</v>
      </c>
      <c r="Z17" s="8">
        <v>0.15</v>
      </c>
      <c r="AA17" s="48">
        <f t="shared" si="9"/>
        <v>83640</v>
      </c>
      <c r="AB17" s="46"/>
    </row>
    <row r="18" spans="2:28" ht="15" x14ac:dyDescent="0.25">
      <c r="B18" s="9">
        <v>9</v>
      </c>
      <c r="C18" s="110" t="s">
        <v>102</v>
      </c>
      <c r="D18" s="6" t="s">
        <v>103</v>
      </c>
      <c r="E18" s="5" t="s">
        <v>114</v>
      </c>
      <c r="F18" s="5">
        <v>10</v>
      </c>
      <c r="G18" s="5">
        <v>10</v>
      </c>
      <c r="H18" s="17">
        <v>8</v>
      </c>
      <c r="I18" s="19">
        <f t="shared" si="4"/>
        <v>2.4390243902439024</v>
      </c>
      <c r="J18" s="51">
        <f t="shared" si="5"/>
        <v>100</v>
      </c>
      <c r="K18" s="20">
        <f t="shared" si="6"/>
        <v>9.2903129906446544</v>
      </c>
      <c r="L18" s="9" t="s">
        <v>117</v>
      </c>
      <c r="M18" s="5" t="s">
        <v>119</v>
      </c>
      <c r="N18" s="5">
        <v>2010</v>
      </c>
      <c r="O18" s="5" t="s">
        <v>11</v>
      </c>
      <c r="P18" s="5">
        <v>2022</v>
      </c>
      <c r="Q18" s="9">
        <f t="shared" si="0"/>
        <v>12</v>
      </c>
      <c r="R18" s="9">
        <v>60</v>
      </c>
      <c r="S18" s="9">
        <f t="shared" si="7"/>
        <v>48</v>
      </c>
      <c r="T18" s="57">
        <v>950</v>
      </c>
      <c r="U18" s="53">
        <v>0.05</v>
      </c>
      <c r="V18" s="7">
        <f t="shared" si="8"/>
        <v>1.5833333333333331E-2</v>
      </c>
      <c r="W18" s="48">
        <f t="shared" si="1"/>
        <v>95000</v>
      </c>
      <c r="X18" s="48">
        <f t="shared" si="2"/>
        <v>72200</v>
      </c>
      <c r="Y18" s="48">
        <f t="shared" si="3"/>
        <v>22800</v>
      </c>
      <c r="Z18" s="8">
        <v>0.05</v>
      </c>
      <c r="AA18" s="48">
        <f t="shared" si="9"/>
        <v>21660</v>
      </c>
      <c r="AB18" s="46"/>
    </row>
    <row r="19" spans="2:28" ht="15" x14ac:dyDescent="0.25">
      <c r="B19" s="9">
        <v>10</v>
      </c>
      <c r="C19" s="10" t="s">
        <v>105</v>
      </c>
      <c r="D19" s="6" t="s">
        <v>103</v>
      </c>
      <c r="E19" s="5" t="s">
        <v>114</v>
      </c>
      <c r="F19" s="5">
        <v>87</v>
      </c>
      <c r="G19" s="5">
        <v>13</v>
      </c>
      <c r="H19" s="17">
        <v>10</v>
      </c>
      <c r="I19" s="19">
        <f t="shared" si="4"/>
        <v>3.0487804878048781</v>
      </c>
      <c r="J19" s="51">
        <f t="shared" si="5"/>
        <v>1131</v>
      </c>
      <c r="K19" s="20">
        <f t="shared" si="6"/>
        <v>105.07343992419105</v>
      </c>
      <c r="L19" s="9" t="s">
        <v>117</v>
      </c>
      <c r="M19" s="5" t="s">
        <v>119</v>
      </c>
      <c r="N19" s="5">
        <v>2010</v>
      </c>
      <c r="O19" s="5" t="s">
        <v>11</v>
      </c>
      <c r="P19" s="5">
        <v>2022</v>
      </c>
      <c r="Q19" s="9">
        <f t="shared" si="0"/>
        <v>12</v>
      </c>
      <c r="R19" s="9">
        <v>60</v>
      </c>
      <c r="S19" s="9">
        <f t="shared" si="7"/>
        <v>48</v>
      </c>
      <c r="T19" s="57">
        <v>1050</v>
      </c>
      <c r="U19" s="53">
        <v>0.05</v>
      </c>
      <c r="V19" s="7">
        <f t="shared" si="8"/>
        <v>1.5833333333333331E-2</v>
      </c>
      <c r="W19" s="48">
        <f t="shared" si="1"/>
        <v>1187550</v>
      </c>
      <c r="X19" s="48">
        <f t="shared" si="2"/>
        <v>902537.99999999977</v>
      </c>
      <c r="Y19" s="48">
        <f t="shared" si="3"/>
        <v>285012.00000000023</v>
      </c>
      <c r="Z19" s="8">
        <v>0.05</v>
      </c>
      <c r="AA19" s="48">
        <f t="shared" si="9"/>
        <v>270761.4000000002</v>
      </c>
      <c r="AB19" s="46"/>
    </row>
    <row r="20" spans="2:28" ht="15" x14ac:dyDescent="0.25">
      <c r="B20" s="9">
        <v>11</v>
      </c>
      <c r="C20" s="110" t="s">
        <v>100</v>
      </c>
      <c r="D20" s="6" t="s">
        <v>103</v>
      </c>
      <c r="E20" s="5" t="s">
        <v>114</v>
      </c>
      <c r="F20" s="5">
        <v>65</v>
      </c>
      <c r="G20" s="5">
        <v>12</v>
      </c>
      <c r="H20" s="17">
        <v>8</v>
      </c>
      <c r="I20" s="19">
        <f t="shared" si="4"/>
        <v>2.4390243902439024</v>
      </c>
      <c r="J20" s="51">
        <f t="shared" si="5"/>
        <v>780</v>
      </c>
      <c r="K20" s="20">
        <f t="shared" si="6"/>
        <v>72.464441327028311</v>
      </c>
      <c r="L20" s="9" t="s">
        <v>117</v>
      </c>
      <c r="M20" s="5" t="s">
        <v>119</v>
      </c>
      <c r="N20" s="5">
        <v>2012</v>
      </c>
      <c r="O20" s="5" t="s">
        <v>11</v>
      </c>
      <c r="P20" s="5">
        <v>2022</v>
      </c>
      <c r="Q20" s="9">
        <f t="shared" si="0"/>
        <v>10</v>
      </c>
      <c r="R20" s="9">
        <v>60</v>
      </c>
      <c r="S20" s="9">
        <f t="shared" si="7"/>
        <v>50</v>
      </c>
      <c r="T20" s="57">
        <v>900</v>
      </c>
      <c r="U20" s="53">
        <v>0.05</v>
      </c>
      <c r="V20" s="7">
        <f t="shared" si="8"/>
        <v>1.5833333333333331E-2</v>
      </c>
      <c r="W20" s="48">
        <f t="shared" si="1"/>
        <v>702000</v>
      </c>
      <c r="X20" s="48">
        <f t="shared" si="2"/>
        <v>555749.99999999988</v>
      </c>
      <c r="Y20" s="48">
        <f t="shared" si="3"/>
        <v>146250.00000000012</v>
      </c>
      <c r="Z20" s="8">
        <v>0.05</v>
      </c>
      <c r="AA20" s="48">
        <f t="shared" si="9"/>
        <v>138937.50000000012</v>
      </c>
      <c r="AB20" s="46"/>
    </row>
    <row r="21" spans="2:28" ht="15" x14ac:dyDescent="0.25">
      <c r="B21" s="9">
        <v>12</v>
      </c>
      <c r="C21" s="10" t="s">
        <v>90</v>
      </c>
      <c r="D21" s="6" t="s">
        <v>161</v>
      </c>
      <c r="E21" s="5" t="s">
        <v>114</v>
      </c>
      <c r="F21" s="5">
        <v>76</v>
      </c>
      <c r="G21" s="5">
        <v>72</v>
      </c>
      <c r="H21" s="17">
        <v>35</v>
      </c>
      <c r="I21" s="19">
        <f t="shared" si="4"/>
        <v>10.670731707317074</v>
      </c>
      <c r="J21" s="51">
        <f t="shared" si="5"/>
        <v>5472</v>
      </c>
      <c r="K21" s="20">
        <f t="shared" si="6"/>
        <v>508.3659268480755</v>
      </c>
      <c r="L21" s="9" t="s">
        <v>118</v>
      </c>
      <c r="M21" s="5" t="s">
        <v>119</v>
      </c>
      <c r="N21" s="5">
        <v>2012</v>
      </c>
      <c r="O21" s="5" t="s">
        <v>11</v>
      </c>
      <c r="P21" s="5">
        <v>2022</v>
      </c>
      <c r="Q21" s="9">
        <f t="shared" si="0"/>
        <v>10</v>
      </c>
      <c r="R21" s="9">
        <v>30</v>
      </c>
      <c r="S21" s="9">
        <f t="shared" si="7"/>
        <v>20</v>
      </c>
      <c r="T21" s="57">
        <v>1300</v>
      </c>
      <c r="U21" s="53">
        <v>0.05</v>
      </c>
      <c r="V21" s="7">
        <f t="shared" si="8"/>
        <v>3.1666666666666662E-2</v>
      </c>
      <c r="W21" s="48">
        <f t="shared" si="1"/>
        <v>7113600</v>
      </c>
      <c r="X21" s="48">
        <f t="shared" si="2"/>
        <v>4505279.9999999991</v>
      </c>
      <c r="Y21" s="48">
        <f t="shared" si="3"/>
        <v>2608320.0000000009</v>
      </c>
      <c r="Z21" s="8">
        <v>0.05</v>
      </c>
      <c r="AA21" s="48">
        <f t="shared" si="9"/>
        <v>2477904.0000000009</v>
      </c>
      <c r="AB21" s="46"/>
    </row>
    <row r="22" spans="2:28" ht="15" x14ac:dyDescent="0.25">
      <c r="B22" s="9">
        <v>13</v>
      </c>
      <c r="C22" s="10" t="s">
        <v>91</v>
      </c>
      <c r="D22" s="6" t="s">
        <v>161</v>
      </c>
      <c r="E22" s="5" t="s">
        <v>114</v>
      </c>
      <c r="F22" s="5">
        <v>70</v>
      </c>
      <c r="G22" s="5">
        <v>16</v>
      </c>
      <c r="H22" s="17">
        <v>15</v>
      </c>
      <c r="I22" s="19">
        <f t="shared" si="4"/>
        <v>4.5731707317073171</v>
      </c>
      <c r="J22" s="51">
        <f t="shared" si="5"/>
        <v>1120</v>
      </c>
      <c r="K22" s="20">
        <f t="shared" si="6"/>
        <v>104.05150549522014</v>
      </c>
      <c r="L22" s="9" t="s">
        <v>118</v>
      </c>
      <c r="M22" s="5" t="s">
        <v>119</v>
      </c>
      <c r="N22" s="5">
        <v>2012</v>
      </c>
      <c r="O22" s="5" t="s">
        <v>11</v>
      </c>
      <c r="P22" s="5">
        <v>2022</v>
      </c>
      <c r="Q22" s="9">
        <f t="shared" si="0"/>
        <v>10</v>
      </c>
      <c r="R22" s="9">
        <v>30</v>
      </c>
      <c r="S22" s="9">
        <f t="shared" si="7"/>
        <v>20</v>
      </c>
      <c r="T22" s="57">
        <v>800</v>
      </c>
      <c r="U22" s="53">
        <v>0.05</v>
      </c>
      <c r="V22" s="7">
        <f t="shared" si="8"/>
        <v>3.1666666666666662E-2</v>
      </c>
      <c r="W22" s="48">
        <f t="shared" si="1"/>
        <v>896000</v>
      </c>
      <c r="X22" s="48">
        <f t="shared" si="2"/>
        <v>567466.66666666651</v>
      </c>
      <c r="Y22" s="48">
        <f t="shared" si="3"/>
        <v>328533.33333333349</v>
      </c>
      <c r="Z22" s="8">
        <v>0.05</v>
      </c>
      <c r="AA22" s="48">
        <f t="shared" si="9"/>
        <v>312106.6666666668</v>
      </c>
      <c r="AB22" s="46"/>
    </row>
    <row r="23" spans="2:28" ht="15" x14ac:dyDescent="0.25">
      <c r="B23" s="9">
        <v>14</v>
      </c>
      <c r="C23" s="10" t="s">
        <v>92</v>
      </c>
      <c r="D23" s="6" t="s">
        <v>161</v>
      </c>
      <c r="E23" s="5" t="s">
        <v>114</v>
      </c>
      <c r="F23" s="5">
        <v>44</v>
      </c>
      <c r="G23" s="5">
        <v>21</v>
      </c>
      <c r="H23" s="17">
        <v>25</v>
      </c>
      <c r="I23" s="19">
        <f t="shared" si="4"/>
        <v>7.6219512195121952</v>
      </c>
      <c r="J23" s="51">
        <f t="shared" si="5"/>
        <v>924</v>
      </c>
      <c r="K23" s="20">
        <f t="shared" si="6"/>
        <v>85.84249203355661</v>
      </c>
      <c r="L23" s="9" t="s">
        <v>118</v>
      </c>
      <c r="M23" s="5" t="s">
        <v>119</v>
      </c>
      <c r="N23" s="5">
        <v>2012</v>
      </c>
      <c r="O23" s="5" t="s">
        <v>11</v>
      </c>
      <c r="P23" s="5">
        <v>2022</v>
      </c>
      <c r="Q23" s="9">
        <f t="shared" si="0"/>
        <v>10</v>
      </c>
      <c r="R23" s="9">
        <v>30</v>
      </c>
      <c r="S23" s="9">
        <f t="shared" si="7"/>
        <v>20</v>
      </c>
      <c r="T23" s="57">
        <v>1200</v>
      </c>
      <c r="U23" s="53">
        <v>0.05</v>
      </c>
      <c r="V23" s="7">
        <f t="shared" si="8"/>
        <v>3.1666666666666662E-2</v>
      </c>
      <c r="W23" s="48">
        <f t="shared" si="1"/>
        <v>1108800</v>
      </c>
      <c r="X23" s="48">
        <f t="shared" si="2"/>
        <v>702239.99999999988</v>
      </c>
      <c r="Y23" s="48">
        <f t="shared" si="3"/>
        <v>406560.00000000012</v>
      </c>
      <c r="Z23" s="8">
        <v>0.05</v>
      </c>
      <c r="AA23" s="48">
        <f t="shared" si="9"/>
        <v>386232.00000000012</v>
      </c>
      <c r="AB23" s="46"/>
    </row>
    <row r="24" spans="2:28" ht="15" x14ac:dyDescent="0.25">
      <c r="B24" s="9">
        <v>15</v>
      </c>
      <c r="C24" s="10" t="s">
        <v>94</v>
      </c>
      <c r="D24" s="6" t="s">
        <v>161</v>
      </c>
      <c r="E24" s="5" t="s">
        <v>114</v>
      </c>
      <c r="F24" s="5">
        <v>30</v>
      </c>
      <c r="G24" s="5">
        <v>19</v>
      </c>
      <c r="H24" s="17">
        <v>18</v>
      </c>
      <c r="I24" s="19">
        <f t="shared" si="4"/>
        <v>5.4878048780487809</v>
      </c>
      <c r="J24" s="51">
        <f t="shared" si="5"/>
        <v>570</v>
      </c>
      <c r="K24" s="20">
        <f t="shared" si="6"/>
        <v>52.954784046674533</v>
      </c>
      <c r="L24" s="9" t="s">
        <v>118</v>
      </c>
      <c r="M24" s="5" t="s">
        <v>119</v>
      </c>
      <c r="N24" s="5">
        <v>2012</v>
      </c>
      <c r="O24" s="5" t="s">
        <v>11</v>
      </c>
      <c r="P24" s="5">
        <v>2022</v>
      </c>
      <c r="Q24" s="9">
        <f t="shared" si="0"/>
        <v>10</v>
      </c>
      <c r="R24" s="9">
        <v>30</v>
      </c>
      <c r="S24" s="9">
        <f t="shared" si="7"/>
        <v>20</v>
      </c>
      <c r="T24" s="57">
        <v>750</v>
      </c>
      <c r="U24" s="53">
        <v>0.05</v>
      </c>
      <c r="V24" s="7">
        <f t="shared" si="8"/>
        <v>3.1666666666666662E-2</v>
      </c>
      <c r="W24" s="48">
        <f t="shared" si="1"/>
        <v>427500</v>
      </c>
      <c r="X24" s="48">
        <f t="shared" si="2"/>
        <v>270749.99999999994</v>
      </c>
      <c r="Y24" s="48">
        <f t="shared" si="3"/>
        <v>156750.00000000006</v>
      </c>
      <c r="Z24" s="8">
        <v>0.05</v>
      </c>
      <c r="AA24" s="48">
        <f t="shared" si="9"/>
        <v>148912.50000000006</v>
      </c>
      <c r="AB24" s="46"/>
    </row>
    <row r="25" spans="2:28" ht="15" x14ac:dyDescent="0.25">
      <c r="B25" s="9">
        <v>16</v>
      </c>
      <c r="C25" s="10" t="s">
        <v>95</v>
      </c>
      <c r="D25" s="6" t="s">
        <v>161</v>
      </c>
      <c r="E25" s="5" t="s">
        <v>114</v>
      </c>
      <c r="F25" s="5">
        <v>55</v>
      </c>
      <c r="G25" s="5">
        <v>27</v>
      </c>
      <c r="H25" s="17">
        <v>22</v>
      </c>
      <c r="I25" s="19">
        <f t="shared" si="4"/>
        <v>6.7073170731707323</v>
      </c>
      <c r="J25" s="51">
        <f t="shared" si="5"/>
        <v>1485</v>
      </c>
      <c r="K25" s="20">
        <f t="shared" si="6"/>
        <v>137.96114791107314</v>
      </c>
      <c r="L25" s="9" t="s">
        <v>118</v>
      </c>
      <c r="M25" s="5" t="s">
        <v>119</v>
      </c>
      <c r="N25" s="5">
        <v>2012</v>
      </c>
      <c r="O25" s="5" t="s">
        <v>11</v>
      </c>
      <c r="P25" s="5">
        <v>2022</v>
      </c>
      <c r="Q25" s="9">
        <f t="shared" si="0"/>
        <v>10</v>
      </c>
      <c r="R25" s="9">
        <v>30</v>
      </c>
      <c r="S25" s="9">
        <f t="shared" si="7"/>
        <v>20</v>
      </c>
      <c r="T25" s="57">
        <v>1200</v>
      </c>
      <c r="U25" s="53">
        <v>0.05</v>
      </c>
      <c r="V25" s="7">
        <f t="shared" si="8"/>
        <v>3.1666666666666662E-2</v>
      </c>
      <c r="W25" s="48">
        <f t="shared" si="1"/>
        <v>1782000</v>
      </c>
      <c r="X25" s="48">
        <f t="shared" si="2"/>
        <v>1128599.9999999998</v>
      </c>
      <c r="Y25" s="48">
        <f t="shared" si="3"/>
        <v>653400.00000000023</v>
      </c>
      <c r="Z25" s="8">
        <v>0.05</v>
      </c>
      <c r="AA25" s="48">
        <f t="shared" si="9"/>
        <v>620730.00000000023</v>
      </c>
      <c r="AB25" s="46"/>
    </row>
    <row r="26" spans="2:28" ht="15" x14ac:dyDescent="0.25">
      <c r="B26" s="9">
        <v>17</v>
      </c>
      <c r="C26" s="10" t="s">
        <v>111</v>
      </c>
      <c r="D26" s="6" t="s">
        <v>161</v>
      </c>
      <c r="E26" s="5" t="s">
        <v>114</v>
      </c>
      <c r="F26" s="5">
        <f>81+90+45</f>
        <v>216</v>
      </c>
      <c r="G26" s="5">
        <v>48.5</v>
      </c>
      <c r="H26" s="17">
        <v>35</v>
      </c>
      <c r="I26" s="19">
        <f t="shared" si="4"/>
        <v>10.670731707317074</v>
      </c>
      <c r="J26" s="51">
        <f t="shared" si="5"/>
        <v>10476</v>
      </c>
      <c r="K26" s="20">
        <f t="shared" si="6"/>
        <v>973.25318889993412</v>
      </c>
      <c r="L26" s="9" t="s">
        <v>118</v>
      </c>
      <c r="M26" s="5" t="s">
        <v>119</v>
      </c>
      <c r="N26" s="5">
        <v>2012</v>
      </c>
      <c r="O26" s="5" t="s">
        <v>11</v>
      </c>
      <c r="P26" s="5">
        <v>2022</v>
      </c>
      <c r="Q26" s="9">
        <f t="shared" si="0"/>
        <v>10</v>
      </c>
      <c r="R26" s="9">
        <v>30</v>
      </c>
      <c r="S26" s="9">
        <f t="shared" si="7"/>
        <v>20</v>
      </c>
      <c r="T26" s="57">
        <v>1300</v>
      </c>
      <c r="U26" s="53">
        <v>0.05</v>
      </c>
      <c r="V26" s="7">
        <f t="shared" si="8"/>
        <v>3.1666666666666662E-2</v>
      </c>
      <c r="W26" s="48">
        <f t="shared" si="1"/>
        <v>13618800</v>
      </c>
      <c r="X26" s="48">
        <f t="shared" si="2"/>
        <v>8625239.9999999981</v>
      </c>
      <c r="Y26" s="48">
        <f t="shared" si="3"/>
        <v>4993560.0000000019</v>
      </c>
      <c r="Z26" s="8">
        <v>0.05</v>
      </c>
      <c r="AA26" s="48">
        <f t="shared" si="9"/>
        <v>4743882.0000000019</v>
      </c>
      <c r="AB26" s="46"/>
    </row>
    <row r="27" spans="2:28" ht="15" x14ac:dyDescent="0.25">
      <c r="B27" s="9">
        <v>18</v>
      </c>
      <c r="C27" s="10" t="s">
        <v>112</v>
      </c>
      <c r="D27" s="6" t="s">
        <v>161</v>
      </c>
      <c r="E27" s="5" t="s">
        <v>114</v>
      </c>
      <c r="F27" s="5">
        <v>65</v>
      </c>
      <c r="G27" s="5">
        <v>36</v>
      </c>
      <c r="H27" s="17">
        <v>50</v>
      </c>
      <c r="I27" s="19">
        <f t="shared" si="4"/>
        <v>15.24390243902439</v>
      </c>
      <c r="J27" s="51">
        <f t="shared" ref="J27:J28" si="10">F27*G27</f>
        <v>2340</v>
      </c>
      <c r="K27" s="20">
        <f t="shared" si="6"/>
        <v>217.39332398108493</v>
      </c>
      <c r="L27" s="9" t="s">
        <v>118</v>
      </c>
      <c r="M27" s="5" t="s">
        <v>119</v>
      </c>
      <c r="N27" s="5">
        <v>2012</v>
      </c>
      <c r="O27" s="5" t="s">
        <v>11</v>
      </c>
      <c r="P27" s="5">
        <v>2022</v>
      </c>
      <c r="Q27" s="9">
        <f t="shared" si="0"/>
        <v>10</v>
      </c>
      <c r="R27" s="9">
        <v>30</v>
      </c>
      <c r="S27" s="9">
        <f t="shared" si="7"/>
        <v>20</v>
      </c>
      <c r="T27" s="57">
        <v>1400</v>
      </c>
      <c r="U27" s="53">
        <v>0.05</v>
      </c>
      <c r="V27" s="7">
        <f t="shared" si="8"/>
        <v>3.1666666666666662E-2</v>
      </c>
      <c r="W27" s="48">
        <f t="shared" si="1"/>
        <v>3276000</v>
      </c>
      <c r="X27" s="48">
        <f t="shared" si="2"/>
        <v>2074799.9999999998</v>
      </c>
      <c r="Y27" s="48">
        <f t="shared" si="3"/>
        <v>1201200.0000000002</v>
      </c>
      <c r="Z27" s="8">
        <v>0.05</v>
      </c>
      <c r="AA27" s="48">
        <f t="shared" si="9"/>
        <v>1141140.0000000002</v>
      </c>
      <c r="AB27" s="46"/>
    </row>
    <row r="28" spans="2:28" ht="15" x14ac:dyDescent="0.25">
      <c r="B28" s="9">
        <v>19</v>
      </c>
      <c r="C28" s="10" t="s">
        <v>98</v>
      </c>
      <c r="D28" s="6" t="s">
        <v>161</v>
      </c>
      <c r="E28" s="5" t="s">
        <v>114</v>
      </c>
      <c r="F28" s="5">
        <f>48+48+48</f>
        <v>144</v>
      </c>
      <c r="G28" s="5">
        <v>55</v>
      </c>
      <c r="H28" s="17">
        <v>30</v>
      </c>
      <c r="I28" s="19">
        <f t="shared" si="4"/>
        <v>9.1463414634146343</v>
      </c>
      <c r="J28" s="51">
        <f t="shared" si="10"/>
        <v>7920</v>
      </c>
      <c r="K28" s="20">
        <f t="shared" si="6"/>
        <v>735.79278885905671</v>
      </c>
      <c r="L28" s="9" t="s">
        <v>118</v>
      </c>
      <c r="M28" s="5" t="s">
        <v>119</v>
      </c>
      <c r="N28" s="5">
        <v>2012</v>
      </c>
      <c r="O28" s="5" t="s">
        <v>11</v>
      </c>
      <c r="P28" s="5">
        <v>2022</v>
      </c>
      <c r="Q28" s="9">
        <f t="shared" si="0"/>
        <v>10</v>
      </c>
      <c r="R28" s="9">
        <v>30</v>
      </c>
      <c r="S28" s="9">
        <f t="shared" si="7"/>
        <v>20</v>
      </c>
      <c r="T28" s="57">
        <v>1300</v>
      </c>
      <c r="U28" s="53">
        <v>0.05</v>
      </c>
      <c r="V28" s="7">
        <f t="shared" si="8"/>
        <v>3.1666666666666662E-2</v>
      </c>
      <c r="W28" s="48">
        <f t="shared" si="1"/>
        <v>10296000</v>
      </c>
      <c r="X28" s="48">
        <f t="shared" si="2"/>
        <v>6520799.9999999991</v>
      </c>
      <c r="Y28" s="48">
        <f t="shared" si="3"/>
        <v>3775200.0000000009</v>
      </c>
      <c r="Z28" s="8">
        <v>0.05</v>
      </c>
      <c r="AA28" s="48">
        <f t="shared" si="9"/>
        <v>3586440.0000000009</v>
      </c>
      <c r="AB28" s="46"/>
    </row>
    <row r="29" spans="2:28" ht="15" x14ac:dyDescent="0.25">
      <c r="B29" s="9">
        <v>20</v>
      </c>
      <c r="C29" s="10" t="s">
        <v>168</v>
      </c>
      <c r="D29" s="6" t="s">
        <v>164</v>
      </c>
      <c r="E29" s="5" t="s">
        <v>164</v>
      </c>
      <c r="F29" s="5" t="s">
        <v>11</v>
      </c>
      <c r="G29" s="5" t="s">
        <v>11</v>
      </c>
      <c r="H29" s="17" t="s">
        <v>11</v>
      </c>
      <c r="I29" s="19" t="s">
        <v>11</v>
      </c>
      <c r="J29" s="51" t="s">
        <v>11</v>
      </c>
      <c r="K29" s="20">
        <v>7750</v>
      </c>
      <c r="L29" s="9" t="s">
        <v>117</v>
      </c>
      <c r="M29" s="5" t="s">
        <v>11</v>
      </c>
      <c r="N29" s="5">
        <v>2010</v>
      </c>
      <c r="O29" s="5" t="s">
        <v>11</v>
      </c>
      <c r="P29" s="5">
        <v>2022</v>
      </c>
      <c r="Q29" s="9">
        <f t="shared" ref="Q29:Q30" si="11">P29-N29</f>
        <v>12</v>
      </c>
      <c r="R29" s="9">
        <v>60</v>
      </c>
      <c r="S29" s="9">
        <f t="shared" ref="S29:S30" si="12">R29-Q29</f>
        <v>48</v>
      </c>
      <c r="T29" s="57">
        <v>1400</v>
      </c>
      <c r="U29" s="53">
        <v>0.2</v>
      </c>
      <c r="V29" s="7">
        <f t="shared" ref="V29:V30" si="13">(1-U29)/R29</f>
        <v>1.3333333333333334E-2</v>
      </c>
      <c r="W29" s="48">
        <f>K29*T29</f>
        <v>10850000</v>
      </c>
      <c r="X29" s="48">
        <f t="shared" ref="X29:X30" si="14">W29*V29*S29</f>
        <v>6944000.0000000009</v>
      </c>
      <c r="Y29" s="48">
        <f t="shared" ref="Y29:Y30" si="15">W29-X29</f>
        <v>3905999.9999999991</v>
      </c>
      <c r="Z29" s="8">
        <v>0.2</v>
      </c>
      <c r="AA29" s="48">
        <f t="shared" si="9"/>
        <v>3124799.9999999995</v>
      </c>
      <c r="AB29" s="46"/>
    </row>
    <row r="30" spans="2:28" ht="15.75" thickBot="1" x14ac:dyDescent="0.3">
      <c r="B30" s="9">
        <v>21</v>
      </c>
      <c r="C30" s="10" t="s">
        <v>167</v>
      </c>
      <c r="D30" s="6" t="s">
        <v>164</v>
      </c>
      <c r="E30" s="5" t="s">
        <v>164</v>
      </c>
      <c r="F30" s="5">
        <f>650*3.28</f>
        <v>2132</v>
      </c>
      <c r="G30" s="5" t="s">
        <v>11</v>
      </c>
      <c r="H30" s="17" t="s">
        <v>11</v>
      </c>
      <c r="I30" s="19" t="s">
        <v>11</v>
      </c>
      <c r="J30" s="51" t="s">
        <v>11</v>
      </c>
      <c r="K30" s="20">
        <v>650</v>
      </c>
      <c r="L30" s="9" t="s">
        <v>117</v>
      </c>
      <c r="M30" s="5" t="s">
        <v>11</v>
      </c>
      <c r="N30" s="5">
        <v>2010</v>
      </c>
      <c r="O30" s="5" t="s">
        <v>11</v>
      </c>
      <c r="P30" s="5">
        <v>2022</v>
      </c>
      <c r="Q30" s="9">
        <f t="shared" si="11"/>
        <v>12</v>
      </c>
      <c r="R30" s="9">
        <v>60</v>
      </c>
      <c r="S30" s="9">
        <f t="shared" si="12"/>
        <v>48</v>
      </c>
      <c r="T30" s="57">
        <v>4000</v>
      </c>
      <c r="U30" s="53">
        <v>0.05</v>
      </c>
      <c r="V30" s="7">
        <f t="shared" si="13"/>
        <v>1.5833333333333331E-2</v>
      </c>
      <c r="W30" s="48">
        <f>T30*K30</f>
        <v>2600000</v>
      </c>
      <c r="X30" s="48">
        <f t="shared" si="14"/>
        <v>1976000</v>
      </c>
      <c r="Y30" s="48">
        <f t="shared" si="15"/>
        <v>624000</v>
      </c>
      <c r="Z30" s="8">
        <v>0.15</v>
      </c>
      <c r="AA30" s="48">
        <f t="shared" si="9"/>
        <v>530400</v>
      </c>
      <c r="AB30" s="46"/>
    </row>
    <row r="31" spans="2:28" s="4" customFormat="1" ht="16.5" thickTop="1" thickBot="1" x14ac:dyDescent="0.3">
      <c r="B31" s="11"/>
      <c r="C31" s="12" t="s">
        <v>14</v>
      </c>
      <c r="D31" s="11"/>
      <c r="E31" s="11"/>
      <c r="F31" s="11"/>
      <c r="G31" s="11"/>
      <c r="H31" s="18"/>
      <c r="I31" s="11"/>
      <c r="J31" s="52">
        <f>SUM(J10:J28)</f>
        <v>38260</v>
      </c>
      <c r="K31" s="49">
        <f>SUM(K10:K30)</f>
        <v>11954.473750220644</v>
      </c>
      <c r="L31" s="11"/>
      <c r="M31" s="11"/>
      <c r="N31" s="11"/>
      <c r="O31" s="11"/>
      <c r="P31" s="11"/>
      <c r="Q31" s="54"/>
      <c r="R31" s="54"/>
      <c r="S31" s="54"/>
      <c r="T31" s="58"/>
      <c r="U31" s="54"/>
      <c r="V31" s="13"/>
      <c r="W31" s="47">
        <f>SUM(W10:W30)</f>
        <v>60306850</v>
      </c>
      <c r="X31" s="47">
        <f>SUM(X10:X30)</f>
        <v>39674400.666666664</v>
      </c>
      <c r="Y31" s="47">
        <f>SUM(Y10:Y30)</f>
        <v>20632449.33333334</v>
      </c>
      <c r="Z31" s="11"/>
      <c r="AA31" s="47">
        <f>SUM(AA10:AA30)</f>
        <v>18841670.866666671</v>
      </c>
    </row>
    <row r="32" spans="2:28" ht="15" thickTop="1" x14ac:dyDescent="0.2"/>
    <row r="34" spans="9:23" ht="15" x14ac:dyDescent="0.25">
      <c r="R34" s="89" t="s">
        <v>157</v>
      </c>
      <c r="S34" s="89" t="s">
        <v>155</v>
      </c>
      <c r="T34" s="89" t="s">
        <v>156</v>
      </c>
      <c r="U34" s="89" t="s">
        <v>158</v>
      </c>
      <c r="V34" s="4" t="s">
        <v>159</v>
      </c>
      <c r="W34" s="4" t="s">
        <v>160</v>
      </c>
    </row>
    <row r="35" spans="9:23" ht="15" x14ac:dyDescent="0.2">
      <c r="I35" s="50">
        <v>1038.5</v>
      </c>
      <c r="J35" s="50">
        <v>26.64</v>
      </c>
      <c r="R35" s="50">
        <v>1128000</v>
      </c>
      <c r="S35" s="50">
        <f>R35*5%</f>
        <v>56400</v>
      </c>
      <c r="T35" s="9">
        <v>60</v>
      </c>
      <c r="U35" s="50">
        <f>(R35-S35)/T35</f>
        <v>17860</v>
      </c>
      <c r="V35" s="1">
        <f>U35*S10</f>
        <v>857280</v>
      </c>
      <c r="W35" s="90">
        <f>R35-V35</f>
        <v>270720</v>
      </c>
    </row>
    <row r="36" spans="9:23" ht="15" x14ac:dyDescent="0.2">
      <c r="I36" s="50">
        <v>880</v>
      </c>
      <c r="J36" s="50">
        <v>7.8</v>
      </c>
      <c r="R36" s="50">
        <v>79200</v>
      </c>
      <c r="S36" s="50">
        <f t="shared" ref="S36:S53" si="16">R36*5%</f>
        <v>3960</v>
      </c>
      <c r="T36" s="9">
        <v>60</v>
      </c>
      <c r="U36" s="50">
        <f t="shared" ref="U36:U53" si="17">(R36-S36)/T36</f>
        <v>1254</v>
      </c>
      <c r="V36" s="1">
        <f>U36*S11</f>
        <v>60192</v>
      </c>
      <c r="W36" s="90">
        <f t="shared" ref="W36:W53" si="18">R36-V36</f>
        <v>19008</v>
      </c>
    </row>
    <row r="37" spans="9:23" ht="15" x14ac:dyDescent="0.2">
      <c r="I37" s="50">
        <v>67.8</v>
      </c>
      <c r="J37" s="50">
        <v>18.75</v>
      </c>
      <c r="R37" s="50">
        <v>107100</v>
      </c>
      <c r="S37" s="50">
        <f t="shared" si="16"/>
        <v>5355</v>
      </c>
      <c r="T37" s="9">
        <v>60</v>
      </c>
      <c r="U37" s="50">
        <f t="shared" si="17"/>
        <v>1695.75</v>
      </c>
      <c r="V37" s="1">
        <f>U37*S12</f>
        <v>81396</v>
      </c>
      <c r="W37" s="90">
        <f t="shared" si="18"/>
        <v>25704</v>
      </c>
    </row>
    <row r="38" spans="9:23" ht="15" x14ac:dyDescent="0.2">
      <c r="I38" s="50">
        <v>717.75</v>
      </c>
      <c r="J38" s="50">
        <v>12.96</v>
      </c>
      <c r="R38" s="50">
        <v>2112000</v>
      </c>
      <c r="S38" s="50">
        <f t="shared" si="16"/>
        <v>105600</v>
      </c>
      <c r="T38" s="9">
        <v>60</v>
      </c>
      <c r="U38" s="50">
        <f t="shared" si="17"/>
        <v>33440</v>
      </c>
      <c r="V38" s="1">
        <f>U38*S13</f>
        <v>1605120</v>
      </c>
      <c r="W38" s="90">
        <f t="shared" si="18"/>
        <v>506880</v>
      </c>
    </row>
    <row r="39" spans="9:23" ht="15" x14ac:dyDescent="0.2">
      <c r="I39" s="50">
        <v>77.5</v>
      </c>
      <c r="J39" s="50">
        <v>12.96</v>
      </c>
      <c r="R39" s="50">
        <v>600000</v>
      </c>
      <c r="S39" s="50">
        <f t="shared" si="16"/>
        <v>30000</v>
      </c>
      <c r="T39" s="9">
        <v>60</v>
      </c>
      <c r="U39" s="50">
        <f t="shared" si="17"/>
        <v>9500</v>
      </c>
      <c r="V39" s="1">
        <f>U39*S14</f>
        <v>456000</v>
      </c>
      <c r="W39" s="90">
        <f t="shared" si="18"/>
        <v>144000</v>
      </c>
    </row>
    <row r="40" spans="9:23" ht="15" x14ac:dyDescent="0.2">
      <c r="I40" s="50">
        <v>180</v>
      </c>
      <c r="J40" s="50">
        <v>12</v>
      </c>
      <c r="R40" s="50">
        <v>96000</v>
      </c>
      <c r="S40" s="50">
        <f t="shared" si="16"/>
        <v>4800</v>
      </c>
      <c r="T40" s="9">
        <v>60</v>
      </c>
      <c r="U40" s="50">
        <f t="shared" si="17"/>
        <v>1520</v>
      </c>
      <c r="V40" s="1">
        <f>U40*S15</f>
        <v>72960</v>
      </c>
      <c r="W40" s="90">
        <f t="shared" si="18"/>
        <v>23040</v>
      </c>
    </row>
    <row r="41" spans="9:23" ht="15" x14ac:dyDescent="0.2">
      <c r="I41" s="50">
        <v>89.6</v>
      </c>
      <c r="J41" s="50">
        <v>18</v>
      </c>
      <c r="R41" s="50">
        <v>1935000</v>
      </c>
      <c r="S41" s="50">
        <f t="shared" si="16"/>
        <v>96750</v>
      </c>
      <c r="T41" s="9">
        <v>60</v>
      </c>
      <c r="U41" s="50">
        <f t="shared" si="17"/>
        <v>30637.5</v>
      </c>
      <c r="V41" s="1">
        <f>U41*S16</f>
        <v>1470600</v>
      </c>
      <c r="W41" s="90">
        <f t="shared" si="18"/>
        <v>464400</v>
      </c>
    </row>
    <row r="42" spans="9:23" ht="15" x14ac:dyDescent="0.2">
      <c r="I42" s="104">
        <f>SUM(I35:J41)</f>
        <v>3160.2599999999998</v>
      </c>
      <c r="J42" s="104"/>
      <c r="K42" s="50">
        <f>I42*10.7639</f>
        <v>34016.722613999998</v>
      </c>
      <c r="R42" s="50">
        <v>410000</v>
      </c>
      <c r="S42" s="50">
        <f t="shared" si="16"/>
        <v>20500</v>
      </c>
      <c r="T42" s="9">
        <v>60</v>
      </c>
      <c r="U42" s="50">
        <f t="shared" si="17"/>
        <v>6491.666666666667</v>
      </c>
      <c r="V42" s="1">
        <f>U42*S17</f>
        <v>311600</v>
      </c>
      <c r="W42" s="90">
        <f t="shared" si="18"/>
        <v>98400</v>
      </c>
    </row>
    <row r="43" spans="9:23" ht="15" x14ac:dyDescent="0.2">
      <c r="R43" s="50">
        <v>90000</v>
      </c>
      <c r="S43" s="50">
        <f t="shared" si="16"/>
        <v>4500</v>
      </c>
      <c r="T43" s="9">
        <v>60</v>
      </c>
      <c r="U43" s="50">
        <f t="shared" si="17"/>
        <v>1425</v>
      </c>
      <c r="V43" s="1">
        <f>U43*S18</f>
        <v>68400</v>
      </c>
      <c r="W43" s="90">
        <f t="shared" si="18"/>
        <v>21600</v>
      </c>
    </row>
    <row r="44" spans="9:23" ht="15" x14ac:dyDescent="0.2">
      <c r="R44" s="50">
        <v>1017900</v>
      </c>
      <c r="S44" s="50">
        <f t="shared" si="16"/>
        <v>50895</v>
      </c>
      <c r="T44" s="9">
        <v>60</v>
      </c>
      <c r="U44" s="50">
        <f t="shared" si="17"/>
        <v>16116.75</v>
      </c>
      <c r="V44" s="1">
        <f>U44*S19</f>
        <v>773604</v>
      </c>
      <c r="W44" s="90">
        <f t="shared" si="18"/>
        <v>244296</v>
      </c>
    </row>
    <row r="45" spans="9:23" ht="15" x14ac:dyDescent="0.2">
      <c r="R45" s="50">
        <v>702000</v>
      </c>
      <c r="S45" s="50">
        <f t="shared" si="16"/>
        <v>35100</v>
      </c>
      <c r="T45" s="9">
        <v>60</v>
      </c>
      <c r="U45" s="50">
        <f t="shared" si="17"/>
        <v>11115</v>
      </c>
      <c r="V45" s="1">
        <f>U45*S20</f>
        <v>555750</v>
      </c>
      <c r="W45" s="90">
        <f t="shared" si="18"/>
        <v>146250</v>
      </c>
    </row>
    <row r="46" spans="9:23" ht="15" x14ac:dyDescent="0.2">
      <c r="R46" s="50">
        <v>7660800</v>
      </c>
      <c r="S46" s="50">
        <f t="shared" si="16"/>
        <v>383040</v>
      </c>
      <c r="T46" s="9">
        <v>30</v>
      </c>
      <c r="U46" s="50">
        <f t="shared" si="17"/>
        <v>242592</v>
      </c>
      <c r="V46" s="1">
        <f>U46*S21</f>
        <v>4851840</v>
      </c>
      <c r="W46" s="90">
        <f t="shared" si="18"/>
        <v>2808960</v>
      </c>
    </row>
    <row r="47" spans="9:23" ht="15" x14ac:dyDescent="0.2">
      <c r="R47" s="50">
        <v>1568000</v>
      </c>
      <c r="S47" s="50">
        <f t="shared" si="16"/>
        <v>78400</v>
      </c>
      <c r="T47" s="9">
        <v>30</v>
      </c>
      <c r="U47" s="50">
        <f t="shared" si="17"/>
        <v>49653.333333333336</v>
      </c>
      <c r="V47" s="1">
        <f>U47*S22</f>
        <v>993066.66666666674</v>
      </c>
      <c r="W47" s="90">
        <f t="shared" si="18"/>
        <v>574933.33333333326</v>
      </c>
    </row>
    <row r="48" spans="9:23" ht="15" x14ac:dyDescent="0.2">
      <c r="R48" s="50">
        <v>1293600</v>
      </c>
      <c r="S48" s="50">
        <f t="shared" si="16"/>
        <v>64680</v>
      </c>
      <c r="T48" s="9">
        <v>30</v>
      </c>
      <c r="U48" s="50">
        <f t="shared" si="17"/>
        <v>40964</v>
      </c>
      <c r="V48" s="1">
        <f>U48*S23</f>
        <v>819280</v>
      </c>
      <c r="W48" s="90">
        <f t="shared" si="18"/>
        <v>474320</v>
      </c>
    </row>
    <row r="49" spans="18:23" ht="15" x14ac:dyDescent="0.2">
      <c r="R49" s="50">
        <v>798000</v>
      </c>
      <c r="S49" s="50">
        <f t="shared" si="16"/>
        <v>39900</v>
      </c>
      <c r="T49" s="9">
        <v>30</v>
      </c>
      <c r="U49" s="50">
        <f t="shared" si="17"/>
        <v>25270</v>
      </c>
      <c r="V49" s="1">
        <f>U49*S24</f>
        <v>505400</v>
      </c>
      <c r="W49" s="90">
        <f t="shared" si="18"/>
        <v>292600</v>
      </c>
    </row>
    <row r="50" spans="18:23" ht="15" x14ac:dyDescent="0.2">
      <c r="R50" s="50">
        <v>2079000</v>
      </c>
      <c r="S50" s="50">
        <f t="shared" si="16"/>
        <v>103950</v>
      </c>
      <c r="T50" s="9">
        <v>30</v>
      </c>
      <c r="U50" s="50">
        <f t="shared" si="17"/>
        <v>65835</v>
      </c>
      <c r="V50" s="1">
        <f>U50*S25</f>
        <v>1316700</v>
      </c>
      <c r="W50" s="90">
        <f t="shared" si="18"/>
        <v>762300</v>
      </c>
    </row>
    <row r="51" spans="18:23" ht="15" x14ac:dyDescent="0.2">
      <c r="R51" s="50">
        <v>14666400</v>
      </c>
      <c r="S51" s="50">
        <f t="shared" si="16"/>
        <v>733320</v>
      </c>
      <c r="T51" s="9">
        <v>30</v>
      </c>
      <c r="U51" s="50">
        <f t="shared" si="17"/>
        <v>464436</v>
      </c>
      <c r="V51" s="1">
        <f>U51*S26</f>
        <v>9288720</v>
      </c>
      <c r="W51" s="90">
        <f t="shared" si="18"/>
        <v>5377680</v>
      </c>
    </row>
    <row r="52" spans="18:23" ht="15" x14ac:dyDescent="0.2">
      <c r="R52" s="50">
        <v>3276000</v>
      </c>
      <c r="S52" s="50">
        <f t="shared" si="16"/>
        <v>163800</v>
      </c>
      <c r="T52" s="9">
        <v>30</v>
      </c>
      <c r="U52" s="50">
        <f t="shared" si="17"/>
        <v>103740</v>
      </c>
      <c r="V52" s="1">
        <f>U52*S27</f>
        <v>2074800</v>
      </c>
      <c r="W52" s="90">
        <f t="shared" si="18"/>
        <v>1201200</v>
      </c>
    </row>
    <row r="53" spans="18:23" ht="15" x14ac:dyDescent="0.2">
      <c r="R53" s="50">
        <v>11088000</v>
      </c>
      <c r="S53" s="50">
        <f t="shared" si="16"/>
        <v>554400</v>
      </c>
      <c r="T53" s="9">
        <v>30</v>
      </c>
      <c r="U53" s="50">
        <f t="shared" si="17"/>
        <v>351120</v>
      </c>
      <c r="V53" s="1">
        <f>U53*S28</f>
        <v>7022400</v>
      </c>
      <c r="W53" s="1">
        <f t="shared" si="18"/>
        <v>4065600</v>
      </c>
    </row>
    <row r="54" spans="18:23" x14ac:dyDescent="0.2">
      <c r="W54" s="90">
        <f>SUM(W35:W53)</f>
        <v>17521891.333333332</v>
      </c>
    </row>
  </sheetData>
  <autoFilter ref="B9:AA31" xr:uid="{00000000-0001-0000-0400-000000000000}"/>
  <mergeCells count="2">
    <mergeCell ref="B2:C2"/>
    <mergeCell ref="I42:J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Sheet1</vt:lpstr>
      <vt:lpstr>Land Details</vt:lpstr>
      <vt:lpstr>Land Valuation (Guideline)</vt:lpstr>
      <vt:lpstr>Land Valuation (Market)</vt:lpstr>
      <vt:lpstr>Building Valuation-Map</vt:lpstr>
      <vt:lpstr>Building Valuation Summary</vt:lpstr>
      <vt:lpstr>Building Valuation-Site Survey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gaurav sharma</dc:creator>
  <cp:lastModifiedBy>Tejas Bharadwaj</cp:lastModifiedBy>
  <cp:lastPrinted>2022-06-28T10:29:59Z</cp:lastPrinted>
  <dcterms:created xsi:type="dcterms:W3CDTF">2019-09-02T06:45:51Z</dcterms:created>
  <dcterms:modified xsi:type="dcterms:W3CDTF">2022-09-27T09:56:42Z</dcterms:modified>
</cp:coreProperties>
</file>