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WFH 18-09-2022\PL325-249-446\"/>
    </mc:Choice>
  </mc:AlternateContent>
  <bookViews>
    <workbookView showVerticalScroll="0" xWindow="0" yWindow="0" windowWidth="20490" windowHeight="7755"/>
  </bookViews>
  <sheets>
    <sheet name="Land Valuation" sheetId="2" r:id="rId1"/>
    <sheet name="Building Valuation" sheetId="1" r:id="rId2"/>
  </sheets>
  <definedNames>
    <definedName name="_xlnm.Print_Area" localSheetId="1">'Building Valuation'!$B$1:$X$10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9" i="2" l="1"/>
  <c r="E17" i="1" l="1"/>
  <c r="H17" i="1"/>
  <c r="J17" i="1"/>
  <c r="L17" i="1" s="1"/>
  <c r="N17" i="1" s="1"/>
  <c r="K17" i="1"/>
  <c r="M20" i="1"/>
  <c r="H23" i="1"/>
  <c r="G5" i="1" l="1"/>
  <c r="P5" i="1" s="1"/>
  <c r="G4" i="1"/>
  <c r="P4" i="1" s="1"/>
  <c r="C15" i="2" l="1"/>
  <c r="E16" i="2" s="1"/>
  <c r="C3" i="2" l="1"/>
  <c r="K5" i="1" l="1"/>
  <c r="Q5" i="1" l="1"/>
  <c r="R5" i="1" s="1"/>
  <c r="T5" i="1" s="1"/>
  <c r="U5" i="1" s="1"/>
  <c r="G6" i="1" l="1"/>
  <c r="F19" i="2" l="1"/>
  <c r="E21" i="2" s="1"/>
  <c r="C19" i="2"/>
  <c r="E18" i="2" s="1"/>
  <c r="D22" i="2" s="1"/>
  <c r="E11" i="2"/>
  <c r="E10" i="2" l="1"/>
  <c r="E3" i="2" l="1"/>
  <c r="C8" i="2" l="1"/>
  <c r="P6" i="1" l="1"/>
  <c r="K4" i="1" l="1"/>
  <c r="Q4" i="1" s="1"/>
  <c r="R4" i="1" l="1"/>
  <c r="R6" i="1" s="1"/>
  <c r="T4" i="1" l="1"/>
  <c r="T6" i="1" s="1"/>
  <c r="D8" i="2" l="1"/>
  <c r="E8" i="2" s="1"/>
  <c r="T17" i="1"/>
  <c r="P17" i="1"/>
  <c r="R22" i="1" s="1"/>
  <c r="U4" i="1"/>
</calcChain>
</file>

<file path=xl/sharedStrings.xml><?xml version="1.0" encoding="utf-8"?>
<sst xmlns="http://schemas.openxmlformats.org/spreadsheetml/2006/main" count="83" uniqueCount="65">
  <si>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</si>
  <si>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</si>
  <si>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</si>
  <si>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</si>
  <si>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</si>
  <si>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</si>
  <si>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</si>
  <si>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</si>
  <si>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</si>
  <si>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</si>
  <si>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</si>
  <si>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</si>
  <si>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</si>
  <si>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</si>
  <si>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</si>
  <si>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</si>
  <si>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</si>
  <si>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</si>
  <si>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</si>
  <si>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</si>
  <si>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</si>
  <si>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</si>
  <si>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</si>
  <si>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</si>
  <si>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</si>
  <si>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</si>
  <si>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</si>
  <si>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Rates</t>
  </si>
  <si>
    <t>Value</t>
  </si>
  <si>
    <t>Total</t>
  </si>
  <si>
    <t>FMV</t>
  </si>
  <si>
    <t>Area in
(SqYards)</t>
  </si>
  <si>
    <t>Land Value</t>
  </si>
  <si>
    <t>Circle rate</t>
  </si>
  <si>
    <t>% Diffrence</t>
  </si>
  <si>
    <t>PL-116</t>
  </si>
  <si>
    <t>Plot area
(in sqm)</t>
  </si>
  <si>
    <t>&lt;- Area in Sqmt</t>
  </si>
  <si>
    <t>&lt;- Rate in Per sq. mtr</t>
  </si>
  <si>
    <t>-</t>
  </si>
  <si>
    <t>Building Value</t>
  </si>
  <si>
    <t>CIRCLE VALUE</t>
  </si>
  <si>
    <t>Area</t>
  </si>
  <si>
    <t>Calculation</t>
  </si>
  <si>
    <t>&lt;- Rate in Per Hectare</t>
  </si>
  <si>
    <t>&lt;-- Final Value</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</si>
  <si>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</si>
  <si>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</si>
  <si>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</si>
  <si>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t>Plot area</t>
  </si>
  <si>
    <t>sq.ft</t>
  </si>
  <si>
    <t>sq.mtr</t>
  </si>
  <si>
    <t>sq.yds</t>
  </si>
  <si>
    <t>BUILDING VALUATION OF M/S. ESTELLER INTERNATIONAL PVT. LTD. | JAIPUR, RAJASTHAN</t>
  </si>
  <si>
    <r>
      <t xml:space="preserve">2. </t>
    </r>
    <r>
      <rPr>
        <i/>
        <sz val="10"/>
        <color theme="1"/>
        <rFont val="Calibri"/>
        <family val="2"/>
        <scheme val="minor"/>
      </rPr>
      <t>All the structure that has been taken in the area statemnet belonging to M/S. ESTELLER INTERNATIONAL PVT. LTD. | JAIPUR, RAJASTHAN</t>
    </r>
  </si>
  <si>
    <t>BOUNDARY WALL VALUATION</t>
  </si>
  <si>
    <t>VUILDING + WALL VALUATION</t>
  </si>
  <si>
    <t>at 15% less</t>
  </si>
  <si>
    <t>at 25% less</t>
  </si>
  <si>
    <t>&lt;- Rate in Per sq.mtr</t>
  </si>
  <si>
    <r>
      <t xml:space="preserve">Height
</t>
    </r>
    <r>
      <rPr>
        <b/>
        <i/>
        <sz val="10"/>
        <rFont val="Calibri"/>
        <family val="2"/>
        <scheme val="minor"/>
      </rPr>
      <t>(in ft.)</t>
    </r>
  </si>
  <si>
    <r>
      <t xml:space="preserve">1. </t>
    </r>
    <r>
      <rPr>
        <b/>
        <i/>
        <sz val="10"/>
        <color theme="1"/>
        <rFont val="Calibri"/>
        <family val="2"/>
        <scheme val="minor"/>
      </rPr>
      <t>All the details pertaing to the building area statement such as area, floor, etc has been on the  basis of  onsite survey and aaplicable Permissiable area as per aproved building plan which was provided to us.</t>
    </r>
  </si>
  <si>
    <t>Builtup Area
(in sq.mtr.)</t>
  </si>
  <si>
    <t>Building @ 800/Sq.ft.</t>
  </si>
  <si>
    <t>Land @ 21000/Sq.Yds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</si>
</sst>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11"/>
      <color rgb="FF202124"/>
      <name val="Arial"/>
      <family val="2"/>
    </font>
    <font>
      <b/>
      <sz val="16"/>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2" fillId="0" borderId="1" xfId="0" applyFont="1" applyBorder="1" applyAlignment="1">
      <alignment horizontal="center" vertical="center"/>
    </xf>
    <xf numFmtId="164" fontId="12" fillId="0" borderId="1" xfId="3" applyNumberFormat="1" applyFont="1" applyBorder="1" applyAlignment="1">
      <alignment horizontal="center" vertical="center"/>
    </xf>
    <xf numFmtId="164" fontId="12" fillId="0" borderId="1" xfId="0" applyNumberFormat="1" applyFont="1" applyBorder="1"/>
    <xf numFmtId="164" fontId="12" fillId="0" borderId="1" xfId="0"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12" fillId="0" borderId="1" xfId="3" applyNumberFormat="1" applyFont="1" applyBorder="1"/>
    <xf numFmtId="0" fontId="0" fillId="0" borderId="0" xfId="0" applyAlignment="1">
      <alignment vertical="center"/>
    </xf>
    <xf numFmtId="0" fontId="0" fillId="0" borderId="1" xfId="0" applyBorder="1" applyAlignment="1">
      <alignment horizontal="center" vertical="center"/>
    </xf>
    <xf numFmtId="0" fontId="13" fillId="6" borderId="1" xfId="0" applyFont="1" applyFill="1" applyBorder="1" applyAlignment="1">
      <alignment horizontal="center" vertical="center"/>
    </xf>
    <xf numFmtId="2" fontId="0" fillId="0" borderId="1" xfId="0" applyNumberFormat="1" applyBorder="1" applyAlignment="1">
      <alignment horizontal="center" vertical="center"/>
    </xf>
    <xf numFmtId="0" fontId="7" fillId="4" borderId="1" xfId="0" applyFont="1" applyFill="1" applyBorder="1" applyAlignment="1">
      <alignment horizontal="center" vertical="center"/>
    </xf>
    <xf numFmtId="2" fontId="2" fillId="0" borderId="1" xfId="3" applyNumberFormat="1" applyFont="1" applyBorder="1" applyAlignment="1">
      <alignment horizontal="center" vertical="center"/>
    </xf>
    <xf numFmtId="2" fontId="0" fillId="0" borderId="0" xfId="0" applyNumberFormat="1"/>
    <xf numFmtId="164" fontId="0" fillId="0" borderId="1" xfId="3" applyNumberFormat="1" applyFont="1" applyBorder="1" applyAlignment="1">
      <alignment horizontal="center"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14" fillId="6" borderId="2" xfId="0" applyFont="1" applyFill="1" applyBorder="1" applyAlignment="1">
      <alignment horizontal="center" vertical="center"/>
    </xf>
    <xf numFmtId="10" fontId="14" fillId="6" borderId="1" xfId="0" applyNumberFormat="1" applyFont="1" applyFill="1" applyBorder="1" applyAlignment="1">
      <alignment horizontal="right" vertical="center"/>
    </xf>
    <xf numFmtId="43" fontId="0" fillId="0" borderId="0" xfId="0" applyNumberFormat="1"/>
    <xf numFmtId="164" fontId="0" fillId="0" borderId="4" xfId="3" applyNumberFormat="1" applyFont="1" applyBorder="1" applyAlignment="1">
      <alignment horizontal="center" vertical="center"/>
    </xf>
    <xf numFmtId="43" fontId="0" fillId="0" borderId="1" xfId="3" applyFont="1" applyBorder="1" applyAlignment="1">
      <alignment horizontal="center" vertical="center"/>
    </xf>
    <xf numFmtId="166" fontId="15" fillId="0" borderId="1" xfId="1"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4" fillId="7" borderId="1" xfId="0" applyFont="1" applyFill="1" applyBorder="1" applyAlignment="1">
      <alignment horizontal="center" vertical="center" wrapText="1"/>
    </xf>
    <xf numFmtId="166" fontId="0" fillId="0" borderId="0" xfId="0" applyNumberFormat="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xf numFmtId="164" fontId="2" fillId="0" borderId="1" xfId="3" applyNumberFormat="1" applyFont="1" applyBorder="1" applyAlignment="1">
      <alignment horizontal="center" vertical="center"/>
    </xf>
    <xf numFmtId="0" fontId="0" fillId="0" borderId="1" xfId="0" applyBorder="1" applyAlignment="1">
      <alignment horizontal="center" vertical="center"/>
    </xf>
    <xf numFmtId="2" fontId="12" fillId="0" borderId="1" xfId="0" applyNumberFormat="1" applyFont="1" applyBorder="1" applyAlignment="1">
      <alignment horizontal="center" vertical="center"/>
    </xf>
    <xf numFmtId="166" fontId="0" fillId="0" borderId="1" xfId="0" applyNumberFormat="1" applyBorder="1"/>
    <xf numFmtId="0" fontId="12" fillId="0" borderId="0" xfId="0" applyFont="1" applyAlignment="1">
      <alignment vertical="center"/>
    </xf>
    <xf numFmtId="0" fontId="2" fillId="0" borderId="0" xfId="0" applyFont="1"/>
    <xf numFmtId="164" fontId="0" fillId="0" borderId="1" xfId="0" applyNumberFormat="1" applyFont="1" applyBorder="1"/>
    <xf numFmtId="0" fontId="0" fillId="0" borderId="0" xfId="0" applyAlignment="1">
      <alignment horizontal="center" vertical="center"/>
    </xf>
    <xf numFmtId="0" fontId="16" fillId="0" borderId="0" xfId="0" applyFont="1"/>
    <xf numFmtId="164" fontId="17" fillId="0" borderId="1" xfId="0" applyNumberFormat="1" applyFont="1" applyBorder="1"/>
    <xf numFmtId="2" fontId="0" fillId="0" borderId="1" xfId="0" applyNumberFormat="1" applyBorder="1" applyAlignment="1">
      <alignment horizontal="center" vertical="center"/>
    </xf>
    <xf numFmtId="0" fontId="3" fillId="3" borderId="3" xfId="0" applyFont="1" applyFill="1" applyBorder="1" applyAlignment="1">
      <alignment vertical="center" wrapText="1"/>
    </xf>
    <xf numFmtId="0" fontId="0" fillId="0" borderId="0" xfId="0"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164" fontId="13" fillId="6" borderId="1" xfId="3"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cellXfs>
  <cellStyles count="8">
    <cellStyle name="Comma" xfId="3" builtinId="3"/>
    <cellStyle name="Comma 2" xfId="5"/>
    <cellStyle name="Comma 3" xfId="7"/>
    <cellStyle name="Currency" xfId="1" builtinId="4"/>
    <cellStyle name="Currency 2" xfId="4"/>
    <cellStyle name="Currency 3" xfId="6"/>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551309</xdr:colOff>
      <xdr:row>0</xdr:row>
      <xdr:rowOff>149678</xdr:rowOff>
    </xdr:from>
    <xdr:to>
      <xdr:col>18</xdr:col>
      <xdr:colOff>24131</xdr:colOff>
      <xdr:row>37</xdr:row>
      <xdr:rowOff>138431</xdr:rowOff>
    </xdr:to>
    <xdr:pic>
      <xdr:nvPicPr>
        <xdr:cNvPr id="2" name="Picture 1"/>
        <xdr:cNvPicPr>
          <a:picLocks noChangeAspect="1"/>
        </xdr:cNvPicPr>
      </xdr:nvPicPr>
      <xdr:blipFill>
        <a:blip xmlns:r="http://schemas.openxmlformats.org/officeDocument/2006/relationships" r:embed="rId1"/>
        <a:stretch>
          <a:fillRect/>
        </a:stretch>
      </xdr:blipFill>
      <xdr:spPr>
        <a:xfrm rot="16200000">
          <a:off x="11290636" y="1629565"/>
          <a:ext cx="8542203" cy="5582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24"/>
  <sheetViews>
    <sheetView tabSelected="1" topLeftCell="A10" zoomScaleNormal="100" workbookViewId="0">
      <selection activeCell="E21" sqref="E21"/>
    </sheetView>
  </sheetViews>
  <sheetFormatPr defaultRowHeight="15" x14ac:dyDescent="0.25"/>
  <cols>
    <col min="2" max="2" width="15" bestFit="1" customWidth="1"/>
    <col min="3" max="3" width="18.85546875" customWidth="1"/>
    <col min="4" max="4" width="21.140625" bestFit="1" customWidth="1"/>
    <col min="5" max="5" width="17.7109375" bestFit="1" customWidth="1"/>
    <col min="6" max="6" width="28" bestFit="1" customWidth="1"/>
    <col min="7" max="7" width="24" customWidth="1"/>
    <col min="8" max="8" width="11.5703125" bestFit="1" customWidth="1"/>
    <col min="9" max="9" width="19.28515625" bestFit="1" customWidth="1"/>
    <col min="10" max="10" width="19.140625" bestFit="1" customWidth="1"/>
    <col min="11" max="11" width="23.140625" bestFit="1" customWidth="1"/>
    <col min="12" max="12" width="12.28515625" bestFit="1" customWidth="1"/>
    <col min="13" max="13" width="10.42578125" bestFit="1" customWidth="1"/>
  </cols>
  <sheetData>
    <row r="2" spans="2:7" ht="42" x14ac:dyDescent="0.25">
      <c r="C2" s="21" t="s">
        <v>31</v>
      </c>
      <c r="D2" s="22" t="s">
        <v>27</v>
      </c>
      <c r="E2" s="22" t="s">
        <v>28</v>
      </c>
    </row>
    <row r="3" spans="2:7" ht="21" x14ac:dyDescent="0.25">
      <c r="C3" s="57">
        <f>B5*B6</f>
        <v>125.58</v>
      </c>
      <c r="D3" s="18">
        <v>21000</v>
      </c>
      <c r="E3" s="18">
        <f>C3*D3</f>
        <v>2637180</v>
      </c>
    </row>
    <row r="4" spans="2:7" ht="30" x14ac:dyDescent="0.25">
      <c r="B4" s="14" t="s">
        <v>36</v>
      </c>
    </row>
    <row r="5" spans="2:7" x14ac:dyDescent="0.25">
      <c r="B5" s="56">
        <v>105</v>
      </c>
    </row>
    <row r="6" spans="2:7" x14ac:dyDescent="0.25">
      <c r="B6" s="62">
        <v>1.196</v>
      </c>
    </row>
    <row r="7" spans="2:7" ht="42" x14ac:dyDescent="0.25">
      <c r="C7" s="21" t="s">
        <v>64</v>
      </c>
      <c r="D7" s="21" t="s">
        <v>63</v>
      </c>
      <c r="E7" s="22" t="s">
        <v>29</v>
      </c>
    </row>
    <row r="8" spans="2:7" ht="21" x14ac:dyDescent="0.35">
      <c r="C8" s="19">
        <f>E3</f>
        <v>2637180</v>
      </c>
      <c r="D8" s="23">
        <f>'Building Valuation'!T6</f>
        <v>861120</v>
      </c>
      <c r="E8" s="64">
        <f>C8+D8</f>
        <v>3498300</v>
      </c>
    </row>
    <row r="9" spans="2:7" ht="21" x14ac:dyDescent="0.25">
      <c r="C9" s="68" t="s">
        <v>35</v>
      </c>
      <c r="D9" s="17" t="s">
        <v>30</v>
      </c>
      <c r="E9" s="20">
        <v>3500000</v>
      </c>
      <c r="F9" s="24"/>
    </row>
    <row r="10" spans="2:7" ht="21" x14ac:dyDescent="0.25">
      <c r="C10" s="69"/>
      <c r="D10" s="17" t="s">
        <v>24</v>
      </c>
      <c r="E10" s="20">
        <f>E9*0.85</f>
        <v>2975000</v>
      </c>
      <c r="F10" s="59" t="s">
        <v>57</v>
      </c>
    </row>
    <row r="11" spans="2:7" ht="21" x14ac:dyDescent="0.25">
      <c r="C11" s="70"/>
      <c r="D11" s="17" t="s">
        <v>25</v>
      </c>
      <c r="E11" s="20">
        <f>E9*0.75</f>
        <v>2625000</v>
      </c>
      <c r="F11" s="59" t="s">
        <v>58</v>
      </c>
    </row>
    <row r="12" spans="2:7" ht="21" x14ac:dyDescent="0.25">
      <c r="C12" s="32"/>
      <c r="D12" s="32"/>
      <c r="E12" s="33"/>
      <c r="F12" s="24"/>
    </row>
    <row r="13" spans="2:7" ht="21" x14ac:dyDescent="0.25">
      <c r="C13" s="71" t="s">
        <v>41</v>
      </c>
      <c r="D13" s="71"/>
      <c r="E13" s="71"/>
      <c r="F13" s="24"/>
    </row>
    <row r="14" spans="2:7" x14ac:dyDescent="0.25">
      <c r="C14" s="26" t="s">
        <v>42</v>
      </c>
      <c r="D14" s="26" t="s">
        <v>26</v>
      </c>
      <c r="E14" s="26" t="s">
        <v>43</v>
      </c>
      <c r="G14" s="67"/>
    </row>
    <row r="15" spans="2:7" x14ac:dyDescent="0.25">
      <c r="B15" s="26" t="s">
        <v>33</v>
      </c>
      <c r="C15" s="25">
        <f>B5</f>
        <v>105</v>
      </c>
      <c r="D15" s="25" t="s">
        <v>59</v>
      </c>
      <c r="E15" s="31">
        <v>6500</v>
      </c>
      <c r="F15" s="25" t="s">
        <v>38</v>
      </c>
      <c r="G15" s="67"/>
    </row>
    <row r="16" spans="2:7" x14ac:dyDescent="0.25">
      <c r="B16" s="25" t="s">
        <v>32</v>
      </c>
      <c r="C16" s="25"/>
      <c r="D16" s="25" t="s">
        <v>37</v>
      </c>
      <c r="E16" s="55">
        <f>C15*E15</f>
        <v>682500</v>
      </c>
      <c r="F16" s="28"/>
      <c r="G16" s="67"/>
    </row>
    <row r="17" spans="2:7" x14ac:dyDescent="0.25">
      <c r="B17" s="26" t="s">
        <v>33</v>
      </c>
      <c r="C17" s="25" t="s">
        <v>39</v>
      </c>
      <c r="D17" s="25" t="s">
        <v>44</v>
      </c>
      <c r="E17" s="31">
        <v>15000</v>
      </c>
      <c r="F17" s="25" t="s">
        <v>38</v>
      </c>
      <c r="G17" s="67"/>
    </row>
    <row r="18" spans="2:7" x14ac:dyDescent="0.25">
      <c r="B18" s="25" t="s">
        <v>40</v>
      </c>
      <c r="C18" s="27"/>
      <c r="D18" s="25" t="s">
        <v>37</v>
      </c>
      <c r="E18" s="61">
        <f>C19*E17</f>
        <v>1500000</v>
      </c>
      <c r="F18" s="60" t="s">
        <v>45</v>
      </c>
      <c r="G18" s="67"/>
    </row>
    <row r="19" spans="2:7" x14ac:dyDescent="0.25">
      <c r="B19" s="72" t="s">
        <v>62</v>
      </c>
      <c r="C19" s="74">
        <f>'Building Valuation'!G6/B24</f>
        <v>100</v>
      </c>
      <c r="D19" s="75" t="s">
        <v>6</v>
      </c>
      <c r="E19" s="76">
        <f>(E16+E18)</f>
        <v>2182500</v>
      </c>
      <c r="F19" s="37">
        <f>C18*E17</f>
        <v>0</v>
      </c>
      <c r="G19" s="67"/>
    </row>
    <row r="20" spans="2:7" x14ac:dyDescent="0.25">
      <c r="B20" s="73"/>
      <c r="C20" s="74"/>
      <c r="D20" s="75"/>
      <c r="E20" s="76"/>
      <c r="G20" s="67"/>
    </row>
    <row r="21" spans="2:7" x14ac:dyDescent="0.25">
      <c r="E21" s="36">
        <f>F19*F21</f>
        <v>0</v>
      </c>
    </row>
    <row r="22" spans="2:7" ht="18.75" x14ac:dyDescent="0.25">
      <c r="C22" s="34" t="s">
        <v>34</v>
      </c>
      <c r="D22" s="35">
        <f>((E9-E19)/E9)</f>
        <v>0.37642857142857145</v>
      </c>
    </row>
    <row r="24" spans="2:7" x14ac:dyDescent="0.25">
      <c r="B24">
        <v>10.763999999999999</v>
      </c>
    </row>
  </sheetData>
  <mergeCells count="7">
    <mergeCell ref="G14:G20"/>
    <mergeCell ref="C9:C11"/>
    <mergeCell ref="C13:E13"/>
    <mergeCell ref="B19:B20"/>
    <mergeCell ref="C19:C20"/>
    <mergeCell ref="D19:D20"/>
    <mergeCell ref="E19: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23"/>
  <sheetViews>
    <sheetView topLeftCell="G1" zoomScaleNormal="100" zoomScaleSheetLayoutView="85" workbookViewId="0">
      <selection activeCell="T6" sqref="T6"/>
    </sheetView>
  </sheetViews>
  <sheetFormatPr defaultRowHeight="15" x14ac:dyDescent="0.25"/>
  <cols>
    <col min="1" max="1" width="3.42578125" customWidth="1"/>
    <col min="2" max="2" width="14.42578125" bestFit="1" customWidth="1"/>
    <col min="3" max="3" width="16.42578125" bestFit="1" customWidth="1"/>
    <col min="4" max="4" width="12.85546875" style="15" bestFit="1" customWidth="1"/>
    <col min="5" max="5" width="25.28515625" style="15" hidden="1" customWidth="1"/>
    <col min="6" max="6" width="31" style="15" bestFit="1" customWidth="1"/>
    <col min="7" max="7" width="17.85546875" bestFit="1" customWidth="1"/>
    <col min="8" max="8" width="13.42578125" style="40" bestFit="1" customWidth="1"/>
    <col min="9" max="9" width="14.28515625" style="40" bestFit="1" customWidth="1"/>
    <col min="10" max="10" width="16.42578125" style="40" bestFit="1" customWidth="1"/>
    <col min="11" max="11" width="21.7109375" style="40" bestFit="1" customWidth="1"/>
    <col min="12" max="12" width="14.28515625" bestFit="1" customWidth="1"/>
    <col min="13" max="13" width="15.28515625" hidden="1" customWidth="1"/>
    <col min="14" max="14" width="16.85546875" hidden="1" customWidth="1"/>
    <col min="15" max="15" width="16.42578125" bestFit="1" customWidth="1"/>
    <col min="16" max="16" width="15.42578125" bestFit="1" customWidth="1"/>
    <col min="17" max="17" width="16.85546875" hidden="1" customWidth="1"/>
    <col min="18" max="19" width="16.42578125" hidden="1" customWidth="1"/>
    <col min="20" max="21" width="16.85546875" bestFit="1" customWidth="1"/>
    <col min="22" max="22" width="12" bestFit="1" customWidth="1"/>
    <col min="23" max="23" width="11.42578125" customWidth="1"/>
    <col min="24" max="24" width="13.140625" style="16" bestFit="1" customWidth="1"/>
    <col min="25" max="25" width="9.28515625" bestFit="1" customWidth="1"/>
    <col min="26" max="27" width="14.28515625" bestFit="1" customWidth="1"/>
  </cols>
  <sheetData>
    <row r="2" spans="1:25" ht="15.75" customHeight="1" x14ac:dyDescent="0.25">
      <c r="B2" s="79" t="s">
        <v>53</v>
      </c>
      <c r="C2" s="80"/>
      <c r="D2" s="80"/>
      <c r="E2" s="80"/>
      <c r="F2" s="80"/>
      <c r="G2" s="80"/>
      <c r="H2" s="80"/>
      <c r="I2" s="80"/>
      <c r="J2" s="80"/>
      <c r="K2" s="80"/>
      <c r="L2" s="80"/>
      <c r="M2" s="80"/>
      <c r="N2" s="80"/>
      <c r="O2" s="80"/>
      <c r="P2" s="80"/>
      <c r="Q2" s="80"/>
      <c r="R2" s="80"/>
      <c r="S2" s="80"/>
      <c r="T2" s="80"/>
      <c r="U2" s="66"/>
      <c r="V2" s="40"/>
      <c r="W2" s="40"/>
      <c r="X2" s="40"/>
    </row>
    <row r="3" spans="1:25" s="13" customFormat="1" ht="60" x14ac:dyDescent="0.25">
      <c r="A3"/>
      <c r="B3" s="11" t="s">
        <v>0</v>
      </c>
      <c r="C3" s="11" t="s">
        <v>1</v>
      </c>
      <c r="D3" s="12" t="s">
        <v>11</v>
      </c>
      <c r="E3" s="12" t="s">
        <v>26</v>
      </c>
      <c r="F3" s="12" t="s">
        <v>4</v>
      </c>
      <c r="G3" s="12" t="s">
        <v>17</v>
      </c>
      <c r="H3" s="12" t="s">
        <v>60</v>
      </c>
      <c r="I3" s="12" t="s">
        <v>2</v>
      </c>
      <c r="J3" s="12" t="s">
        <v>3</v>
      </c>
      <c r="K3" s="12" t="s">
        <v>14</v>
      </c>
      <c r="L3" s="12" t="s">
        <v>15</v>
      </c>
      <c r="M3" s="12" t="s">
        <v>5</v>
      </c>
      <c r="N3" s="12" t="s">
        <v>7</v>
      </c>
      <c r="O3" s="12" t="s">
        <v>16</v>
      </c>
      <c r="P3" s="12" t="s">
        <v>12</v>
      </c>
      <c r="Q3" s="12" t="s">
        <v>8</v>
      </c>
      <c r="R3" s="12" t="s">
        <v>9</v>
      </c>
      <c r="S3" s="12" t="s">
        <v>13</v>
      </c>
      <c r="T3" s="12" t="s">
        <v>10</v>
      </c>
    </row>
    <row r="4" spans="1:25" ht="30" x14ac:dyDescent="0.25">
      <c r="B4" s="10">
        <v>1</v>
      </c>
      <c r="C4" s="2" t="s">
        <v>21</v>
      </c>
      <c r="D4" s="14" t="s">
        <v>20</v>
      </c>
      <c r="E4" s="14"/>
      <c r="F4" s="14" t="s">
        <v>19</v>
      </c>
      <c r="G4" s="38">
        <f>57.72*F12</f>
        <v>621.29807999999991</v>
      </c>
      <c r="H4" s="44">
        <v>10</v>
      </c>
      <c r="I4" s="2">
        <v>2022</v>
      </c>
      <c r="J4" s="2">
        <v>2022</v>
      </c>
      <c r="K4" s="2">
        <f>J4-I4</f>
        <v>0</v>
      </c>
      <c r="L4" s="2">
        <v>60</v>
      </c>
      <c r="M4" s="3">
        <v>0.1</v>
      </c>
      <c r="N4" s="65">
        <v>0</v>
      </c>
      <c r="O4" s="5">
        <v>800</v>
      </c>
      <c r="P4" s="5">
        <f>O4*G4</f>
        <v>497038.46399999992</v>
      </c>
      <c r="Q4" s="5">
        <f>P4*N4*K4</f>
        <v>0</v>
      </c>
      <c r="R4" s="5">
        <f t="shared" ref="R4" si="0">MAX(P4-Q4,0)</f>
        <v>497038.46399999992</v>
      </c>
      <c r="S4" s="8">
        <v>0</v>
      </c>
      <c r="T4" s="5">
        <f>IF(R4&gt;M4*P4,R4*(1-S4),P4*M4)</f>
        <v>497038.46399999992</v>
      </c>
      <c r="U4" s="9">
        <f>T4/G4</f>
        <v>800</v>
      </c>
      <c r="V4" s="1"/>
      <c r="W4" s="1"/>
      <c r="X4"/>
    </row>
    <row r="5" spans="1:25" s="40" customFormat="1" ht="30" x14ac:dyDescent="0.25">
      <c r="B5" s="53">
        <v>2</v>
      </c>
      <c r="C5" s="52" t="s">
        <v>22</v>
      </c>
      <c r="D5" s="51" t="s">
        <v>20</v>
      </c>
      <c r="E5" s="51"/>
      <c r="F5" s="51" t="s">
        <v>19</v>
      </c>
      <c r="G5" s="38">
        <f>42.28*F12</f>
        <v>455.10192000000001</v>
      </c>
      <c r="H5" s="44">
        <v>10</v>
      </c>
      <c r="I5" s="52">
        <v>2022</v>
      </c>
      <c r="J5" s="52">
        <v>2022</v>
      </c>
      <c r="K5" s="52">
        <f>J5-I5</f>
        <v>0</v>
      </c>
      <c r="L5" s="52">
        <v>60</v>
      </c>
      <c r="M5" s="42">
        <v>0.1</v>
      </c>
      <c r="N5" s="65">
        <v>0</v>
      </c>
      <c r="O5" s="5">
        <v>800</v>
      </c>
      <c r="P5" s="5">
        <f>O5*G5</f>
        <v>364081.53600000002</v>
      </c>
      <c r="Q5" s="5">
        <f>P5*N5*K5</f>
        <v>0</v>
      </c>
      <c r="R5" s="5">
        <f t="shared" ref="R5" si="1">MAX(P5-Q5,0)</f>
        <v>364081.53600000002</v>
      </c>
      <c r="S5" s="45">
        <v>0</v>
      </c>
      <c r="T5" s="5">
        <f>IF(R5&gt;M5*P5,R5*(1-S5),P5*M5)</f>
        <v>364081.53600000002</v>
      </c>
      <c r="U5" s="9">
        <f>T5/G5</f>
        <v>800</v>
      </c>
      <c r="V5" s="1"/>
      <c r="W5" s="1"/>
    </row>
    <row r="6" spans="1:25" x14ac:dyDescent="0.25">
      <c r="B6" s="81" t="s">
        <v>6</v>
      </c>
      <c r="C6" s="81"/>
      <c r="D6" s="81"/>
      <c r="E6" s="81"/>
      <c r="F6" s="81"/>
      <c r="G6" s="29">
        <f>SUM(G4:G5)</f>
        <v>1076.3999999999999</v>
      </c>
      <c r="H6" s="83"/>
      <c r="I6" s="84"/>
      <c r="J6" s="84"/>
      <c r="K6" s="84"/>
      <c r="L6" s="84"/>
      <c r="M6" s="84"/>
      <c r="N6" s="84"/>
      <c r="O6" s="85"/>
      <c r="P6" s="6">
        <f>SUM(P4:P5)</f>
        <v>861120</v>
      </c>
      <c r="Q6" s="6"/>
      <c r="R6" s="6">
        <f>SUM(R4:R5)</f>
        <v>861120</v>
      </c>
      <c r="S6" s="6"/>
      <c r="T6" s="6">
        <f>SUM(T4:T5)</f>
        <v>861120</v>
      </c>
      <c r="U6" s="9"/>
      <c r="X6"/>
    </row>
    <row r="7" spans="1:25" x14ac:dyDescent="0.25">
      <c r="B7" s="82" t="s">
        <v>18</v>
      </c>
      <c r="C7" s="82"/>
      <c r="D7" s="82"/>
      <c r="E7" s="82"/>
      <c r="F7" s="82"/>
      <c r="G7" s="82"/>
      <c r="H7" s="82"/>
      <c r="I7" s="82"/>
      <c r="J7" s="82"/>
      <c r="K7" s="82"/>
      <c r="L7" s="82"/>
      <c r="M7" s="82"/>
      <c r="N7" s="82"/>
      <c r="O7" s="82"/>
      <c r="P7" s="82"/>
      <c r="Q7" s="82"/>
      <c r="R7" s="82"/>
      <c r="S7" s="82"/>
      <c r="T7" s="82"/>
      <c r="U7" s="82"/>
      <c r="V7" s="82"/>
      <c r="W7" s="82"/>
      <c r="X7" s="82"/>
      <c r="Y7" s="9"/>
    </row>
    <row r="8" spans="1:25" x14ac:dyDescent="0.25">
      <c r="B8" s="86" t="s">
        <v>61</v>
      </c>
      <c r="C8" s="87"/>
      <c r="D8" s="87"/>
      <c r="E8" s="87"/>
      <c r="F8" s="87"/>
      <c r="G8" s="87"/>
      <c r="H8" s="87"/>
      <c r="I8" s="87"/>
      <c r="J8" s="87"/>
      <c r="K8" s="87"/>
      <c r="L8" s="87"/>
      <c r="M8" s="87"/>
      <c r="N8" s="87"/>
      <c r="O8" s="87"/>
      <c r="P8" s="87"/>
      <c r="Q8" s="87"/>
      <c r="R8" s="87"/>
      <c r="S8" s="87"/>
      <c r="T8" s="87"/>
      <c r="U8" s="87"/>
      <c r="V8" s="87"/>
      <c r="W8" s="87"/>
      <c r="X8" s="88"/>
      <c r="Y8" s="9"/>
    </row>
    <row r="9" spans="1:25" ht="15" customHeight="1" x14ac:dyDescent="0.25">
      <c r="B9" s="89" t="s">
        <v>54</v>
      </c>
      <c r="C9" s="90"/>
      <c r="D9" s="90"/>
      <c r="E9" s="90"/>
      <c r="F9" s="90"/>
      <c r="G9" s="90"/>
      <c r="H9" s="90"/>
      <c r="I9" s="90"/>
      <c r="J9" s="90"/>
      <c r="K9" s="90"/>
      <c r="L9" s="90"/>
      <c r="M9" s="90"/>
      <c r="N9" s="90"/>
      <c r="O9" s="90"/>
      <c r="P9" s="90"/>
      <c r="Q9" s="90"/>
      <c r="R9" s="90"/>
      <c r="S9" s="90"/>
      <c r="T9" s="90"/>
      <c r="U9" s="90"/>
      <c r="V9" s="90"/>
      <c r="W9" s="90"/>
      <c r="X9" s="91"/>
      <c r="Y9" s="9"/>
    </row>
    <row r="10" spans="1:25" x14ac:dyDescent="0.25">
      <c r="B10" s="86" t="s">
        <v>23</v>
      </c>
      <c r="C10" s="87"/>
      <c r="D10" s="87"/>
      <c r="E10" s="87"/>
      <c r="F10" s="87"/>
      <c r="G10" s="87"/>
      <c r="H10" s="87"/>
      <c r="I10" s="87"/>
      <c r="J10" s="87"/>
      <c r="K10" s="87"/>
      <c r="L10" s="87"/>
      <c r="M10" s="87"/>
      <c r="N10" s="87"/>
      <c r="O10" s="87"/>
      <c r="P10" s="87"/>
      <c r="Q10" s="87"/>
      <c r="R10" s="87"/>
      <c r="S10" s="87"/>
      <c r="T10" s="87"/>
      <c r="U10" s="87"/>
      <c r="V10" s="87"/>
      <c r="W10" s="87"/>
      <c r="X10" s="88"/>
      <c r="Y10" s="9"/>
    </row>
    <row r="11" spans="1:25" x14ac:dyDescent="0.25">
      <c r="Y11" s="9"/>
    </row>
    <row r="12" spans="1:25" x14ac:dyDescent="0.25">
      <c r="F12" s="15">
        <v>10.763999999999999</v>
      </c>
      <c r="Y12" s="9"/>
    </row>
    <row r="13" spans="1:25" x14ac:dyDescent="0.25">
      <c r="S13" s="30"/>
      <c r="Y13" s="9"/>
    </row>
    <row r="14" spans="1:25" x14ac:dyDescent="0.25">
      <c r="Y14" s="9"/>
    </row>
    <row r="15" spans="1:25" ht="15.75" customHeight="1" x14ac:dyDescent="0.25">
      <c r="B15" s="79" t="s">
        <v>55</v>
      </c>
      <c r="C15" s="80"/>
      <c r="D15" s="80"/>
      <c r="E15" s="80"/>
      <c r="F15" s="80"/>
      <c r="G15" s="80"/>
      <c r="H15" s="80"/>
      <c r="I15" s="80"/>
      <c r="J15" s="80"/>
      <c r="K15" s="80"/>
      <c r="L15" s="80"/>
      <c r="M15" s="80"/>
      <c r="N15" s="80"/>
      <c r="O15" s="40"/>
      <c r="P15" s="40"/>
      <c r="Q15" s="40"/>
      <c r="R15" s="47"/>
      <c r="S15" s="40"/>
      <c r="T15" s="47"/>
      <c r="X15"/>
    </row>
    <row r="16" spans="1:25" ht="60" x14ac:dyDescent="0.25">
      <c r="B16" s="46" t="s">
        <v>48</v>
      </c>
      <c r="C16" s="46" t="s">
        <v>2</v>
      </c>
      <c r="D16" s="46" t="s">
        <v>3</v>
      </c>
      <c r="E16" s="46" t="s">
        <v>14</v>
      </c>
      <c r="F16" s="46" t="s">
        <v>15</v>
      </c>
      <c r="G16" s="46" t="s">
        <v>5</v>
      </c>
      <c r="H16" s="46" t="s">
        <v>7</v>
      </c>
      <c r="I16" s="46" t="s">
        <v>46</v>
      </c>
      <c r="J16" s="46" t="s">
        <v>12</v>
      </c>
      <c r="K16" s="46" t="s">
        <v>8</v>
      </c>
      <c r="L16" s="46" t="s">
        <v>9</v>
      </c>
      <c r="M16" s="46" t="s">
        <v>13</v>
      </c>
      <c r="N16" s="46" t="s">
        <v>10</v>
      </c>
      <c r="O16" s="40"/>
      <c r="P16" s="49" t="s">
        <v>47</v>
      </c>
      <c r="T16" s="46" t="s">
        <v>56</v>
      </c>
      <c r="X16"/>
    </row>
    <row r="17" spans="2:27" x14ac:dyDescent="0.25">
      <c r="B17" s="44">
        <v>0</v>
      </c>
      <c r="C17" s="41">
        <v>2019</v>
      </c>
      <c r="D17" s="41">
        <v>2022</v>
      </c>
      <c r="E17" s="41">
        <f>D17-C17</f>
        <v>3</v>
      </c>
      <c r="F17" s="41">
        <v>35</v>
      </c>
      <c r="G17" s="42">
        <v>0.1</v>
      </c>
      <c r="H17" s="43">
        <f>(1-G17)/F17</f>
        <v>2.5714285714285714E-2</v>
      </c>
      <c r="I17" s="5">
        <v>1500</v>
      </c>
      <c r="J17" s="39">
        <f>I17*B17</f>
        <v>0</v>
      </c>
      <c r="K17" s="5">
        <f>J17*H17*E17</f>
        <v>0</v>
      </c>
      <c r="L17" s="5">
        <f>MAX(J17-K17,0)</f>
        <v>0</v>
      </c>
      <c r="M17" s="45">
        <v>0</v>
      </c>
      <c r="N17" s="5">
        <f>IF(L17&gt;G17*J17,L17*(1-M17),J17*G17)</f>
        <v>0</v>
      </c>
      <c r="O17" s="40"/>
      <c r="P17" s="48">
        <f>N17+T6</f>
        <v>861120</v>
      </c>
      <c r="T17" s="58">
        <f>T6+N17</f>
        <v>861120</v>
      </c>
      <c r="X17"/>
    </row>
    <row r="18" spans="2:27" x14ac:dyDescent="0.25">
      <c r="B18" s="40"/>
      <c r="C18" s="40"/>
      <c r="D18" s="40"/>
      <c r="E18" s="40"/>
      <c r="F18" s="40"/>
      <c r="G18" s="40"/>
      <c r="L18" s="40"/>
      <c r="M18" s="40">
        <v>3500</v>
      </c>
      <c r="N18" s="40"/>
      <c r="O18" s="40"/>
      <c r="P18" s="40"/>
      <c r="Q18" s="40"/>
      <c r="R18" s="40"/>
      <c r="S18" s="40"/>
      <c r="T18" s="47"/>
      <c r="X18"/>
    </row>
    <row r="19" spans="2:27" x14ac:dyDescent="0.25">
      <c r="B19" s="40">
        <v>64</v>
      </c>
      <c r="C19" s="40"/>
      <c r="D19" s="40"/>
      <c r="E19" s="40"/>
      <c r="F19" s="40"/>
      <c r="G19" s="40"/>
      <c r="L19" s="40"/>
      <c r="M19" s="40">
        <v>3.2808000000000002</v>
      </c>
      <c r="N19" s="40"/>
      <c r="O19" s="40"/>
      <c r="P19" s="40"/>
      <c r="Q19" s="40"/>
      <c r="R19" s="40"/>
      <c r="S19" s="40"/>
      <c r="X19"/>
    </row>
    <row r="20" spans="2:27" x14ac:dyDescent="0.25">
      <c r="B20" s="63">
        <v>3.2810000000000001</v>
      </c>
      <c r="C20" s="40"/>
      <c r="D20" s="40"/>
      <c r="E20" s="40"/>
      <c r="F20" s="40"/>
      <c r="G20" s="77" t="s">
        <v>49</v>
      </c>
      <c r="H20" s="78"/>
      <c r="L20" s="40"/>
      <c r="M20" s="40">
        <f>M18/M19</f>
        <v>1066.8129724457449</v>
      </c>
      <c r="N20" s="40"/>
      <c r="O20" s="40"/>
      <c r="P20" s="40"/>
      <c r="Q20" s="40"/>
      <c r="R20" s="40"/>
      <c r="S20" s="40"/>
      <c r="X20"/>
    </row>
    <row r="21" spans="2:27" x14ac:dyDescent="0.25">
      <c r="B21" s="40"/>
      <c r="C21" s="40"/>
      <c r="D21" s="40"/>
      <c r="E21" s="40"/>
      <c r="F21" s="40"/>
      <c r="G21" s="54" t="s">
        <v>52</v>
      </c>
      <c r="H21" s="54">
        <v>138.88</v>
      </c>
      <c r="L21" s="40"/>
      <c r="M21" s="40"/>
      <c r="N21" s="40"/>
      <c r="O21" s="40"/>
      <c r="P21" s="40"/>
      <c r="Q21" s="40"/>
      <c r="R21" s="47">
        <v>9600000</v>
      </c>
      <c r="S21" s="40"/>
      <c r="T21" s="47"/>
      <c r="X21"/>
    </row>
    <row r="22" spans="2:27" x14ac:dyDescent="0.25">
      <c r="G22" s="54" t="s">
        <v>51</v>
      </c>
      <c r="H22" s="54">
        <v>116.11</v>
      </c>
      <c r="R22" s="50">
        <f>P17+R21</f>
        <v>10461120</v>
      </c>
      <c r="Y22" s="7"/>
      <c r="Z22" s="4"/>
      <c r="AA22" s="4"/>
    </row>
    <row r="23" spans="2:27" x14ac:dyDescent="0.25">
      <c r="G23" s="54" t="s">
        <v>50</v>
      </c>
      <c r="H23" s="54">
        <f>H21*I23</f>
        <v>1249.92</v>
      </c>
      <c r="I23" s="40">
        <v>9</v>
      </c>
    </row>
  </sheetData>
  <mergeCells count="9">
    <mergeCell ref="G20:H20"/>
    <mergeCell ref="B15:N15"/>
    <mergeCell ref="B2:T2"/>
    <mergeCell ref="B6:F6"/>
    <mergeCell ref="B7:X7"/>
    <mergeCell ref="H6:O6"/>
    <mergeCell ref="B10:X10"/>
    <mergeCell ref="B8:X8"/>
    <mergeCell ref="B9:X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 Valuation</vt:lpstr>
      <vt:lpstr>Building Valuation</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2022-09-21T07:07:18Z</dcterms:modified>
</cp:coreProperties>
</file>