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Y:\In Progress Files\Arun Tomar\- - - IN PROGRESS (2022 - 2023) - - -\PL329-255-487 -  Ms. Esteller International Pvt. Ltd. - Jaipur\"/>
    </mc:Choice>
  </mc:AlternateContent>
  <xr:revisionPtr revIDLastSave="0" documentId="13_ncr:1_{521685C1-1199-4D1A-A3D2-D7381C572A63}" xr6:coauthVersionLast="47" xr6:coauthVersionMax="47" xr10:uidLastSave="{00000000-0000-0000-0000-000000000000}"/>
  <bookViews>
    <workbookView showVerticalScroll="0" xWindow="-120" yWindow="-120" windowWidth="24240" windowHeight="13140" activeTab="1" xr2:uid="{00000000-000D-0000-FFFF-FFFF00000000}"/>
  </bookViews>
  <sheets>
    <sheet name="Land Valuation" sheetId="2" r:id="rId1"/>
    <sheet name="Building Valuation" sheetId="1" r:id="rId2"/>
  </sheets>
  <definedNames>
    <definedName name="_xlnm.Print_Area" localSheetId="1">'Building Valuation'!$B$1:$X$11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26" i="2" l="1"/>
  <c r="J24" i="2"/>
  <c r="H26" i="2"/>
  <c r="H25" i="2"/>
  <c r="J25" i="2" s="1"/>
  <c r="H24" i="2"/>
  <c r="J27" i="2" l="1"/>
  <c r="E18" i="2" s="1"/>
  <c r="K6" i="1"/>
  <c r="T6" i="1" s="1"/>
  <c r="K5" i="1"/>
  <c r="T5" i="1" s="1"/>
  <c r="K4" i="1"/>
  <c r="T4" i="1" s="1"/>
  <c r="I7" i="1"/>
  <c r="H24" i="1"/>
  <c r="H4" i="1" s="1"/>
  <c r="J4" i="1" s="1"/>
  <c r="J7" i="1" s="1"/>
  <c r="R5" i="1"/>
  <c r="O5" i="1"/>
  <c r="K7" i="1" l="1"/>
  <c r="H7" i="1"/>
  <c r="U5" i="1"/>
  <c r="V5" i="1" s="1"/>
  <c r="X5" i="1" s="1"/>
  <c r="Y5" i="1" s="1"/>
  <c r="J18" i="1" l="1"/>
  <c r="M21" i="1" l="1"/>
  <c r="E18" i="1"/>
  <c r="H18" i="1"/>
  <c r="K18" i="1" l="1"/>
  <c r="L18" i="1" s="1"/>
  <c r="N18" i="1" s="1"/>
  <c r="C16" i="2" l="1"/>
  <c r="E16" i="2" s="1"/>
  <c r="G7" i="1" l="1"/>
  <c r="C19" i="2" s="1"/>
  <c r="F19" i="2" s="1"/>
  <c r="E21" i="2" l="1"/>
  <c r="E19" i="2"/>
  <c r="D22" i="2" s="1"/>
  <c r="E11" i="2"/>
  <c r="E10" i="2" l="1"/>
  <c r="E3" i="2" l="1"/>
  <c r="C8" i="2" l="1"/>
  <c r="R6" i="1"/>
  <c r="O6" i="1"/>
  <c r="U6" i="1" l="1"/>
  <c r="V6" i="1" s="1"/>
  <c r="X6" i="1" s="1"/>
  <c r="Y6" i="1" s="1"/>
  <c r="T7" i="1" l="1"/>
  <c r="R4" i="1"/>
  <c r="O4" i="1" l="1"/>
  <c r="U4" i="1" l="1"/>
  <c r="V4" i="1" s="1"/>
  <c r="V7" i="1" s="1"/>
  <c r="X4" i="1" l="1"/>
  <c r="X7" i="1" s="1"/>
  <c r="T18" i="1" s="1"/>
  <c r="D8" i="2" s="1"/>
  <c r="P18" i="1" l="1"/>
  <c r="E8" i="2" s="1"/>
  <c r="Y4" i="1"/>
  <c r="R23" i="1" l="1"/>
</calcChain>
</file>

<file path=xl/sharedStrings.xml><?xml version="1.0" encoding="utf-8"?>
<sst xmlns="http://schemas.openxmlformats.org/spreadsheetml/2006/main" count="104" uniqueCount="84">
  <si>
    <t>SR. No.</t>
  </si>
  <si>
    <t>Floor</t>
  </si>
  <si>
    <t>Year of Construction</t>
  </si>
  <si>
    <t xml:space="preserve">Year of Valuation </t>
  </si>
  <si>
    <t>Type of Structure</t>
  </si>
  <si>
    <t>Salvage value</t>
  </si>
  <si>
    <t>TOTAL</t>
  </si>
  <si>
    <t>Depreciation Rate</t>
  </si>
  <si>
    <t xml:space="preserve">Depreciation
(INR) </t>
  </si>
  <si>
    <t>Depreciated Value
(INR)</t>
  </si>
  <si>
    <t>Depreciated Replacement Market Value
(INR)</t>
  </si>
  <si>
    <t>Particular</t>
  </si>
  <si>
    <t>Gross Replacement Value
(INR)</t>
  </si>
  <si>
    <t>Discounting Factor</t>
  </si>
  <si>
    <r>
      <t xml:space="preserve">Height </t>
    </r>
    <r>
      <rPr>
        <b/>
        <i/>
        <sz val="10"/>
        <rFont val="Calibri"/>
        <family val="2"/>
        <scheme val="minor"/>
      </rPr>
      <t>(in ft.)</t>
    </r>
  </si>
  <si>
    <r>
      <t xml:space="preserve">Total Life Consumed 
</t>
    </r>
    <r>
      <rPr>
        <b/>
        <i/>
        <sz val="10"/>
        <rFont val="Calibri"/>
        <family val="2"/>
        <scheme val="minor"/>
      </rPr>
      <t>(in years)</t>
    </r>
  </si>
  <si>
    <r>
      <t xml:space="preserve">Total Economical Life
</t>
    </r>
    <r>
      <rPr>
        <b/>
        <i/>
        <sz val="10"/>
        <rFont val="Calibri"/>
        <family val="2"/>
        <scheme val="minor"/>
      </rPr>
      <t>(in years)</t>
    </r>
  </si>
  <si>
    <r>
      <t xml:space="preserve">Plinth Area  Rate 
</t>
    </r>
    <r>
      <rPr>
        <b/>
        <i/>
        <sz val="10"/>
        <rFont val="Calibri"/>
        <family val="2"/>
        <scheme val="minor"/>
      </rPr>
      <t>(in per sq.ft)</t>
    </r>
  </si>
  <si>
    <r>
      <t xml:space="preserve">Area 
</t>
    </r>
    <r>
      <rPr>
        <b/>
        <i/>
        <sz val="10"/>
        <rFont val="Calibri"/>
        <family val="2"/>
        <scheme val="minor"/>
      </rPr>
      <t>(in sq.ft)</t>
    </r>
  </si>
  <si>
    <t>Remarks:</t>
  </si>
  <si>
    <t>RCC framed pillar beam column on RCC slab</t>
  </si>
  <si>
    <t xml:space="preserve"> Building 1</t>
  </si>
  <si>
    <t>Ground Floor</t>
  </si>
  <si>
    <t>First Floor</t>
  </si>
  <si>
    <r>
      <t>3.</t>
    </r>
    <r>
      <rPr>
        <i/>
        <sz val="10"/>
        <color theme="1"/>
        <rFont val="Calibri"/>
        <family val="2"/>
        <scheme val="minor"/>
      </rPr>
      <t xml:space="preserve"> The valuation is done by considering the depreciated replacement cost approach.</t>
    </r>
  </si>
  <si>
    <t>RV</t>
  </si>
  <si>
    <t>DV</t>
  </si>
  <si>
    <t>Unit</t>
  </si>
  <si>
    <t>Rates</t>
  </si>
  <si>
    <t>Value</t>
  </si>
  <si>
    <t xml:space="preserve">Land </t>
  </si>
  <si>
    <t>Building</t>
  </si>
  <si>
    <t>Total</t>
  </si>
  <si>
    <t>FMV</t>
  </si>
  <si>
    <t>Area in
(SqYards)</t>
  </si>
  <si>
    <t>Land Value</t>
  </si>
  <si>
    <t>Circle rate</t>
  </si>
  <si>
    <t>% Diffrence</t>
  </si>
  <si>
    <t>PL-116</t>
  </si>
  <si>
    <t>Plot area
(in sqm)</t>
  </si>
  <si>
    <t>&lt;- Area in Sqmt</t>
  </si>
  <si>
    <t>&lt;- Rate in Per sq. mtr</t>
  </si>
  <si>
    <t>-</t>
  </si>
  <si>
    <t>Building Value</t>
  </si>
  <si>
    <t>CIRCLE VALUE</t>
  </si>
  <si>
    <t>Area</t>
  </si>
  <si>
    <t>Calculation</t>
  </si>
  <si>
    <t>Builtup Area
(in sq.ft.)</t>
  </si>
  <si>
    <t>&lt;- Rate in Per Hectare</t>
  </si>
  <si>
    <t>As it is not confirmed that Karanpur is the area where RaceCourse is part of but is in very close proximity of Karnapur.</t>
  </si>
  <si>
    <t>&lt;-- Final Value</t>
  </si>
  <si>
    <t>&lt;-- building age factor</t>
  </si>
  <si>
    <r>
      <t xml:space="preserve">Plinth Area  Rate 
</t>
    </r>
    <r>
      <rPr>
        <b/>
        <i/>
        <sz val="10"/>
        <rFont val="Calibri"/>
        <family val="2"/>
        <scheme val="minor"/>
      </rPr>
      <t>(in per running ft.)</t>
    </r>
  </si>
  <si>
    <t>Building + Wall</t>
  </si>
  <si>
    <r>
      <t xml:space="preserve">Wall
</t>
    </r>
    <r>
      <rPr>
        <b/>
        <i/>
        <sz val="10"/>
        <rFont val="Calibri"/>
        <family val="2"/>
        <scheme val="minor"/>
      </rPr>
      <t>(in Running ft.)</t>
    </r>
  </si>
  <si>
    <t>Second Floor</t>
  </si>
  <si>
    <r>
      <t xml:space="preserve">Area  Considered for valuation
</t>
    </r>
    <r>
      <rPr>
        <b/>
        <i/>
        <sz val="10"/>
        <rFont val="Calibri"/>
        <family val="2"/>
        <scheme val="minor"/>
      </rPr>
      <t>(in sq.ft)</t>
    </r>
  </si>
  <si>
    <t>Plot Area
(in sq.ft)</t>
  </si>
  <si>
    <t>Plot area</t>
  </si>
  <si>
    <t>sq.ft</t>
  </si>
  <si>
    <t>sq.mtr</t>
  </si>
  <si>
    <t>sq.yds</t>
  </si>
  <si>
    <t>Permissible Area</t>
  </si>
  <si>
    <t>BUILDING VALUATION OF M/S. ESTELLER INTERNATIONAL PVT. LTD. | JAIPUR, RAJASTHAN</t>
  </si>
  <si>
    <r>
      <t xml:space="preserve">2. </t>
    </r>
    <r>
      <rPr>
        <i/>
        <sz val="10"/>
        <color theme="1"/>
        <rFont val="Calibri"/>
        <family val="2"/>
        <scheme val="minor"/>
      </rPr>
      <t>All the structure that has been taken in the area statemnet belonging to M/S. ESTELLER INTERNATIONAL PVT. LTD. | JAIPUR, RAJASTHAN</t>
    </r>
  </si>
  <si>
    <t>2 Bedrooms,
1 Drawing,
1 dinning,
1 Kitchen,
1 Washroom</t>
  </si>
  <si>
    <t>4 Bedrooms,
1 Drawing,
1 dinning,
2 Washroom</t>
  </si>
  <si>
    <t>1 Room
1 Kitchen
1 Washroom</t>
  </si>
  <si>
    <t>Permissible
FAR</t>
  </si>
  <si>
    <r>
      <t xml:space="preserve">1. </t>
    </r>
    <r>
      <rPr>
        <b/>
        <i/>
        <sz val="10"/>
        <color theme="1"/>
        <rFont val="Calibri"/>
        <family val="2"/>
        <scheme val="minor"/>
      </rPr>
      <t>All the details pertaing to the building area statement such as area, floor, etc has been on the  basis of  onsite survey and aaplicable Permissiable Building Bye Laws, since no aproved building plan was provided to us.</t>
    </r>
  </si>
  <si>
    <t>BOUNDARY WALL VALUATION</t>
  </si>
  <si>
    <t>VUILDING + WALL VALUATION</t>
  </si>
  <si>
    <t>at 15% less</t>
  </si>
  <si>
    <t>at 25% less</t>
  </si>
  <si>
    <t>&lt;- Rate in Per sq.mtr</t>
  </si>
  <si>
    <t>gf</t>
  </si>
  <si>
    <t>ff</t>
  </si>
  <si>
    <t>sf</t>
  </si>
  <si>
    <t>Final value of the building as per circle rate</t>
  </si>
  <si>
    <t>sqft</t>
  </si>
  <si>
    <t>sqm</t>
  </si>
  <si>
    <t>rate / sqm</t>
  </si>
  <si>
    <t>area * rate</t>
  </si>
  <si>
    <t>Floor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</si>
</sst>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_ * #,##0_ ;_ * \-#,##0_ ;_ * &quot;-&quot;??_ ;_ @_ "/>
    <numFmt numFmtId="165" formatCode="0.0000"/>
    <numFmt numFmtId="166" formatCode="_ &quot;₹&quot;\ * #,##0_ ;_ &quot;₹&quot;\ * \-#,##0_ ;_ &quot;₹&quot;\ * &quot;-&quot;??_ ;_ @_ "/>
    <numFmt numFmtId="168" formatCode="0.000"/>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i/>
      <sz val="11"/>
      <color theme="1"/>
      <name val="Calibri"/>
      <family val="2"/>
      <scheme val="minor"/>
    </font>
    <font>
      <b/>
      <sz val="11"/>
      <name val="Calibri"/>
      <family val="2"/>
      <scheme val="minor"/>
    </font>
    <font>
      <b/>
      <i/>
      <sz val="10"/>
      <name val="Calibri"/>
      <family val="2"/>
      <scheme val="minor"/>
    </font>
    <font>
      <sz val="11"/>
      <name val="Calibri"/>
      <family val="2"/>
      <scheme val="minor"/>
    </font>
    <font>
      <i/>
      <sz val="11"/>
      <color theme="1"/>
      <name val="Calibri"/>
      <family val="2"/>
      <scheme val="minor"/>
    </font>
    <font>
      <b/>
      <i/>
      <sz val="10"/>
      <color theme="1"/>
      <name val="Calibri"/>
      <family val="2"/>
      <scheme val="minor"/>
    </font>
    <font>
      <i/>
      <sz val="10"/>
      <color theme="1"/>
      <name val="Calibri"/>
      <family val="2"/>
      <scheme val="minor"/>
    </font>
    <font>
      <b/>
      <sz val="16"/>
      <color theme="0"/>
      <name val="Calibri"/>
      <family val="2"/>
      <scheme val="minor"/>
    </font>
    <font>
      <sz val="16"/>
      <color theme="1"/>
      <name val="Calibri"/>
      <family val="2"/>
      <scheme val="minor"/>
    </font>
    <font>
      <b/>
      <sz val="11"/>
      <color theme="0"/>
      <name val="Calibri"/>
      <family val="2"/>
      <scheme val="minor"/>
    </font>
    <font>
      <b/>
      <sz val="14"/>
      <color theme="0"/>
      <name val="Calibri"/>
      <family val="2"/>
      <scheme val="minor"/>
    </font>
    <font>
      <sz val="9"/>
      <color theme="1"/>
      <name val="Calibri"/>
      <family val="2"/>
      <scheme val="minor"/>
    </font>
  </fonts>
  <fills count="8">
    <fill>
      <patternFill patternType="none"/>
    </fill>
    <fill>
      <patternFill patternType="gray125"/>
    </fill>
    <fill>
      <patternFill patternType="solid">
        <fgColor theme="4" tint="0.39997558519241921"/>
        <bgColor indexed="64"/>
      </patternFill>
    </fill>
    <fill>
      <patternFill patternType="solid">
        <fgColor rgb="FF1E3661"/>
        <bgColor indexed="64"/>
      </patternFill>
    </fill>
    <fill>
      <patternFill patternType="solid">
        <fgColor rgb="FFFFFF00"/>
        <bgColor indexed="64"/>
      </patternFill>
    </fill>
    <fill>
      <patternFill patternType="solid">
        <fgColor rgb="FF0070C0"/>
        <bgColor indexed="64"/>
      </patternFill>
    </fill>
    <fill>
      <patternFill patternType="solid">
        <fgColor rgb="FF00B0F0"/>
        <bgColor indexed="64"/>
      </patternFill>
    </fill>
    <fill>
      <patternFill patternType="solid">
        <fgColor rgb="FF00206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77">
    <xf numFmtId="0" fontId="0" fillId="0" borderId="0" xfId="0"/>
    <xf numFmtId="164" fontId="0" fillId="0" borderId="0" xfId="0" applyNumberFormat="1"/>
    <xf numFmtId="0" fontId="0" fillId="0" borderId="1" xfId="0" applyBorder="1" applyAlignment="1">
      <alignment horizontal="center" vertical="center"/>
    </xf>
    <xf numFmtId="9" fontId="0" fillId="0" borderId="1" xfId="0" applyNumberFormat="1" applyBorder="1" applyAlignment="1">
      <alignment horizontal="center" vertical="center"/>
    </xf>
    <xf numFmtId="44" fontId="0" fillId="0" borderId="0" xfId="0" applyNumberFormat="1"/>
    <xf numFmtId="165" fontId="0" fillId="0" borderId="1" xfId="0" applyNumberFormat="1" applyBorder="1" applyAlignment="1">
      <alignment horizontal="center" vertical="center"/>
    </xf>
    <xf numFmtId="166" fontId="0" fillId="0" borderId="1" xfId="1" applyNumberFormat="1" applyFont="1" applyBorder="1" applyAlignment="1">
      <alignment horizontal="center" vertical="center"/>
    </xf>
    <xf numFmtId="166" fontId="2" fillId="0" borderId="1" xfId="1" applyNumberFormat="1" applyFont="1" applyBorder="1" applyAlignment="1">
      <alignment horizontal="center" vertical="center"/>
    </xf>
    <xf numFmtId="166" fontId="0" fillId="0" borderId="0" xfId="0" applyNumberFormat="1"/>
    <xf numFmtId="9" fontId="0" fillId="0" borderId="1" xfId="2" applyFont="1" applyBorder="1" applyAlignment="1">
      <alignment horizontal="center" vertical="center"/>
    </xf>
    <xf numFmtId="44" fontId="0" fillId="0" borderId="0" xfId="1" applyFont="1"/>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7" fillId="0" borderId="0" xfId="0" applyFont="1"/>
    <xf numFmtId="0" fontId="0" fillId="0" borderId="1" xfId="0" applyBorder="1" applyAlignment="1">
      <alignment horizontal="center" vertical="center" wrapText="1"/>
    </xf>
    <xf numFmtId="0" fontId="0" fillId="0" borderId="0" xfId="0" applyAlignment="1">
      <alignment wrapText="1"/>
    </xf>
    <xf numFmtId="0" fontId="0" fillId="0" borderId="0" xfId="0" applyAlignment="1">
      <alignment horizontal="center"/>
    </xf>
    <xf numFmtId="0" fontId="12" fillId="0" borderId="1" xfId="0" applyFont="1" applyBorder="1" applyAlignment="1">
      <alignment horizontal="center" vertical="center"/>
    </xf>
    <xf numFmtId="164" fontId="12" fillId="0" borderId="1" xfId="3" applyNumberFormat="1" applyFont="1" applyBorder="1" applyAlignment="1">
      <alignment horizontal="center" vertical="center"/>
    </xf>
    <xf numFmtId="164" fontId="12" fillId="0" borderId="1" xfId="0" applyNumberFormat="1" applyFont="1" applyBorder="1"/>
    <xf numFmtId="164" fontId="12" fillId="0" borderId="1" xfId="0" applyNumberFormat="1" applyFont="1" applyBorder="1" applyAlignment="1">
      <alignment horizontal="center" vertical="center"/>
    </xf>
    <xf numFmtId="0" fontId="11" fillId="5" borderId="1" xfId="0" applyFont="1" applyFill="1" applyBorder="1" applyAlignment="1">
      <alignment horizontal="center" vertical="center" wrapText="1"/>
    </xf>
    <xf numFmtId="0" fontId="11" fillId="5" borderId="1" xfId="0" applyFont="1" applyFill="1" applyBorder="1" applyAlignment="1">
      <alignment horizontal="center" vertical="center"/>
    </xf>
    <xf numFmtId="164" fontId="12" fillId="0" borderId="1" xfId="3" applyNumberFormat="1" applyFont="1" applyBorder="1"/>
    <xf numFmtId="0" fontId="0" fillId="0" borderId="0" xfId="0" applyAlignment="1">
      <alignment vertical="center"/>
    </xf>
    <xf numFmtId="0" fontId="13" fillId="6" borderId="1" xfId="0" applyFont="1" applyFill="1" applyBorder="1" applyAlignment="1">
      <alignment horizontal="center" vertical="center"/>
    </xf>
    <xf numFmtId="2" fontId="0" fillId="0" borderId="1" xfId="0" applyNumberFormat="1" applyBorder="1" applyAlignment="1">
      <alignment horizontal="center" vertical="center"/>
    </xf>
    <xf numFmtId="0" fontId="7" fillId="4" borderId="1" xfId="0" applyFont="1" applyFill="1" applyBorder="1" applyAlignment="1">
      <alignment horizontal="center" vertical="center"/>
    </xf>
    <xf numFmtId="2" fontId="2" fillId="0" borderId="1" xfId="3" applyNumberFormat="1" applyFont="1" applyBorder="1" applyAlignment="1">
      <alignment horizontal="center" vertical="center"/>
    </xf>
    <xf numFmtId="2" fontId="0" fillId="0" borderId="0" xfId="0" applyNumberFormat="1"/>
    <xf numFmtId="164" fontId="0" fillId="0" borderId="1" xfId="3" applyNumberFormat="1" applyFont="1" applyBorder="1" applyAlignment="1">
      <alignment horizontal="center" vertical="center"/>
    </xf>
    <xf numFmtId="0" fontId="12" fillId="0" borderId="0" xfId="0" applyFont="1" applyAlignment="1">
      <alignment horizontal="center" vertical="center"/>
    </xf>
    <xf numFmtId="164" fontId="12" fillId="0" borderId="0" xfId="0" applyNumberFormat="1" applyFont="1" applyAlignment="1">
      <alignment horizontal="center" vertical="center"/>
    </xf>
    <xf numFmtId="0" fontId="14" fillId="6" borderId="2" xfId="0" applyFont="1" applyFill="1" applyBorder="1" applyAlignment="1">
      <alignment horizontal="center" vertical="center"/>
    </xf>
    <xf numFmtId="10" fontId="14" fillId="6" borderId="1" xfId="0" applyNumberFormat="1" applyFont="1" applyFill="1" applyBorder="1" applyAlignment="1">
      <alignment horizontal="right" vertical="center"/>
    </xf>
    <xf numFmtId="43" fontId="0" fillId="0" borderId="0" xfId="0" applyNumberFormat="1"/>
    <xf numFmtId="164" fontId="0" fillId="0" borderId="4" xfId="3" applyNumberFormat="1" applyFont="1" applyBorder="1" applyAlignment="1">
      <alignment horizontal="center" vertical="center"/>
    </xf>
    <xf numFmtId="43" fontId="0" fillId="0" borderId="1" xfId="3" applyFont="1" applyBorder="1" applyAlignment="1">
      <alignment horizontal="center" vertical="center"/>
    </xf>
    <xf numFmtId="166" fontId="15" fillId="0" borderId="1" xfId="1" applyNumberFormat="1" applyFont="1" applyBorder="1" applyAlignment="1">
      <alignment horizontal="center" vertical="center"/>
    </xf>
    <xf numFmtId="1" fontId="0" fillId="0" borderId="1" xfId="0" applyNumberFormat="1" applyBorder="1" applyAlignment="1">
      <alignment horizontal="center" vertical="center"/>
    </xf>
    <xf numFmtId="166" fontId="2" fillId="0" borderId="1" xfId="0" applyNumberFormat="1" applyFont="1" applyBorder="1" applyAlignment="1">
      <alignment horizontal="center"/>
    </xf>
    <xf numFmtId="0" fontId="14" fillId="7" borderId="1" xfId="0" applyFont="1" applyFill="1" applyBorder="1" applyAlignment="1">
      <alignment horizontal="center" vertical="center" wrapText="1"/>
    </xf>
    <xf numFmtId="166" fontId="0" fillId="0" borderId="0" xfId="0" applyNumberFormat="1" applyAlignment="1">
      <alignment horizontal="center"/>
    </xf>
    <xf numFmtId="2" fontId="2" fillId="0" borderId="2" xfId="3" applyNumberFormat="1" applyFont="1" applyBorder="1" applyAlignment="1">
      <alignment horizontal="center" vertical="center"/>
    </xf>
    <xf numFmtId="0" fontId="0" fillId="0" borderId="1" xfId="0" applyBorder="1"/>
    <xf numFmtId="43" fontId="0" fillId="0" borderId="1" xfId="3" applyFont="1" applyBorder="1" applyAlignment="1">
      <alignment vertical="center"/>
    </xf>
    <xf numFmtId="164" fontId="2" fillId="0" borderId="1" xfId="3" applyNumberFormat="1" applyFont="1" applyBorder="1" applyAlignment="1">
      <alignment horizontal="center" vertical="center"/>
    </xf>
    <xf numFmtId="0" fontId="3" fillId="3" borderId="3" xfId="0" applyFont="1" applyFill="1" applyBorder="1" applyAlignment="1">
      <alignment vertical="center" wrapText="1"/>
    </xf>
    <xf numFmtId="166" fontId="0" fillId="0" borderId="1" xfId="0" applyNumberFormat="1" applyBorder="1"/>
    <xf numFmtId="0" fontId="12" fillId="0" borderId="0" xfId="0" applyFont="1" applyAlignment="1">
      <alignment vertical="center"/>
    </xf>
    <xf numFmtId="0" fontId="2" fillId="0" borderId="0" xfId="0" applyFont="1"/>
    <xf numFmtId="1" fontId="0" fillId="0" borderId="1" xfId="0" applyNumberFormat="1" applyBorder="1"/>
    <xf numFmtId="1" fontId="2" fillId="0" borderId="1" xfId="0" applyNumberFormat="1" applyFont="1" applyBorder="1"/>
    <xf numFmtId="0" fontId="2" fillId="0" borderId="1" xfId="0" applyFont="1" applyBorder="1"/>
    <xf numFmtId="164" fontId="0" fillId="0" borderId="1" xfId="0" applyNumberFormat="1" applyBorder="1"/>
    <xf numFmtId="2" fontId="0" fillId="0" borderId="1" xfId="0" applyNumberFormat="1" applyBorder="1"/>
    <xf numFmtId="0" fontId="2" fillId="0" borderId="1" xfId="0" applyFont="1" applyBorder="1" applyAlignment="1">
      <alignment horizontal="center" vertical="center" wrapText="1"/>
    </xf>
    <xf numFmtId="0" fontId="0" fillId="0" borderId="0" xfId="0"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1" fillId="6" borderId="1"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64" fontId="13" fillId="6" borderId="1" xfId="3" applyNumberFormat="1" applyFont="1" applyFill="1" applyBorder="1" applyAlignment="1">
      <alignment horizontal="center" vertical="center"/>
    </xf>
    <xf numFmtId="43" fontId="0" fillId="0" borderId="1" xfId="3"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168" fontId="12" fillId="0" borderId="1" xfId="0" applyNumberFormat="1" applyFont="1" applyBorder="1" applyAlignment="1">
      <alignment horizontal="center" vertical="center"/>
    </xf>
  </cellXfs>
  <cellStyles count="8">
    <cellStyle name="Comma" xfId="3" builtinId="3"/>
    <cellStyle name="Comma 2" xfId="5" xr:uid="{00000000-0005-0000-0000-000001000000}"/>
    <cellStyle name="Comma 3" xfId="7" xr:uid="{00000000-0005-0000-0000-000002000000}"/>
    <cellStyle name="Currency" xfId="1" builtinId="4"/>
    <cellStyle name="Currency 2" xfId="4" xr:uid="{00000000-0005-0000-0000-000004000000}"/>
    <cellStyle name="Currency 3" xfId="6" xr:uid="{00000000-0005-0000-0000-000005000000}"/>
    <cellStyle name="Normal" xfId="0" builtinId="0"/>
    <cellStyle name="Percent" xfId="2" builtinId="5"/>
  </cellStyles>
  <dxfs count="0"/>
  <tableStyles count="0" defaultTableStyle="TableStyleMedium2" defaultPivotStyle="PivotStyleLight16"/>
  <colors>
    <mruColors>
      <color rgb="FF1E36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57370</xdr:colOff>
      <xdr:row>26</xdr:row>
      <xdr:rowOff>9308</xdr:rowOff>
    </xdr:from>
    <xdr:to>
      <xdr:col>6</xdr:col>
      <xdr:colOff>999</xdr:colOff>
      <xdr:row>69</xdr:row>
      <xdr:rowOff>162926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rot="16200000">
          <a:off x="95251" y="7724777"/>
          <a:ext cx="8726118" cy="5582429"/>
        </a:xfrm>
        <a:prstGeom prst="rect">
          <a:avLst/>
        </a:prstGeom>
        <a:ln>
          <a:solidFill>
            <a:sysClr val="windowText" lastClr="000000"/>
          </a:solidFill>
        </a:ln>
      </xdr:spPr>
    </xdr:pic>
    <xdr:clientData/>
  </xdr:twoCellAnchor>
  <xdr:twoCellAnchor>
    <xdr:from>
      <xdr:col>1</xdr:col>
      <xdr:colOff>961146</xdr:colOff>
      <xdr:row>43</xdr:row>
      <xdr:rowOff>154003</xdr:rowOff>
    </xdr:from>
    <xdr:to>
      <xdr:col>2</xdr:col>
      <xdr:colOff>763842</xdr:colOff>
      <xdr:row>44</xdr:row>
      <xdr:rowOff>142797</xdr:rowOff>
    </xdr:to>
    <xdr:sp macro="" textlink="">
      <xdr:nvSpPr>
        <xdr:cNvPr id="5" name="Right Arrow 4">
          <a:extLst>
            <a:ext uri="{FF2B5EF4-FFF2-40B4-BE49-F238E27FC236}">
              <a16:creationId xmlns:a16="http://schemas.microsoft.com/office/drawing/2014/main" id="{00000000-0008-0000-0000-000005000000}"/>
            </a:ext>
          </a:extLst>
        </xdr:cNvPr>
        <xdr:cNvSpPr/>
      </xdr:nvSpPr>
      <xdr:spPr>
        <a:xfrm>
          <a:off x="1570746" y="9917128"/>
          <a:ext cx="802821" cy="179294"/>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5</xdr:col>
      <xdr:colOff>231697</xdr:colOff>
      <xdr:row>45</xdr:row>
      <xdr:rowOff>44026</xdr:rowOff>
    </xdr:from>
    <xdr:to>
      <xdr:col>5</xdr:col>
      <xdr:colOff>577110</xdr:colOff>
      <xdr:row>45</xdr:row>
      <xdr:rowOff>178496</xdr:rowOff>
    </xdr:to>
    <xdr:sp macro="" textlink="">
      <xdr:nvSpPr>
        <xdr:cNvPr id="6" name="Rounded Rectangle 5">
          <a:extLst>
            <a:ext uri="{FF2B5EF4-FFF2-40B4-BE49-F238E27FC236}">
              <a16:creationId xmlns:a16="http://schemas.microsoft.com/office/drawing/2014/main" id="{00000000-0008-0000-0000-000006000000}"/>
            </a:ext>
          </a:extLst>
        </xdr:cNvPr>
        <xdr:cNvSpPr/>
      </xdr:nvSpPr>
      <xdr:spPr>
        <a:xfrm>
          <a:off x="5613322" y="10188151"/>
          <a:ext cx="345413" cy="1344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5</xdr:col>
      <xdr:colOff>261976</xdr:colOff>
      <xdr:row>43</xdr:row>
      <xdr:rowOff>178425</xdr:rowOff>
    </xdr:from>
    <xdr:to>
      <xdr:col>5</xdr:col>
      <xdr:colOff>723900</xdr:colOff>
      <xdr:row>44</xdr:row>
      <xdr:rowOff>142874</xdr:rowOff>
    </xdr:to>
    <xdr:sp macro="" textlink="">
      <xdr:nvSpPr>
        <xdr:cNvPr id="9" name="Rounded Rectangle 8">
          <a:extLst>
            <a:ext uri="{FF2B5EF4-FFF2-40B4-BE49-F238E27FC236}">
              <a16:creationId xmlns:a16="http://schemas.microsoft.com/office/drawing/2014/main" id="{00000000-0008-0000-0000-000009000000}"/>
            </a:ext>
          </a:extLst>
        </xdr:cNvPr>
        <xdr:cNvSpPr/>
      </xdr:nvSpPr>
      <xdr:spPr>
        <a:xfrm>
          <a:off x="5643601" y="9941550"/>
          <a:ext cx="461924" cy="15494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10</xdr:col>
      <xdr:colOff>551309</xdr:colOff>
      <xdr:row>0</xdr:row>
      <xdr:rowOff>149678</xdr:rowOff>
    </xdr:from>
    <xdr:to>
      <xdr:col>18</xdr:col>
      <xdr:colOff>24131</xdr:colOff>
      <xdr:row>37</xdr:row>
      <xdr:rowOff>24131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rot="16200000">
          <a:off x="11290636" y="1629565"/>
          <a:ext cx="8542203" cy="55824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2:J29"/>
  <sheetViews>
    <sheetView zoomScale="85" zoomScaleNormal="85" workbookViewId="0">
      <selection activeCell="G8" sqref="G8"/>
    </sheetView>
  </sheetViews>
  <sheetFormatPr defaultRowHeight="15" x14ac:dyDescent="0.25"/>
  <cols>
    <col min="2" max="2" width="15" bestFit="1" customWidth="1"/>
    <col min="3" max="3" width="17.7109375" bestFit="1" customWidth="1"/>
    <col min="4" max="4" width="21.140625" bestFit="1" customWidth="1"/>
    <col min="5" max="5" width="17.7109375" bestFit="1" customWidth="1"/>
    <col min="6" max="6" width="28" bestFit="1" customWidth="1"/>
    <col min="7" max="7" width="24" customWidth="1"/>
    <col min="8" max="8" width="11.5703125" bestFit="1" customWidth="1"/>
    <col min="9" max="9" width="19.28515625" bestFit="1" customWidth="1"/>
    <col min="10" max="10" width="19.140625" bestFit="1" customWidth="1"/>
    <col min="11" max="11" width="23.140625" bestFit="1" customWidth="1"/>
    <col min="12" max="12" width="12.28515625" bestFit="1" customWidth="1"/>
    <col min="13" max="13" width="10.42578125" bestFit="1" customWidth="1"/>
  </cols>
  <sheetData>
    <row r="2" spans="2:7" ht="42" x14ac:dyDescent="0.25">
      <c r="C2" s="21" t="s">
        <v>34</v>
      </c>
      <c r="D2" s="22" t="s">
        <v>28</v>
      </c>
      <c r="E2" s="22" t="s">
        <v>29</v>
      </c>
    </row>
    <row r="3" spans="2:7" ht="21" x14ac:dyDescent="0.25">
      <c r="C3" s="76">
        <v>138.88</v>
      </c>
      <c r="D3" s="18">
        <v>78000</v>
      </c>
      <c r="E3" s="18">
        <f>C3*D3</f>
        <v>10832640</v>
      </c>
    </row>
    <row r="4" spans="2:7" ht="30" x14ac:dyDescent="0.25">
      <c r="B4" s="14" t="s">
        <v>39</v>
      </c>
    </row>
    <row r="5" spans="2:7" x14ac:dyDescent="0.25">
      <c r="B5" s="2">
        <v>116.11</v>
      </c>
    </row>
    <row r="6" spans="2:7" x14ac:dyDescent="0.25">
      <c r="B6">
        <v>1.196</v>
      </c>
    </row>
    <row r="7" spans="2:7" ht="21" x14ac:dyDescent="0.25">
      <c r="C7" s="21" t="s">
        <v>30</v>
      </c>
      <c r="D7" s="22" t="s">
        <v>31</v>
      </c>
      <c r="E7" s="22" t="s">
        <v>32</v>
      </c>
    </row>
    <row r="8" spans="2:7" ht="21" x14ac:dyDescent="0.35">
      <c r="C8" s="19">
        <f>E3</f>
        <v>10832640</v>
      </c>
      <c r="D8" s="23">
        <f>'Building Valuation'!T18</f>
        <v>2299965.7142857141</v>
      </c>
      <c r="E8" s="19">
        <f>C8+D8</f>
        <v>13132605.714285715</v>
      </c>
    </row>
    <row r="9" spans="2:7" ht="21" x14ac:dyDescent="0.25">
      <c r="C9" s="58" t="s">
        <v>38</v>
      </c>
      <c r="D9" s="17" t="s">
        <v>33</v>
      </c>
      <c r="E9" s="20">
        <v>13100000</v>
      </c>
      <c r="F9" s="24"/>
    </row>
    <row r="10" spans="2:7" ht="21" x14ac:dyDescent="0.25">
      <c r="C10" s="59"/>
      <c r="D10" s="17" t="s">
        <v>25</v>
      </c>
      <c r="E10" s="20">
        <f>E9*0.85</f>
        <v>11135000</v>
      </c>
      <c r="F10" s="49" t="s">
        <v>72</v>
      </c>
    </row>
    <row r="11" spans="2:7" ht="21" x14ac:dyDescent="0.25">
      <c r="C11" s="60"/>
      <c r="D11" s="17" t="s">
        <v>26</v>
      </c>
      <c r="E11" s="20">
        <f>E9*0.75</f>
        <v>9825000</v>
      </c>
      <c r="F11" s="49" t="s">
        <v>73</v>
      </c>
    </row>
    <row r="12" spans="2:7" ht="21" x14ac:dyDescent="0.25">
      <c r="C12" s="31"/>
      <c r="D12" s="31"/>
      <c r="E12" s="32"/>
      <c r="F12" s="24"/>
    </row>
    <row r="13" spans="2:7" ht="21" x14ac:dyDescent="0.25">
      <c r="C13" s="61" t="s">
        <v>44</v>
      </c>
      <c r="D13" s="61"/>
      <c r="E13" s="61"/>
      <c r="F13" s="24"/>
    </row>
    <row r="14" spans="2:7" x14ac:dyDescent="0.25">
      <c r="C14" s="25" t="s">
        <v>45</v>
      </c>
      <c r="D14" s="25" t="s">
        <v>27</v>
      </c>
      <c r="E14" s="25" t="s">
        <v>46</v>
      </c>
      <c r="G14" s="57" t="s">
        <v>49</v>
      </c>
    </row>
    <row r="15" spans="2:7" x14ac:dyDescent="0.25">
      <c r="B15" s="25" t="s">
        <v>36</v>
      </c>
      <c r="C15" s="2">
        <v>16075</v>
      </c>
      <c r="D15" s="2" t="s">
        <v>74</v>
      </c>
      <c r="E15" s="30">
        <v>16075</v>
      </c>
      <c r="F15" s="2" t="s">
        <v>41</v>
      </c>
      <c r="G15" s="57"/>
    </row>
    <row r="16" spans="2:7" x14ac:dyDescent="0.25">
      <c r="B16" s="2" t="s">
        <v>35</v>
      </c>
      <c r="C16" s="2">
        <f>B5</f>
        <v>116.11</v>
      </c>
      <c r="D16" s="2" t="s">
        <v>40</v>
      </c>
      <c r="E16" s="46">
        <f>C16*E15</f>
        <v>1866468.25</v>
      </c>
      <c r="F16" s="27"/>
      <c r="G16" s="57"/>
    </row>
    <row r="17" spans="2:10" x14ac:dyDescent="0.25">
      <c r="B17" s="25" t="s">
        <v>36</v>
      </c>
      <c r="C17" s="2" t="s">
        <v>42</v>
      </c>
      <c r="D17" s="2" t="s">
        <v>48</v>
      </c>
      <c r="E17" s="30">
        <v>12000</v>
      </c>
      <c r="F17" s="2" t="s">
        <v>41</v>
      </c>
      <c r="G17" s="57"/>
    </row>
    <row r="18" spans="2:10" x14ac:dyDescent="0.25">
      <c r="B18" s="2" t="s">
        <v>43</v>
      </c>
      <c r="C18" s="26"/>
      <c r="D18" s="2" t="s">
        <v>40</v>
      </c>
      <c r="E18" s="54">
        <f>J27</f>
        <v>340527.68487551098</v>
      </c>
      <c r="F18" s="50" t="s">
        <v>50</v>
      </c>
      <c r="G18" s="57"/>
    </row>
    <row r="19" spans="2:10" x14ac:dyDescent="0.25">
      <c r="B19" s="62" t="s">
        <v>47</v>
      </c>
      <c r="C19" s="63">
        <f>'Building Valuation'!G7</f>
        <v>2200</v>
      </c>
      <c r="D19" s="63" t="s">
        <v>6</v>
      </c>
      <c r="E19" s="64">
        <f>E16+E18</f>
        <v>2206995.9348755111</v>
      </c>
      <c r="F19" s="36">
        <f>C18*E17</f>
        <v>0</v>
      </c>
      <c r="G19" s="57"/>
    </row>
    <row r="20" spans="2:10" x14ac:dyDescent="0.25">
      <c r="B20" s="63"/>
      <c r="C20" s="63"/>
      <c r="D20" s="63"/>
      <c r="E20" s="64"/>
      <c r="G20" s="57"/>
    </row>
    <row r="21" spans="2:10" x14ac:dyDescent="0.25">
      <c r="E21" s="35">
        <f>F19*F21</f>
        <v>0</v>
      </c>
      <c r="F21">
        <v>0.91300000000000003</v>
      </c>
      <c r="G21" t="s">
        <v>51</v>
      </c>
    </row>
    <row r="22" spans="2:10" ht="18.75" x14ac:dyDescent="0.25">
      <c r="C22" s="33" t="s">
        <v>37</v>
      </c>
      <c r="D22" s="34">
        <f>((E9-E19)/E9)</f>
        <v>0.83152702787209842</v>
      </c>
    </row>
    <row r="23" spans="2:10" x14ac:dyDescent="0.25">
      <c r="F23" s="2" t="s">
        <v>83</v>
      </c>
      <c r="G23" s="2" t="s">
        <v>79</v>
      </c>
      <c r="H23" s="2" t="s">
        <v>80</v>
      </c>
      <c r="I23" s="2" t="s">
        <v>81</v>
      </c>
      <c r="J23" s="2" t="s">
        <v>82</v>
      </c>
    </row>
    <row r="24" spans="2:10" x14ac:dyDescent="0.25">
      <c r="F24" s="2" t="s">
        <v>75</v>
      </c>
      <c r="G24" s="55">
        <v>1071.98</v>
      </c>
      <c r="H24" s="55">
        <f>G24/G29</f>
        <v>99.589371980676333</v>
      </c>
      <c r="I24" s="44">
        <v>1600</v>
      </c>
      <c r="J24" s="51">
        <f>H24*I24</f>
        <v>159342.99516908213</v>
      </c>
    </row>
    <row r="25" spans="2:10" x14ac:dyDescent="0.25">
      <c r="F25" s="2" t="s">
        <v>76</v>
      </c>
      <c r="G25" s="55">
        <v>1071.98</v>
      </c>
      <c r="H25" s="55">
        <f>G25/G29</f>
        <v>99.589371980676333</v>
      </c>
      <c r="I25" s="44">
        <v>1400</v>
      </c>
      <c r="J25" s="51">
        <f>H25*I25</f>
        <v>139425.12077294686</v>
      </c>
    </row>
    <row r="26" spans="2:10" x14ac:dyDescent="0.25">
      <c r="F26" s="2" t="s">
        <v>77</v>
      </c>
      <c r="G26" s="44">
        <v>310</v>
      </c>
      <c r="H26" s="55">
        <f>G26/G29</f>
        <v>28.799702712746193</v>
      </c>
      <c r="I26" s="44">
        <v>1450</v>
      </c>
      <c r="J26" s="51">
        <f>H26*I26</f>
        <v>41759.568933481976</v>
      </c>
    </row>
    <row r="27" spans="2:10" ht="45" customHeight="1" x14ac:dyDescent="0.25">
      <c r="G27" s="44"/>
      <c r="H27" s="44"/>
      <c r="I27" s="56" t="s">
        <v>78</v>
      </c>
      <c r="J27" s="52">
        <f>SUM(J24:J26)</f>
        <v>340527.68487551098</v>
      </c>
    </row>
    <row r="28" spans="2:10" x14ac:dyDescent="0.25">
      <c r="G28" s="44"/>
      <c r="H28" s="44"/>
      <c r="I28" s="56"/>
      <c r="J28" s="53"/>
    </row>
    <row r="29" spans="2:10" x14ac:dyDescent="0.25">
      <c r="G29" s="44">
        <v>10.763999999999999</v>
      </c>
      <c r="H29" s="44"/>
      <c r="I29" s="56"/>
      <c r="J29" s="53"/>
    </row>
  </sheetData>
  <mergeCells count="8">
    <mergeCell ref="I27:I29"/>
    <mergeCell ref="G14:G20"/>
    <mergeCell ref="C9:C11"/>
    <mergeCell ref="C13:E13"/>
    <mergeCell ref="B19:B20"/>
    <mergeCell ref="C19:C20"/>
    <mergeCell ref="D19:D20"/>
    <mergeCell ref="E19:E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2:AA24"/>
  <sheetViews>
    <sheetView tabSelected="1" zoomScale="85" zoomScaleNormal="85" zoomScaleSheetLayoutView="85" workbookViewId="0">
      <selection activeCell="AA12" sqref="AA12"/>
    </sheetView>
  </sheetViews>
  <sheetFormatPr defaultRowHeight="15" x14ac:dyDescent="0.25"/>
  <cols>
    <col min="1" max="1" width="3.42578125" customWidth="1"/>
    <col min="2" max="2" width="8.140625" customWidth="1"/>
    <col min="3" max="3" width="13.140625" bestFit="1" customWidth="1"/>
    <col min="4" max="4" width="10.85546875" style="15" bestFit="1" customWidth="1"/>
    <col min="5" max="5" width="18.28515625" style="15" bestFit="1" customWidth="1"/>
    <col min="6" max="6" width="23.140625" style="15" bestFit="1" customWidth="1"/>
    <col min="7" max="7" width="12.7109375" hidden="1" customWidth="1"/>
    <col min="8" max="8" width="9.28515625" hidden="1" customWidth="1"/>
    <col min="9" max="10" width="11.42578125" hidden="1" customWidth="1"/>
    <col min="11" max="11" width="11.42578125" customWidth="1"/>
    <col min="12" max="12" width="10.7109375" bestFit="1" customWidth="1"/>
    <col min="13" max="13" width="12.85546875" bestFit="1" customWidth="1"/>
    <col min="14" max="14" width="12.140625" bestFit="1" customWidth="1"/>
    <col min="15" max="15" width="11.7109375" hidden="1" customWidth="1"/>
    <col min="16" max="16" width="11.28515625" hidden="1" customWidth="1"/>
    <col min="17" max="18" width="12.7109375" hidden="1" customWidth="1"/>
    <col min="19" max="19" width="12.140625" customWidth="1"/>
    <col min="20" max="20" width="15.140625" customWidth="1"/>
    <col min="21" max="21" width="12.42578125" hidden="1" customWidth="1"/>
    <col min="22" max="22" width="11.85546875" hidden="1" customWidth="1"/>
    <col min="23" max="23" width="11.42578125" hidden="1" customWidth="1"/>
    <col min="24" max="24" width="15" style="16" customWidth="1"/>
    <col min="25" max="25" width="14.7109375" customWidth="1"/>
    <col min="26" max="27" width="14.28515625" bestFit="1" customWidth="1"/>
  </cols>
  <sheetData>
    <row r="2" spans="1:27" ht="15.75" x14ac:dyDescent="0.25">
      <c r="B2" s="66" t="s">
        <v>63</v>
      </c>
      <c r="C2" s="67"/>
      <c r="D2" s="67"/>
      <c r="E2" s="67"/>
      <c r="F2" s="67"/>
      <c r="G2" s="67"/>
      <c r="H2" s="67"/>
      <c r="I2" s="67"/>
      <c r="J2" s="67"/>
      <c r="K2" s="67"/>
      <c r="L2" s="67"/>
      <c r="M2" s="67"/>
      <c r="N2" s="67"/>
      <c r="O2" s="67"/>
      <c r="P2" s="67"/>
      <c r="Q2" s="67"/>
      <c r="R2" s="67"/>
      <c r="S2" s="67"/>
      <c r="T2" s="67"/>
      <c r="U2" s="67"/>
      <c r="V2" s="67"/>
      <c r="W2" s="67"/>
      <c r="X2" s="68"/>
    </row>
    <row r="3" spans="1:27" s="13" customFormat="1" ht="60" x14ac:dyDescent="0.25">
      <c r="A3"/>
      <c r="B3" s="11" t="s">
        <v>0</v>
      </c>
      <c r="C3" s="11" t="s">
        <v>1</v>
      </c>
      <c r="D3" s="12" t="s">
        <v>11</v>
      </c>
      <c r="E3" s="12" t="s">
        <v>27</v>
      </c>
      <c r="F3" s="12" t="s">
        <v>4</v>
      </c>
      <c r="G3" s="12" t="s">
        <v>18</v>
      </c>
      <c r="H3" s="12" t="s">
        <v>57</v>
      </c>
      <c r="I3" s="12" t="s">
        <v>68</v>
      </c>
      <c r="J3" s="12" t="s">
        <v>62</v>
      </c>
      <c r="K3" s="12" t="s">
        <v>56</v>
      </c>
      <c r="L3" s="12" t="s">
        <v>14</v>
      </c>
      <c r="M3" s="12" t="s">
        <v>2</v>
      </c>
      <c r="N3" s="12" t="s">
        <v>3</v>
      </c>
      <c r="O3" s="12" t="s">
        <v>15</v>
      </c>
      <c r="P3" s="12" t="s">
        <v>16</v>
      </c>
      <c r="Q3" s="12" t="s">
        <v>5</v>
      </c>
      <c r="R3" s="12" t="s">
        <v>7</v>
      </c>
      <c r="S3" s="12" t="s">
        <v>17</v>
      </c>
      <c r="T3" s="12" t="s">
        <v>12</v>
      </c>
      <c r="U3" s="12" t="s">
        <v>8</v>
      </c>
      <c r="V3" s="12" t="s">
        <v>9</v>
      </c>
      <c r="W3" s="12" t="s">
        <v>13</v>
      </c>
      <c r="X3" s="12" t="s">
        <v>10</v>
      </c>
    </row>
    <row r="4" spans="1:27" ht="75" x14ac:dyDescent="0.25">
      <c r="B4" s="2">
        <v>1</v>
      </c>
      <c r="C4" s="2" t="s">
        <v>22</v>
      </c>
      <c r="D4" s="14" t="s">
        <v>21</v>
      </c>
      <c r="E4" s="14" t="s">
        <v>65</v>
      </c>
      <c r="F4" s="14" t="s">
        <v>20</v>
      </c>
      <c r="G4" s="37">
        <v>950</v>
      </c>
      <c r="H4" s="65">
        <f>H24</f>
        <v>1249.92</v>
      </c>
      <c r="I4" s="65">
        <v>2</v>
      </c>
      <c r="J4" s="65">
        <f>H4*I4</f>
        <v>2499.84</v>
      </c>
      <c r="K4" s="45">
        <f>G4</f>
        <v>950</v>
      </c>
      <c r="L4" s="39">
        <v>10</v>
      </c>
      <c r="M4" s="2">
        <v>2004</v>
      </c>
      <c r="N4" s="2">
        <v>2022</v>
      </c>
      <c r="O4" s="2">
        <f>N4-M4</f>
        <v>18</v>
      </c>
      <c r="P4" s="2">
        <v>60</v>
      </c>
      <c r="Q4" s="3">
        <v>0.1</v>
      </c>
      <c r="R4" s="5">
        <f>(1-Q4)/P4</f>
        <v>1.5000000000000001E-2</v>
      </c>
      <c r="S4" s="6">
        <v>1400</v>
      </c>
      <c r="T4" s="6">
        <f>S4*K4</f>
        <v>1330000</v>
      </c>
      <c r="U4" s="6">
        <f>T4*R4*O4</f>
        <v>359100</v>
      </c>
      <c r="V4" s="6">
        <f t="shared" ref="V4" si="0">MAX(T4-U4,0)</f>
        <v>970900</v>
      </c>
      <c r="W4" s="9">
        <v>0</v>
      </c>
      <c r="X4" s="6">
        <f>IF(V4&gt;Q4*T4,V4*(1-W4),T4*Q4)</f>
        <v>970900</v>
      </c>
      <c r="Y4" s="10">
        <f>X4/G4</f>
        <v>1022</v>
      </c>
      <c r="Z4" s="1"/>
      <c r="AA4" s="1"/>
    </row>
    <row r="5" spans="1:27" ht="60" x14ac:dyDescent="0.25">
      <c r="B5" s="2">
        <v>2</v>
      </c>
      <c r="C5" s="2" t="s">
        <v>23</v>
      </c>
      <c r="D5" s="14" t="s">
        <v>21</v>
      </c>
      <c r="E5" s="14" t="s">
        <v>66</v>
      </c>
      <c r="F5" s="14" t="s">
        <v>20</v>
      </c>
      <c r="G5" s="37">
        <v>950</v>
      </c>
      <c r="H5" s="65"/>
      <c r="I5" s="65"/>
      <c r="J5" s="65"/>
      <c r="K5" s="45">
        <f>G5</f>
        <v>950</v>
      </c>
      <c r="L5" s="39">
        <v>10</v>
      </c>
      <c r="M5" s="2">
        <v>2004</v>
      </c>
      <c r="N5" s="2">
        <v>2022</v>
      </c>
      <c r="O5" s="2">
        <f>N5-M5</f>
        <v>18</v>
      </c>
      <c r="P5" s="2">
        <v>60</v>
      </c>
      <c r="Q5" s="3">
        <v>0.1</v>
      </c>
      <c r="R5" s="5">
        <f>(1-Q5)/P5</f>
        <v>1.5000000000000001E-2</v>
      </c>
      <c r="S5" s="6">
        <v>1400</v>
      </c>
      <c r="T5" s="6">
        <f>S5*K5</f>
        <v>1330000</v>
      </c>
      <c r="U5" s="6">
        <f>T5*R5*O5</f>
        <v>359100</v>
      </c>
      <c r="V5" s="6">
        <f t="shared" ref="V5" si="1">MAX(T5-U5,0)</f>
        <v>970900</v>
      </c>
      <c r="W5" s="9">
        <v>0</v>
      </c>
      <c r="X5" s="6">
        <f>IF(V5&gt;Q5*T5,V5*(1-W5),T5*Q5)</f>
        <v>970900</v>
      </c>
      <c r="Y5" s="10">
        <f>X5/G5</f>
        <v>1022</v>
      </c>
      <c r="Z5" s="1"/>
      <c r="AA5" s="1"/>
    </row>
    <row r="6" spans="1:27" ht="45" x14ac:dyDescent="0.25">
      <c r="B6" s="2">
        <v>3</v>
      </c>
      <c r="C6" s="2" t="s">
        <v>55</v>
      </c>
      <c r="D6" s="14" t="s">
        <v>21</v>
      </c>
      <c r="E6" s="14" t="s">
        <v>67</v>
      </c>
      <c r="F6" s="14" t="s">
        <v>20</v>
      </c>
      <c r="G6" s="37">
        <v>300</v>
      </c>
      <c r="H6" s="65"/>
      <c r="I6" s="65"/>
      <c r="J6" s="65"/>
      <c r="K6" s="45">
        <f>G6</f>
        <v>300</v>
      </c>
      <c r="L6" s="39">
        <v>10</v>
      </c>
      <c r="M6" s="2">
        <v>2004</v>
      </c>
      <c r="N6" s="2">
        <v>2022</v>
      </c>
      <c r="O6" s="2">
        <f>N6-M6</f>
        <v>18</v>
      </c>
      <c r="P6" s="2">
        <v>60</v>
      </c>
      <c r="Q6" s="3">
        <v>0.1</v>
      </c>
      <c r="R6" s="5">
        <f>(1-Q6)/P6</f>
        <v>1.5000000000000001E-2</v>
      </c>
      <c r="S6" s="6">
        <v>1400</v>
      </c>
      <c r="T6" s="6">
        <f>S6*K6</f>
        <v>420000</v>
      </c>
      <c r="U6" s="6">
        <f>T6*R6*O6</f>
        <v>113400.00000000001</v>
      </c>
      <c r="V6" s="6">
        <f>MAX(T6-U6,0)</f>
        <v>306600</v>
      </c>
      <c r="W6" s="9">
        <v>0</v>
      </c>
      <c r="X6" s="6">
        <f>IF(V6&gt;Q6*T6,V6*(1-W6),T6*Q6)</f>
        <v>306600</v>
      </c>
      <c r="Y6" s="10">
        <f>X6/G6</f>
        <v>1022</v>
      </c>
      <c r="Z6" s="1"/>
      <c r="AA6" s="1"/>
    </row>
    <row r="7" spans="1:27" x14ac:dyDescent="0.25">
      <c r="B7" s="69" t="s">
        <v>6</v>
      </c>
      <c r="C7" s="69"/>
      <c r="D7" s="69"/>
      <c r="E7" s="69"/>
      <c r="F7" s="69"/>
      <c r="G7" s="28">
        <f>SUM(G4:G6)</f>
        <v>2200</v>
      </c>
      <c r="H7" s="43">
        <f>H4</f>
        <v>1249.92</v>
      </c>
      <c r="I7" s="43">
        <f>I4</f>
        <v>2</v>
      </c>
      <c r="J7" s="43">
        <f>J4</f>
        <v>2499.84</v>
      </c>
      <c r="K7" s="43">
        <f>SUM(K4:K6)</f>
        <v>2200</v>
      </c>
      <c r="L7" s="71"/>
      <c r="M7" s="72"/>
      <c r="N7" s="72"/>
      <c r="O7" s="72"/>
      <c r="P7" s="72"/>
      <c r="Q7" s="72"/>
      <c r="R7" s="72"/>
      <c r="S7" s="73"/>
      <c r="T7" s="7">
        <f>SUM(T4:T6)</f>
        <v>3080000</v>
      </c>
      <c r="U7" s="7"/>
      <c r="V7" s="7">
        <f>SUM(V4:V6)</f>
        <v>2248400</v>
      </c>
      <c r="W7" s="7"/>
      <c r="X7" s="7">
        <f>SUM(X4:X6)</f>
        <v>2248400</v>
      </c>
      <c r="Y7" s="10"/>
    </row>
    <row r="8" spans="1:27" x14ac:dyDescent="0.25">
      <c r="B8" s="70" t="s">
        <v>19</v>
      </c>
      <c r="C8" s="70"/>
      <c r="D8" s="70"/>
      <c r="E8" s="70"/>
      <c r="F8" s="70"/>
      <c r="G8" s="70"/>
      <c r="H8" s="70"/>
      <c r="I8" s="70"/>
      <c r="J8" s="70"/>
      <c r="K8" s="70"/>
      <c r="L8" s="70"/>
      <c r="M8" s="70"/>
      <c r="N8" s="70"/>
      <c r="O8" s="70"/>
      <c r="P8" s="70"/>
      <c r="Q8" s="70"/>
      <c r="R8" s="70"/>
      <c r="S8" s="70"/>
      <c r="T8" s="70"/>
      <c r="U8" s="70"/>
      <c r="V8" s="70"/>
      <c r="W8" s="70"/>
      <c r="X8" s="70"/>
      <c r="Y8" s="10"/>
    </row>
    <row r="9" spans="1:27" x14ac:dyDescent="0.25">
      <c r="B9" s="74" t="s">
        <v>69</v>
      </c>
      <c r="C9" s="74"/>
      <c r="D9" s="74"/>
      <c r="E9" s="74"/>
      <c r="F9" s="74"/>
      <c r="G9" s="74"/>
      <c r="H9" s="74"/>
      <c r="I9" s="74"/>
      <c r="J9" s="74"/>
      <c r="K9" s="74"/>
      <c r="L9" s="74"/>
      <c r="M9" s="74"/>
      <c r="N9" s="74"/>
      <c r="O9" s="74"/>
      <c r="P9" s="74"/>
      <c r="Q9" s="74"/>
      <c r="R9" s="74"/>
      <c r="S9" s="74"/>
      <c r="T9" s="74"/>
      <c r="U9" s="74"/>
      <c r="V9" s="74"/>
      <c r="W9" s="74"/>
      <c r="X9" s="74"/>
      <c r="Y9" s="10"/>
    </row>
    <row r="10" spans="1:27" x14ac:dyDescent="0.25">
      <c r="B10" s="75" t="s">
        <v>64</v>
      </c>
      <c r="C10" s="74"/>
      <c r="D10" s="74"/>
      <c r="E10" s="74"/>
      <c r="F10" s="74"/>
      <c r="G10" s="74"/>
      <c r="H10" s="74"/>
      <c r="I10" s="74"/>
      <c r="J10" s="74"/>
      <c r="K10" s="74"/>
      <c r="L10" s="74"/>
      <c r="M10" s="74"/>
      <c r="N10" s="74"/>
      <c r="O10" s="74"/>
      <c r="P10" s="74"/>
      <c r="Q10" s="74"/>
      <c r="R10" s="74"/>
      <c r="S10" s="74"/>
      <c r="T10" s="74"/>
      <c r="U10" s="74"/>
      <c r="V10" s="74"/>
      <c r="W10" s="74"/>
      <c r="X10" s="74"/>
      <c r="Y10" s="10"/>
    </row>
    <row r="11" spans="1:27" x14ac:dyDescent="0.25">
      <c r="B11" s="74" t="s">
        <v>24</v>
      </c>
      <c r="C11" s="74"/>
      <c r="D11" s="74"/>
      <c r="E11" s="74"/>
      <c r="F11" s="74"/>
      <c r="G11" s="74"/>
      <c r="H11" s="74"/>
      <c r="I11" s="74"/>
      <c r="J11" s="74"/>
      <c r="K11" s="74"/>
      <c r="L11" s="74"/>
      <c r="M11" s="74"/>
      <c r="N11" s="74"/>
      <c r="O11" s="74"/>
      <c r="P11" s="74"/>
      <c r="Q11" s="74"/>
      <c r="R11" s="74"/>
      <c r="S11" s="74"/>
      <c r="T11" s="74"/>
      <c r="U11" s="74"/>
      <c r="V11" s="74"/>
      <c r="W11" s="74"/>
      <c r="X11" s="74"/>
      <c r="Y11" s="10"/>
    </row>
    <row r="12" spans="1:27" x14ac:dyDescent="0.25">
      <c r="Y12" s="10"/>
    </row>
    <row r="13" spans="1:27" x14ac:dyDescent="0.25">
      <c r="Y13" s="10"/>
    </row>
    <row r="14" spans="1:27" x14ac:dyDescent="0.25">
      <c r="S14" s="29"/>
      <c r="Y14" s="10"/>
    </row>
    <row r="15" spans="1:27" x14ac:dyDescent="0.25">
      <c r="Y15" s="10"/>
    </row>
    <row r="16" spans="1:27" ht="15.75" customHeight="1" x14ac:dyDescent="0.25">
      <c r="B16" s="66" t="s">
        <v>70</v>
      </c>
      <c r="C16" s="67"/>
      <c r="D16" s="67"/>
      <c r="E16" s="67"/>
      <c r="F16" s="67"/>
      <c r="G16" s="67"/>
      <c r="H16" s="67"/>
      <c r="I16" s="67"/>
      <c r="J16" s="67"/>
      <c r="K16" s="67"/>
      <c r="L16" s="67"/>
      <c r="M16" s="67"/>
      <c r="N16" s="67"/>
      <c r="O16" s="47"/>
      <c r="P16" s="47"/>
      <c r="Q16" s="47"/>
      <c r="R16" s="16"/>
      <c r="T16" s="16"/>
      <c r="X16"/>
    </row>
    <row r="17" spans="2:27" ht="75" x14ac:dyDescent="0.25">
      <c r="B17" s="12" t="s">
        <v>54</v>
      </c>
      <c r="C17" s="12" t="s">
        <v>2</v>
      </c>
      <c r="D17" s="12" t="s">
        <v>3</v>
      </c>
      <c r="E17" s="12" t="s">
        <v>15</v>
      </c>
      <c r="F17" s="12" t="s">
        <v>16</v>
      </c>
      <c r="G17" s="12" t="s">
        <v>5</v>
      </c>
      <c r="H17" s="12" t="s">
        <v>7</v>
      </c>
      <c r="I17" s="12" t="s">
        <v>52</v>
      </c>
      <c r="J17" s="12" t="s">
        <v>12</v>
      </c>
      <c r="K17" s="12" t="s">
        <v>8</v>
      </c>
      <c r="L17" s="12" t="s">
        <v>9</v>
      </c>
      <c r="M17" s="12" t="s">
        <v>13</v>
      </c>
      <c r="N17" s="12" t="s">
        <v>10</v>
      </c>
      <c r="P17" s="41" t="s">
        <v>53</v>
      </c>
      <c r="T17" s="12" t="s">
        <v>71</v>
      </c>
      <c r="X17"/>
    </row>
    <row r="18" spans="2:27" x14ac:dyDescent="0.25">
      <c r="B18" s="39">
        <v>80</v>
      </c>
      <c r="C18" s="2">
        <v>2004</v>
      </c>
      <c r="D18" s="2">
        <v>2022</v>
      </c>
      <c r="E18" s="2">
        <f>D18-C18</f>
        <v>18</v>
      </c>
      <c r="F18" s="2">
        <v>35</v>
      </c>
      <c r="G18" s="3">
        <v>0.1</v>
      </c>
      <c r="H18" s="5">
        <f>(1-G18)/F18</f>
        <v>2.5714285714285714E-2</v>
      </c>
      <c r="I18" s="6">
        <v>1200</v>
      </c>
      <c r="J18" s="38">
        <f>I18*B18</f>
        <v>96000</v>
      </c>
      <c r="K18" s="6">
        <f>J18*H18*E18</f>
        <v>44434.28571428571</v>
      </c>
      <c r="L18" s="6">
        <f>MAX(J18-K18,0)</f>
        <v>51565.71428571429</v>
      </c>
      <c r="M18" s="9">
        <v>0</v>
      </c>
      <c r="N18" s="6">
        <f>IF(L18&gt;G18*J18,L18*(1-M18),J18*G18)</f>
        <v>51565.71428571429</v>
      </c>
      <c r="P18" s="40">
        <f>X7+N18</f>
        <v>2299965.7142857141</v>
      </c>
      <c r="T18" s="48">
        <f>X7+N18</f>
        <v>2299965.7142857141</v>
      </c>
      <c r="X18"/>
    </row>
    <row r="19" spans="2:27" x14ac:dyDescent="0.25">
      <c r="D19"/>
      <c r="E19"/>
      <c r="F19"/>
      <c r="M19">
        <v>3500</v>
      </c>
      <c r="T19" s="16"/>
      <c r="X19"/>
    </row>
    <row r="20" spans="2:27" x14ac:dyDescent="0.25">
      <c r="B20">
        <v>272</v>
      </c>
      <c r="D20"/>
      <c r="E20"/>
      <c r="F20"/>
      <c r="M20">
        <v>3.2808000000000002</v>
      </c>
      <c r="X20"/>
    </row>
    <row r="21" spans="2:27" x14ac:dyDescent="0.25">
      <c r="D21"/>
      <c r="E21"/>
      <c r="F21"/>
      <c r="G21" s="56" t="s">
        <v>58</v>
      </c>
      <c r="H21" s="56"/>
      <c r="M21">
        <f>M19/M20</f>
        <v>1066.8129724457449</v>
      </c>
      <c r="X21"/>
    </row>
    <row r="22" spans="2:27" x14ac:dyDescent="0.25">
      <c r="D22"/>
      <c r="E22"/>
      <c r="F22"/>
      <c r="G22" s="44" t="s">
        <v>61</v>
      </c>
      <c r="H22" s="44">
        <v>138.88</v>
      </c>
      <c r="R22" s="16">
        <v>9600000</v>
      </c>
      <c r="T22" s="16"/>
      <c r="X22"/>
    </row>
    <row r="23" spans="2:27" x14ac:dyDescent="0.25">
      <c r="G23" s="44" t="s">
        <v>60</v>
      </c>
      <c r="H23" s="44">
        <v>116.11</v>
      </c>
      <c r="R23" s="42">
        <f>P18+R22</f>
        <v>11899965.714285715</v>
      </c>
      <c r="Y23" s="8"/>
      <c r="Z23" s="4"/>
      <c r="AA23" s="4"/>
    </row>
    <row r="24" spans="2:27" x14ac:dyDescent="0.25">
      <c r="G24" s="44" t="s">
        <v>59</v>
      </c>
      <c r="H24" s="44">
        <f>H22*I24</f>
        <v>1249.92</v>
      </c>
      <c r="I24">
        <v>9</v>
      </c>
    </row>
  </sheetData>
  <mergeCells count="12">
    <mergeCell ref="B2:X2"/>
    <mergeCell ref="B7:F7"/>
    <mergeCell ref="B8:X8"/>
    <mergeCell ref="L7:S7"/>
    <mergeCell ref="B11:X11"/>
    <mergeCell ref="B9:X9"/>
    <mergeCell ref="B10:X10"/>
    <mergeCell ref="G21:H21"/>
    <mergeCell ref="H4:H6"/>
    <mergeCell ref="I4:I6"/>
    <mergeCell ref="J4:J6"/>
    <mergeCell ref="B16:N16"/>
  </mergeCells>
  <pageMargins left="0.31496062992125984" right="0.31496062992125984" top="0.31496062992125984" bottom="0.31496062992125984"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Land Valuation</vt:lpstr>
      <vt:lpstr>Building Valuation</vt:lpstr>
      <vt:lpstr>'Building Valuation'!Print_Area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trainee4</dc:creator>
  <cp:lastModifiedBy>Rajani Gupta</cp:lastModifiedBy>
  <cp:lastPrinted>2022-01-07T08:12:53Z</cp:lastPrinted>
  <dcterms:created xsi:type="dcterms:W3CDTF">2021-09-16T11:33:35Z</dcterms:created>
  <dcterms:modified xsi:type="dcterms:W3CDTF">2022-09-30T10:36:53Z</dcterms:modified>
</cp:coreProperties>
</file>