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1\Desktop\DLF Phase-N Documents\report\"/>
    </mc:Choice>
  </mc:AlternateContent>
  <bookViews>
    <workbookView xWindow="0" yWindow="0" windowWidth="24000" windowHeight="9735" activeTab="2"/>
  </bookViews>
  <sheets>
    <sheet name=" Plots" sheetId="4" r:id="rId1"/>
    <sheet name="Inventory analysis" sheetId="5" r:id="rId2"/>
    <sheet name="Rough 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6" l="1"/>
  <c r="F7" i="6"/>
  <c r="F9" i="6" l="1"/>
  <c r="J61" i="5"/>
  <c r="I61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L9" i="5"/>
  <c r="K9" i="5"/>
  <c r="I7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9" i="5"/>
  <c r="G9" i="5"/>
  <c r="H61" i="5"/>
  <c r="G57" i="5"/>
  <c r="G53" i="5"/>
  <c r="G49" i="5"/>
  <c r="G45" i="5"/>
  <c r="G41" i="5"/>
  <c r="G37" i="5"/>
  <c r="G33" i="5"/>
  <c r="G29" i="5"/>
  <c r="G25" i="5"/>
  <c r="G21" i="5"/>
  <c r="G17" i="5"/>
  <c r="G13" i="5"/>
  <c r="E30" i="4"/>
  <c r="E31" i="4"/>
  <c r="E32" i="4"/>
  <c r="E33" i="4"/>
  <c r="E34" i="4"/>
  <c r="E29" i="4"/>
  <c r="E25" i="4"/>
  <c r="E26" i="4"/>
  <c r="E27" i="4"/>
  <c r="E28" i="4"/>
  <c r="E35" i="4"/>
  <c r="E36" i="4"/>
  <c r="E24" i="4"/>
  <c r="U32" i="4"/>
  <c r="Z10" i="4"/>
  <c r="Z11" i="4"/>
  <c r="Z12" i="4"/>
  <c r="Z13" i="4"/>
  <c r="Z14" i="4"/>
  <c r="Z15" i="4"/>
  <c r="Z16" i="4"/>
  <c r="Z17" i="4"/>
  <c r="Z18" i="4"/>
  <c r="Z19" i="4"/>
  <c r="Z20" i="4"/>
  <c r="Z21" i="4"/>
  <c r="Z9" i="4"/>
  <c r="Y21" i="4"/>
  <c r="Y10" i="4"/>
  <c r="Y11" i="4"/>
  <c r="Y12" i="4"/>
  <c r="Y13" i="4"/>
  <c r="Y14" i="4"/>
  <c r="Y15" i="4"/>
  <c r="Y16" i="4"/>
  <c r="Y17" i="4"/>
  <c r="Y18" i="4"/>
  <c r="Y19" i="4"/>
  <c r="Y20" i="4"/>
  <c r="Y9" i="4"/>
  <c r="K61" i="5" l="1"/>
  <c r="L61" i="5"/>
  <c r="G22" i="4"/>
  <c r="K20" i="4" l="1"/>
  <c r="K19" i="4"/>
  <c r="M19" i="4"/>
  <c r="O19" i="4"/>
  <c r="Q19" i="4"/>
  <c r="S19" i="4"/>
  <c r="T19" i="4"/>
  <c r="E18" i="4"/>
  <c r="H18" i="4"/>
  <c r="K18" i="4"/>
  <c r="M18" i="4"/>
  <c r="O18" i="4"/>
  <c r="Q18" i="4"/>
  <c r="S18" i="4"/>
  <c r="T18" i="4"/>
  <c r="U18" i="4"/>
  <c r="S17" i="4"/>
  <c r="T17" i="4"/>
  <c r="U17" i="4" s="1"/>
  <c r="K17" i="4"/>
  <c r="M17" i="4"/>
  <c r="O17" i="4"/>
  <c r="H15" i="4"/>
  <c r="K15" i="4"/>
  <c r="M15" i="4"/>
  <c r="O15" i="4"/>
  <c r="Q15" i="4"/>
  <c r="S15" i="4"/>
  <c r="T15" i="4"/>
  <c r="U15" i="4"/>
  <c r="K13" i="4"/>
  <c r="M13" i="4"/>
  <c r="O13" i="4"/>
  <c r="Q13" i="4"/>
  <c r="S13" i="4"/>
  <c r="T13" i="4"/>
  <c r="K12" i="4"/>
  <c r="J22" i="4" l="1"/>
  <c r="L22" i="4"/>
  <c r="N22" i="4"/>
  <c r="P22" i="4"/>
  <c r="R22" i="4"/>
  <c r="R32" i="4" s="1"/>
  <c r="R26" i="4"/>
  <c r="E13" i="4" l="1"/>
  <c r="X13" i="4" s="1"/>
  <c r="T12" i="4"/>
  <c r="O12" i="4"/>
  <c r="XFA15" i="4"/>
  <c r="R27" i="4" l="1"/>
  <c r="R28" i="4"/>
  <c r="R29" i="4"/>
  <c r="R30" i="4"/>
  <c r="S10" i="4"/>
  <c r="S11" i="4"/>
  <c r="S12" i="4"/>
  <c r="S14" i="4"/>
  <c r="S16" i="4"/>
  <c r="S20" i="4"/>
  <c r="S21" i="4"/>
  <c r="Q10" i="4"/>
  <c r="Q11" i="4"/>
  <c r="Q12" i="4"/>
  <c r="Q14" i="4"/>
  <c r="Q16" i="4"/>
  <c r="Q17" i="4"/>
  <c r="Q20" i="4"/>
  <c r="Q21" i="4"/>
  <c r="O10" i="4"/>
  <c r="O11" i="4"/>
  <c r="O14" i="4"/>
  <c r="O16" i="4"/>
  <c r="O20" i="4"/>
  <c r="O21" i="4"/>
  <c r="M10" i="4"/>
  <c r="M11" i="4"/>
  <c r="M12" i="4"/>
  <c r="M14" i="4"/>
  <c r="M16" i="4"/>
  <c r="M20" i="4"/>
  <c r="M21" i="4"/>
  <c r="K10" i="4"/>
  <c r="K11" i="4"/>
  <c r="K14" i="4"/>
  <c r="K16" i="4"/>
  <c r="K21" i="4"/>
  <c r="S9" i="4"/>
  <c r="Q9" i="4"/>
  <c r="O9" i="4"/>
  <c r="M9" i="4"/>
  <c r="K9" i="4"/>
  <c r="H10" i="4"/>
  <c r="H11" i="4"/>
  <c r="H12" i="4"/>
  <c r="H13" i="4"/>
  <c r="H14" i="4"/>
  <c r="H16" i="4"/>
  <c r="H17" i="4"/>
  <c r="H19" i="4"/>
  <c r="H20" i="4"/>
  <c r="H21" i="4"/>
  <c r="H9" i="4"/>
  <c r="U8" i="4"/>
  <c r="S8" i="4"/>
  <c r="Q8" i="4"/>
  <c r="O8" i="4"/>
  <c r="M8" i="4"/>
  <c r="K8" i="4"/>
  <c r="H8" i="4"/>
  <c r="T20" i="4"/>
  <c r="U20" i="4" s="1"/>
  <c r="U13" i="4"/>
  <c r="T14" i="4"/>
  <c r="U14" i="4" s="1"/>
  <c r="T16" i="4"/>
  <c r="U16" i="4" s="1"/>
  <c r="U19" i="4"/>
  <c r="T21" i="4"/>
  <c r="U21" i="4" s="1"/>
  <c r="U12" i="4"/>
  <c r="T11" i="4"/>
  <c r="U11" i="4" s="1"/>
  <c r="T10" i="4"/>
  <c r="U10" i="4" s="1"/>
  <c r="T9" i="4"/>
  <c r="R7" i="4"/>
  <c r="E21" i="4"/>
  <c r="X21" i="4" s="1"/>
  <c r="E20" i="4"/>
  <c r="X20" i="4" s="1"/>
  <c r="E19" i="4"/>
  <c r="X19" i="4" s="1"/>
  <c r="X18" i="4"/>
  <c r="E17" i="4"/>
  <c r="X17" i="4" s="1"/>
  <c r="E16" i="4"/>
  <c r="X16" i="4" s="1"/>
  <c r="E15" i="4"/>
  <c r="X15" i="4" s="1"/>
  <c r="E14" i="4"/>
  <c r="X14" i="4" s="1"/>
  <c r="E12" i="4"/>
  <c r="X12" i="4" s="1"/>
  <c r="E11" i="4"/>
  <c r="X11" i="4" s="1"/>
  <c r="E10" i="4"/>
  <c r="X10" i="4" s="1"/>
  <c r="E9" i="4"/>
  <c r="X9" i="4" s="1"/>
  <c r="K22" i="4" l="1"/>
  <c r="S22" i="4"/>
  <c r="O22" i="4"/>
  <c r="M22" i="4"/>
  <c r="U9" i="4"/>
  <c r="U22" i="4" s="1"/>
  <c r="T22" i="4"/>
  <c r="R31" i="4" s="1"/>
  <c r="H22" i="4"/>
  <c r="Q22" i="4"/>
</calcChain>
</file>

<file path=xl/sharedStrings.xml><?xml version="1.0" encoding="utf-8"?>
<sst xmlns="http://schemas.openxmlformats.org/spreadsheetml/2006/main" count="143" uniqueCount="46">
  <si>
    <t>S. No.</t>
  </si>
  <si>
    <t>Category of Plots</t>
  </si>
  <si>
    <t>Sq. mtr.</t>
  </si>
  <si>
    <t>Plot Size</t>
  </si>
  <si>
    <t>Plot's No.</t>
  </si>
  <si>
    <t>Permissible</t>
  </si>
  <si>
    <t>Total Plots Area</t>
  </si>
  <si>
    <t>Total Ground Coverage</t>
  </si>
  <si>
    <t>Proposed</t>
  </si>
  <si>
    <t>Total FAR</t>
  </si>
  <si>
    <t>Total NON FAR</t>
  </si>
  <si>
    <t>Plot No.</t>
  </si>
  <si>
    <t>Ground coverage</t>
  </si>
  <si>
    <t>NON FAR AREA</t>
  </si>
  <si>
    <t>Pemissible FAR area</t>
  </si>
  <si>
    <t>Provided FAR area</t>
  </si>
  <si>
    <t>Permissible Ground coverage</t>
  </si>
  <si>
    <t>Sq.ft.</t>
  </si>
  <si>
    <t xml:space="preserve"> TOTAL</t>
  </si>
  <si>
    <t xml:space="preserve"> Built up area</t>
  </si>
  <si>
    <t>Status</t>
  </si>
  <si>
    <t>Excavation work completed</t>
  </si>
  <si>
    <t>F10</t>
  </si>
  <si>
    <t>F13</t>
  </si>
  <si>
    <t>MA</t>
  </si>
  <si>
    <t>25A_4</t>
  </si>
  <si>
    <t>U</t>
  </si>
  <si>
    <t>25A_2</t>
  </si>
  <si>
    <t>25A_3</t>
  </si>
  <si>
    <t>25A_5</t>
  </si>
  <si>
    <t>25A_6</t>
  </si>
  <si>
    <t>25A_7</t>
  </si>
  <si>
    <t>W4</t>
  </si>
  <si>
    <t>PLOT DETAILS-DLF CITY PHASE-I &amp; III,  GURUGRAM, HARYANA</t>
  </si>
  <si>
    <t>Construction not started yet</t>
  </si>
  <si>
    <t>B+G+4  floors</t>
  </si>
  <si>
    <t>B+G+4 Floors (Proposed)</t>
  </si>
  <si>
    <t>No of Floors</t>
  </si>
  <si>
    <t>facing</t>
  </si>
  <si>
    <t xml:space="preserve">East </t>
  </si>
  <si>
    <t>West</t>
  </si>
  <si>
    <t xml:space="preserve">North </t>
  </si>
  <si>
    <t xml:space="preserve">Rate </t>
  </si>
  <si>
    <t>Plot Size
(in sq.mtr.)</t>
  </si>
  <si>
    <t>Minimum  @ Rs.11000/- per sq.ft.</t>
  </si>
  <si>
    <t>Maximum @ Rs.16000/- per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</si>
</sst>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0" fillId="0" borderId="0" xfId="1" applyFont="1"/>
    <xf numFmtId="0" fontId="3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3" fontId="2" fillId="4" borderId="1" xfId="2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3" fontId="2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43" fontId="2" fillId="0" borderId="0" xfId="2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horizontal="center" vertical="center"/>
    </xf>
    <xf numFmtId="43" fontId="2" fillId="0" borderId="0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2" applyFont="1" applyFill="1" applyBorder="1" applyAlignment="1">
      <alignment horizontal="left" vertical="center"/>
    </xf>
    <xf numFmtId="43" fontId="2" fillId="0" borderId="1" xfId="2" applyFont="1" applyFill="1" applyBorder="1" applyAlignment="1">
      <alignment vertical="center"/>
    </xf>
    <xf numFmtId="43" fontId="2" fillId="4" borderId="1" xfId="2" applyFont="1" applyFill="1" applyBorder="1" applyAlignment="1">
      <alignment horizontal="left" vertical="center"/>
    </xf>
    <xf numFmtId="164" fontId="2" fillId="0" borderId="1" xfId="2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6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horizontal="center" vertical="center"/>
    </xf>
    <xf numFmtId="43" fontId="2" fillId="0" borderId="3" xfId="2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FF"/>
      <color rgb="FF00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A73"/>
  <sheetViews>
    <sheetView topLeftCell="B1" zoomScaleNormal="100" workbookViewId="0">
      <selection activeCell="B6" sqref="A6:V22"/>
    </sheetView>
  </sheetViews>
  <sheetFormatPr defaultRowHeight="15" x14ac:dyDescent="0.25"/>
  <cols>
    <col min="1" max="1" width="9.140625" customWidth="1"/>
    <col min="2" max="2" width="8.7109375" customWidth="1"/>
    <col min="3" max="3" width="14.85546875" hidden="1" customWidth="1"/>
    <col min="4" max="4" width="8.140625" hidden="1" customWidth="1"/>
    <col min="5" max="6" width="10.7109375" customWidth="1"/>
    <col min="7" max="7" width="10.42578125" customWidth="1"/>
    <col min="8" max="8" width="11.140625" customWidth="1"/>
    <col min="9" max="9" width="26.42578125" hidden="1" customWidth="1"/>
    <col min="10" max="10" width="9.85546875" customWidth="1"/>
    <col min="11" max="11" width="11.42578125" customWidth="1"/>
    <col min="12" max="12" width="9.85546875" customWidth="1"/>
    <col min="13" max="16" width="11.5703125" customWidth="1"/>
    <col min="17" max="21" width="12.42578125" customWidth="1"/>
    <col min="22" max="22" width="44.42578125" hidden="1" customWidth="1"/>
    <col min="23" max="23" width="24.42578125" customWidth="1"/>
    <col min="24" max="24" width="34.5703125" bestFit="1" customWidth="1"/>
    <col min="25" max="25" width="19.28515625" bestFit="1" customWidth="1"/>
    <col min="26" max="26" width="32.42578125" bestFit="1" customWidth="1"/>
    <col min="16381" max="16381" width="11.7109375" bestFit="1" customWidth="1"/>
  </cols>
  <sheetData>
    <row r="2" spans="2:26 16381:16381" x14ac:dyDescent="0.25">
      <c r="D2" t="s">
        <v>17</v>
      </c>
      <c r="E2">
        <v>10.7639</v>
      </c>
    </row>
    <row r="3" spans="2:26 16381:16381" x14ac:dyDescent="0.25">
      <c r="U3" s="3"/>
      <c r="V3" s="3"/>
    </row>
    <row r="4" spans="2:26 16381:16381" hidden="1" x14ac:dyDescent="0.25"/>
    <row r="6" spans="2:26 16381:16381" x14ac:dyDescent="0.25">
      <c r="B6" s="37" t="s">
        <v>33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2:26 16381:16381" s="1" customFormat="1" ht="45" customHeight="1" x14ac:dyDescent="0.25">
      <c r="B7" s="36" t="s">
        <v>0</v>
      </c>
      <c r="C7" s="36" t="s">
        <v>1</v>
      </c>
      <c r="D7" s="36" t="s">
        <v>4</v>
      </c>
      <c r="E7" s="36" t="s">
        <v>11</v>
      </c>
      <c r="F7" s="17"/>
      <c r="G7" s="36" t="s">
        <v>3</v>
      </c>
      <c r="H7" s="36"/>
      <c r="I7" s="12" t="s">
        <v>20</v>
      </c>
      <c r="J7" s="36" t="s">
        <v>16</v>
      </c>
      <c r="K7" s="36"/>
      <c r="L7" s="36" t="s">
        <v>12</v>
      </c>
      <c r="M7" s="36"/>
      <c r="N7" s="36" t="s">
        <v>14</v>
      </c>
      <c r="O7" s="36"/>
      <c r="P7" s="36" t="s">
        <v>15</v>
      </c>
      <c r="Q7" s="36"/>
      <c r="R7" s="36" t="str">
        <f>UPPER("Built Up AREA")</f>
        <v>BUILT UP AREA</v>
      </c>
      <c r="S7" s="36"/>
      <c r="T7" s="36" t="s">
        <v>13</v>
      </c>
      <c r="U7" s="36"/>
      <c r="V7" s="36" t="s">
        <v>37</v>
      </c>
    </row>
    <row r="8" spans="2:26 16381:16381" s="1" customFormat="1" x14ac:dyDescent="0.25">
      <c r="B8" s="36"/>
      <c r="C8" s="36"/>
      <c r="D8" s="36"/>
      <c r="E8" s="36"/>
      <c r="F8" s="17" t="s">
        <v>38</v>
      </c>
      <c r="G8" s="2" t="s">
        <v>2</v>
      </c>
      <c r="H8" s="2" t="str">
        <f>$D$2</f>
        <v>Sq.ft.</v>
      </c>
      <c r="I8" s="13"/>
      <c r="J8" s="2" t="s">
        <v>2</v>
      </c>
      <c r="K8" s="2" t="str">
        <f>$D$2</f>
        <v>Sq.ft.</v>
      </c>
      <c r="L8" s="2" t="s">
        <v>2</v>
      </c>
      <c r="M8" s="2" t="str">
        <f>$D$2</f>
        <v>Sq.ft.</v>
      </c>
      <c r="N8" s="2" t="s">
        <v>2</v>
      </c>
      <c r="O8" s="2" t="str">
        <f>$D$2</f>
        <v>Sq.ft.</v>
      </c>
      <c r="P8" s="2" t="s">
        <v>2</v>
      </c>
      <c r="Q8" s="2" t="str">
        <f>$D$2</f>
        <v>Sq.ft.</v>
      </c>
      <c r="R8" s="2" t="s">
        <v>2</v>
      </c>
      <c r="S8" s="2" t="str">
        <f>$D$2</f>
        <v>Sq.ft.</v>
      </c>
      <c r="T8" s="2" t="s">
        <v>2</v>
      </c>
      <c r="U8" s="2" t="str">
        <f>$D$2</f>
        <v>Sq.ft.</v>
      </c>
      <c r="V8" s="36"/>
    </row>
    <row r="9" spans="2:26 16381:16381" s="6" customFormat="1" ht="12.75" customHeight="1" x14ac:dyDescent="0.2">
      <c r="B9" s="21">
        <v>1</v>
      </c>
      <c r="C9" s="7" t="s">
        <v>22</v>
      </c>
      <c r="D9" s="7">
        <v>12</v>
      </c>
      <c r="E9" s="22" t="str">
        <f>C9&amp;"-"&amp;D9</f>
        <v>F10-12</v>
      </c>
      <c r="F9" s="22" t="s">
        <v>39</v>
      </c>
      <c r="G9" s="23">
        <v>420</v>
      </c>
      <c r="H9" s="23">
        <f>$E$2*G9</f>
        <v>4520.8379999999997</v>
      </c>
      <c r="I9" s="23" t="s">
        <v>34</v>
      </c>
      <c r="J9" s="23">
        <v>252</v>
      </c>
      <c r="K9" s="23">
        <f>J9*$E$2</f>
        <v>2712.5027999999998</v>
      </c>
      <c r="L9" s="23">
        <v>252</v>
      </c>
      <c r="M9" s="23">
        <f>$E$2*L9</f>
        <v>2712.5027999999998</v>
      </c>
      <c r="N9" s="23">
        <v>1008</v>
      </c>
      <c r="O9" s="23">
        <f>N9*$E$2</f>
        <v>10850.011199999999</v>
      </c>
      <c r="P9" s="23">
        <v>1007.63</v>
      </c>
      <c r="Q9" s="23">
        <f>P9*$E$2</f>
        <v>10846.028557</v>
      </c>
      <c r="R9" s="23">
        <v>1461</v>
      </c>
      <c r="S9" s="23">
        <f>R9*$E$2</f>
        <v>15726.0579</v>
      </c>
      <c r="T9" s="23">
        <f t="shared" ref="T9:T13" si="0">R9-P9</f>
        <v>453.37</v>
      </c>
      <c r="U9" s="23">
        <f>T9*$E$2</f>
        <v>4880.0293430000002</v>
      </c>
      <c r="V9" s="7" t="s">
        <v>35</v>
      </c>
      <c r="W9" s="19" t="s">
        <v>36</v>
      </c>
      <c r="X9" s="6" t="str">
        <f>CONCATENATE(E9,"= ", I9)</f>
        <v>F10-12= Construction not started yet</v>
      </c>
      <c r="Y9" s="6" t="str">
        <f t="shared" ref="Y9:Y21" si="1">CONCATENATE(E9,"=",V9)</f>
        <v>F10-12=B+G+4  floors</v>
      </c>
      <c r="Z9" s="6" t="str">
        <f>CONCATENATE(E9,"=",W9)</f>
        <v>F10-12=B+G+4 Floors (Proposed)</v>
      </c>
    </row>
    <row r="10" spans="2:26 16381:16381" s="6" customFormat="1" ht="12.75" customHeight="1" x14ac:dyDescent="0.2">
      <c r="B10" s="21">
        <v>2</v>
      </c>
      <c r="C10" s="7" t="s">
        <v>23</v>
      </c>
      <c r="D10" s="7">
        <v>1</v>
      </c>
      <c r="E10" s="22" t="str">
        <f t="shared" ref="E10:E21" si="2">C10&amp;"-"&amp;D10</f>
        <v>F13-1</v>
      </c>
      <c r="F10" s="22" t="s">
        <v>39</v>
      </c>
      <c r="G10" s="23">
        <v>421.4</v>
      </c>
      <c r="H10" s="23">
        <f t="shared" ref="H10:H21" si="3">$E$2*G10</f>
        <v>4535.9074599999994</v>
      </c>
      <c r="I10" s="23" t="s">
        <v>34</v>
      </c>
      <c r="J10" s="23">
        <v>252.84</v>
      </c>
      <c r="K10" s="23">
        <f t="shared" ref="K10:K21" si="4">J10*$E$2</f>
        <v>2721.544476</v>
      </c>
      <c r="L10" s="23">
        <v>251.07</v>
      </c>
      <c r="M10" s="23">
        <f t="shared" ref="M10:M21" si="5">$E$2*L10</f>
        <v>2702.492373</v>
      </c>
      <c r="N10" s="23">
        <v>1011.36</v>
      </c>
      <c r="O10" s="23">
        <f>N10*$E$2</f>
        <v>10886.177904</v>
      </c>
      <c r="P10" s="23">
        <v>1007.9</v>
      </c>
      <c r="Q10" s="23">
        <f>P10*$E$2</f>
        <v>10848.934809999999</v>
      </c>
      <c r="R10" s="23">
        <v>1503.45</v>
      </c>
      <c r="S10" s="23">
        <f t="shared" ref="S10:S21" si="6">R10*$E$2</f>
        <v>16182.985455</v>
      </c>
      <c r="T10" s="23">
        <f t="shared" si="0"/>
        <v>495.55000000000007</v>
      </c>
      <c r="U10" s="23">
        <f t="shared" ref="U10:U21" si="7">T10*$E$2</f>
        <v>5334.0506450000003</v>
      </c>
      <c r="V10" s="7" t="s">
        <v>35</v>
      </c>
      <c r="W10" s="19" t="s">
        <v>36</v>
      </c>
      <c r="X10" s="6" t="str">
        <f t="shared" ref="X10:X21" si="8">CONCATENATE(E10,"= ", I10)</f>
        <v>F13-1= Construction not started yet</v>
      </c>
      <c r="Y10" s="6" t="str">
        <f t="shared" si="1"/>
        <v>F13-1=B+G+4  floors</v>
      </c>
      <c r="Z10" s="6" t="str">
        <f t="shared" ref="Z10:Z21" si="9">CONCATENATE(E10,"=",W10)</f>
        <v>F13-1=B+G+4 Floors (Proposed)</v>
      </c>
    </row>
    <row r="11" spans="2:26 16381:16381" s="6" customFormat="1" ht="12.75" customHeight="1" x14ac:dyDescent="0.2">
      <c r="B11" s="21">
        <v>4</v>
      </c>
      <c r="C11" s="7" t="s">
        <v>24</v>
      </c>
      <c r="D11" s="7">
        <v>95</v>
      </c>
      <c r="E11" s="22" t="str">
        <f t="shared" si="2"/>
        <v>MA-95</v>
      </c>
      <c r="F11" s="22" t="s">
        <v>41</v>
      </c>
      <c r="G11" s="23">
        <v>420</v>
      </c>
      <c r="H11" s="23">
        <f t="shared" si="3"/>
        <v>4520.8379999999997</v>
      </c>
      <c r="I11" s="23" t="s">
        <v>34</v>
      </c>
      <c r="J11" s="23">
        <v>252</v>
      </c>
      <c r="K11" s="23">
        <f t="shared" si="4"/>
        <v>2712.5027999999998</v>
      </c>
      <c r="L11" s="23">
        <v>252</v>
      </c>
      <c r="M11" s="23">
        <f t="shared" si="5"/>
        <v>2712.5027999999998</v>
      </c>
      <c r="N11" s="23">
        <v>1008</v>
      </c>
      <c r="O11" s="23">
        <f>N11*$E$2</f>
        <v>10850.011199999999</v>
      </c>
      <c r="P11" s="23">
        <v>1007.63</v>
      </c>
      <c r="Q11" s="23">
        <f>P11*$E$2</f>
        <v>10846.028557</v>
      </c>
      <c r="R11" s="23">
        <v>1503.7</v>
      </c>
      <c r="S11" s="23">
        <f t="shared" si="6"/>
        <v>16185.67643</v>
      </c>
      <c r="T11" s="23">
        <f t="shared" si="0"/>
        <v>496.07000000000005</v>
      </c>
      <c r="U11" s="23">
        <f t="shared" si="7"/>
        <v>5339.6478729999999</v>
      </c>
      <c r="V11" s="7" t="s">
        <v>35</v>
      </c>
      <c r="W11" s="19" t="s">
        <v>36</v>
      </c>
      <c r="X11" s="6" t="str">
        <f t="shared" si="8"/>
        <v>MA-95= Construction not started yet</v>
      </c>
      <c r="Y11" s="6" t="str">
        <f t="shared" si="1"/>
        <v>MA-95=B+G+4  floors</v>
      </c>
      <c r="Z11" s="6" t="str">
        <f t="shared" si="9"/>
        <v>MA-95=B+G+4 Floors (Proposed)</v>
      </c>
    </row>
    <row r="12" spans="2:26 16381:16381" s="6" customFormat="1" ht="12.75" customHeight="1" x14ac:dyDescent="0.2">
      <c r="B12" s="21">
        <v>5</v>
      </c>
      <c r="C12" s="7" t="s">
        <v>24</v>
      </c>
      <c r="D12" s="7">
        <v>96</v>
      </c>
      <c r="E12" s="22" t="str">
        <f t="shared" si="2"/>
        <v>MA-96</v>
      </c>
      <c r="F12" s="22" t="s">
        <v>41</v>
      </c>
      <c r="G12" s="23">
        <v>420</v>
      </c>
      <c r="H12" s="23">
        <f t="shared" si="3"/>
        <v>4520.8379999999997</v>
      </c>
      <c r="I12" s="23" t="s">
        <v>34</v>
      </c>
      <c r="J12" s="23">
        <v>252</v>
      </c>
      <c r="K12" s="23">
        <f t="shared" ref="K12" si="10">J12*$E$2</f>
        <v>2712.5027999999998</v>
      </c>
      <c r="L12" s="23">
        <v>252</v>
      </c>
      <c r="M12" s="23">
        <f t="shared" si="5"/>
        <v>2712.5027999999998</v>
      </c>
      <c r="N12" s="23">
        <v>1008</v>
      </c>
      <c r="O12" s="23">
        <f t="shared" ref="O12:O21" si="11">N12*$E$2</f>
        <v>10850.011199999999</v>
      </c>
      <c r="P12" s="23">
        <v>1007.63</v>
      </c>
      <c r="Q12" s="23">
        <f t="shared" ref="Q12:Q21" si="12">P12*$E$2</f>
        <v>10846.028557</v>
      </c>
      <c r="R12" s="23">
        <v>1503.7</v>
      </c>
      <c r="S12" s="23">
        <f t="shared" si="6"/>
        <v>16185.67643</v>
      </c>
      <c r="T12" s="23">
        <f t="shared" si="0"/>
        <v>496.07000000000005</v>
      </c>
      <c r="U12" s="23">
        <f t="shared" si="7"/>
        <v>5339.6478729999999</v>
      </c>
      <c r="V12" s="7" t="s">
        <v>35</v>
      </c>
      <c r="W12" s="19" t="s">
        <v>36</v>
      </c>
      <c r="X12" s="6" t="str">
        <f t="shared" si="8"/>
        <v>MA-96= Construction not started yet</v>
      </c>
      <c r="Y12" s="6" t="str">
        <f t="shared" si="1"/>
        <v>MA-96=B+G+4  floors</v>
      </c>
      <c r="Z12" s="6" t="str">
        <f t="shared" si="9"/>
        <v>MA-96=B+G+4 Floors (Proposed)</v>
      </c>
    </row>
    <row r="13" spans="2:26 16381:16381" s="6" customFormat="1" ht="12.75" customHeight="1" x14ac:dyDescent="0.2">
      <c r="B13" s="21">
        <v>6</v>
      </c>
      <c r="C13" s="7" t="s">
        <v>24</v>
      </c>
      <c r="D13" s="7">
        <v>97</v>
      </c>
      <c r="E13" s="22" t="str">
        <f t="shared" si="2"/>
        <v>MA-97</v>
      </c>
      <c r="F13" s="22" t="s">
        <v>41</v>
      </c>
      <c r="G13" s="23">
        <v>420</v>
      </c>
      <c r="H13" s="23">
        <f t="shared" si="3"/>
        <v>4520.8379999999997</v>
      </c>
      <c r="I13" s="23" t="s">
        <v>34</v>
      </c>
      <c r="J13" s="23">
        <v>252</v>
      </c>
      <c r="K13" s="23">
        <f t="shared" ref="K13" si="13">J13*$E$2</f>
        <v>2712.5027999999998</v>
      </c>
      <c r="L13" s="23">
        <v>252</v>
      </c>
      <c r="M13" s="23">
        <f t="shared" ref="M13" si="14">$E$2*L13</f>
        <v>2712.5027999999998</v>
      </c>
      <c r="N13" s="23">
        <v>1008</v>
      </c>
      <c r="O13" s="23">
        <f t="shared" ref="O13" si="15">N13*$E$2</f>
        <v>10850.011199999999</v>
      </c>
      <c r="P13" s="23">
        <v>1007.63</v>
      </c>
      <c r="Q13" s="23">
        <f t="shared" ref="Q13" si="16">P13*$E$2</f>
        <v>10846.028557</v>
      </c>
      <c r="R13" s="23">
        <v>1503.7</v>
      </c>
      <c r="S13" s="23">
        <f t="shared" ref="S13" si="17">R13*$E$2</f>
        <v>16185.67643</v>
      </c>
      <c r="T13" s="23">
        <f t="shared" si="0"/>
        <v>496.07000000000005</v>
      </c>
      <c r="U13" s="23">
        <f t="shared" si="7"/>
        <v>5339.6478729999999</v>
      </c>
      <c r="V13" s="7" t="s">
        <v>35</v>
      </c>
      <c r="W13" s="19" t="s">
        <v>36</v>
      </c>
      <c r="X13" s="6" t="str">
        <f t="shared" si="8"/>
        <v>MA-97= Construction not started yet</v>
      </c>
      <c r="Y13" s="6" t="str">
        <f t="shared" si="1"/>
        <v>MA-97=B+G+4  floors</v>
      </c>
      <c r="Z13" s="6" t="str">
        <f t="shared" si="9"/>
        <v>MA-97=B+G+4 Floors (Proposed)</v>
      </c>
      <c r="XFA13" s="6">
        <v>60000000</v>
      </c>
    </row>
    <row r="14" spans="2:26 16381:16381" s="6" customFormat="1" ht="12.75" customHeight="1" x14ac:dyDescent="0.2">
      <c r="B14" s="21">
        <v>7</v>
      </c>
      <c r="C14" s="7" t="s">
        <v>26</v>
      </c>
      <c r="D14" s="7" t="s">
        <v>27</v>
      </c>
      <c r="E14" s="22" t="str">
        <f t="shared" si="2"/>
        <v>U-25A_2</v>
      </c>
      <c r="F14" s="22" t="s">
        <v>40</v>
      </c>
      <c r="G14" s="23">
        <v>225</v>
      </c>
      <c r="H14" s="23">
        <f t="shared" si="3"/>
        <v>2421.8775000000001</v>
      </c>
      <c r="I14" s="23" t="s">
        <v>34</v>
      </c>
      <c r="J14" s="23">
        <v>148.5</v>
      </c>
      <c r="K14" s="23">
        <f t="shared" si="4"/>
        <v>1598.4391499999999</v>
      </c>
      <c r="L14" s="23">
        <v>147.46</v>
      </c>
      <c r="M14" s="23">
        <f t="shared" si="5"/>
        <v>1587.244694</v>
      </c>
      <c r="N14" s="23">
        <v>594</v>
      </c>
      <c r="O14" s="23">
        <f t="shared" si="11"/>
        <v>6393.7565999999997</v>
      </c>
      <c r="P14" s="23">
        <v>593.48</v>
      </c>
      <c r="Q14" s="23">
        <f t="shared" si="12"/>
        <v>6388.1593720000001</v>
      </c>
      <c r="R14" s="23">
        <v>888.09</v>
      </c>
      <c r="S14" s="23">
        <f t="shared" si="6"/>
        <v>9559.3119509999997</v>
      </c>
      <c r="T14" s="23">
        <f t="shared" ref="T14:T21" si="18">R14-P14</f>
        <v>294.61</v>
      </c>
      <c r="U14" s="23">
        <f t="shared" si="7"/>
        <v>3171.1525790000001</v>
      </c>
      <c r="V14" s="7" t="s">
        <v>35</v>
      </c>
      <c r="W14" s="19" t="s">
        <v>36</v>
      </c>
      <c r="X14" s="6" t="str">
        <f t="shared" si="8"/>
        <v>U-25A_2= Construction not started yet</v>
      </c>
      <c r="Y14" s="6" t="str">
        <f t="shared" si="1"/>
        <v>U-25A_2=B+G+4  floors</v>
      </c>
      <c r="Z14" s="6" t="str">
        <f t="shared" si="9"/>
        <v>U-25A_2=B+G+4 Floors (Proposed)</v>
      </c>
      <c r="XFA14" s="6">
        <v>3010</v>
      </c>
    </row>
    <row r="15" spans="2:26 16381:16381" s="6" customFormat="1" ht="12.75" customHeight="1" x14ac:dyDescent="0.2">
      <c r="B15" s="21">
        <v>8</v>
      </c>
      <c r="C15" s="7" t="s">
        <v>26</v>
      </c>
      <c r="D15" s="7" t="s">
        <v>28</v>
      </c>
      <c r="E15" s="22" t="str">
        <f t="shared" si="2"/>
        <v>U-25A_3</v>
      </c>
      <c r="F15" s="22" t="s">
        <v>40</v>
      </c>
      <c r="G15" s="23">
        <v>225</v>
      </c>
      <c r="H15" s="23">
        <f t="shared" ref="H15" si="19">$E$2*G15</f>
        <v>2421.8775000000001</v>
      </c>
      <c r="I15" s="23" t="s">
        <v>34</v>
      </c>
      <c r="J15" s="23">
        <v>148.5</v>
      </c>
      <c r="K15" s="23">
        <f t="shared" ref="K15" si="20">J15*$E$2</f>
        <v>1598.4391499999999</v>
      </c>
      <c r="L15" s="23">
        <v>147.46</v>
      </c>
      <c r="M15" s="23">
        <f t="shared" ref="M15" si="21">$E$2*L15</f>
        <v>1587.244694</v>
      </c>
      <c r="N15" s="23">
        <v>594</v>
      </c>
      <c r="O15" s="23">
        <f t="shared" ref="O15" si="22">N15*$E$2</f>
        <v>6393.7565999999997</v>
      </c>
      <c r="P15" s="23">
        <v>593.48</v>
      </c>
      <c r="Q15" s="23">
        <f t="shared" ref="Q15" si="23">P15*$E$2</f>
        <v>6388.1593720000001</v>
      </c>
      <c r="R15" s="23">
        <v>888.09</v>
      </c>
      <c r="S15" s="23">
        <f t="shared" ref="S15" si="24">R15*$E$2</f>
        <v>9559.3119509999997</v>
      </c>
      <c r="T15" s="23">
        <f t="shared" ref="T15" si="25">R15-P15</f>
        <v>294.61</v>
      </c>
      <c r="U15" s="23">
        <f t="shared" ref="U15" si="26">T15*$E$2</f>
        <v>3171.1525790000001</v>
      </c>
      <c r="V15" s="7" t="s">
        <v>35</v>
      </c>
      <c r="W15" s="19" t="s">
        <v>36</v>
      </c>
      <c r="X15" s="6" t="str">
        <f t="shared" si="8"/>
        <v>U-25A_3= Construction not started yet</v>
      </c>
      <c r="Y15" s="6" t="str">
        <f t="shared" si="1"/>
        <v>U-25A_3=B+G+4  floors</v>
      </c>
      <c r="Z15" s="6" t="str">
        <f t="shared" si="9"/>
        <v>U-25A_3=B+G+4 Floors (Proposed)</v>
      </c>
      <c r="XFA15" s="6">
        <f>XFA13/XFA14</f>
        <v>19933.554817275748</v>
      </c>
    </row>
    <row r="16" spans="2:26 16381:16381" s="6" customFormat="1" ht="12.75" customHeight="1" x14ac:dyDescent="0.2">
      <c r="B16" s="21">
        <v>9</v>
      </c>
      <c r="C16" s="7" t="s">
        <v>26</v>
      </c>
      <c r="D16" s="7" t="s">
        <v>25</v>
      </c>
      <c r="E16" s="22" t="str">
        <f t="shared" si="2"/>
        <v>U-25A_4</v>
      </c>
      <c r="F16" s="22" t="s">
        <v>40</v>
      </c>
      <c r="G16" s="23">
        <v>225</v>
      </c>
      <c r="H16" s="23">
        <f t="shared" si="3"/>
        <v>2421.8775000000001</v>
      </c>
      <c r="I16" s="23" t="s">
        <v>34</v>
      </c>
      <c r="J16" s="23">
        <v>148.5</v>
      </c>
      <c r="K16" s="23">
        <f t="shared" si="4"/>
        <v>1598.4391499999999</v>
      </c>
      <c r="L16" s="23">
        <v>147.46</v>
      </c>
      <c r="M16" s="23">
        <f t="shared" si="5"/>
        <v>1587.244694</v>
      </c>
      <c r="N16" s="23">
        <v>594</v>
      </c>
      <c r="O16" s="23">
        <f t="shared" si="11"/>
        <v>6393.7565999999997</v>
      </c>
      <c r="P16" s="23">
        <v>593.48</v>
      </c>
      <c r="Q16" s="23">
        <f t="shared" si="12"/>
        <v>6388.1593720000001</v>
      </c>
      <c r="R16" s="23">
        <v>888.09</v>
      </c>
      <c r="S16" s="23">
        <f t="shared" si="6"/>
        <v>9559.3119509999997</v>
      </c>
      <c r="T16" s="23">
        <f t="shared" si="18"/>
        <v>294.61</v>
      </c>
      <c r="U16" s="23">
        <f t="shared" si="7"/>
        <v>3171.1525790000001</v>
      </c>
      <c r="V16" s="7" t="s">
        <v>35</v>
      </c>
      <c r="W16" s="19" t="s">
        <v>36</v>
      </c>
      <c r="X16" s="6" t="str">
        <f t="shared" si="8"/>
        <v>U-25A_4= Construction not started yet</v>
      </c>
      <c r="Y16" s="6" t="str">
        <f t="shared" si="1"/>
        <v>U-25A_4=B+G+4  floors</v>
      </c>
      <c r="Z16" s="6" t="str">
        <f t="shared" si="9"/>
        <v>U-25A_4=B+G+4 Floors (Proposed)</v>
      </c>
    </row>
    <row r="17" spans="2:26" s="6" customFormat="1" ht="12.75" customHeight="1" x14ac:dyDescent="0.2">
      <c r="B17" s="21">
        <v>10</v>
      </c>
      <c r="C17" s="7" t="s">
        <v>26</v>
      </c>
      <c r="D17" s="7" t="s">
        <v>29</v>
      </c>
      <c r="E17" s="22" t="str">
        <f t="shared" si="2"/>
        <v>U-25A_5</v>
      </c>
      <c r="F17" s="22" t="s">
        <v>40</v>
      </c>
      <c r="G17" s="23">
        <v>225</v>
      </c>
      <c r="H17" s="23">
        <f t="shared" si="3"/>
        <v>2421.8775000000001</v>
      </c>
      <c r="I17" s="23" t="s">
        <v>34</v>
      </c>
      <c r="J17" s="23">
        <v>148.5</v>
      </c>
      <c r="K17" s="23">
        <f t="shared" ref="K17" si="27">J17*$E$2</f>
        <v>1598.4391499999999</v>
      </c>
      <c r="L17" s="23">
        <v>147.46</v>
      </c>
      <c r="M17" s="23">
        <f t="shared" ref="M17" si="28">$E$2*L17</f>
        <v>1587.244694</v>
      </c>
      <c r="N17" s="23">
        <v>594</v>
      </c>
      <c r="O17" s="23">
        <f t="shared" ref="O17" si="29">N17*$E$2</f>
        <v>6393.7565999999997</v>
      </c>
      <c r="P17" s="23">
        <v>593.48</v>
      </c>
      <c r="Q17" s="23">
        <f t="shared" si="12"/>
        <v>6388.1593720000001</v>
      </c>
      <c r="R17" s="23">
        <v>888.09</v>
      </c>
      <c r="S17" s="23">
        <f t="shared" ref="S17" si="30">R17*$E$2</f>
        <v>9559.3119509999997</v>
      </c>
      <c r="T17" s="23">
        <f t="shared" ref="T17" si="31">R17-P17</f>
        <v>294.61</v>
      </c>
      <c r="U17" s="23">
        <f t="shared" ref="U17" si="32">T17*$E$2</f>
        <v>3171.1525790000001</v>
      </c>
      <c r="V17" s="7" t="s">
        <v>35</v>
      </c>
      <c r="W17" s="19" t="s">
        <v>36</v>
      </c>
      <c r="X17" s="6" t="str">
        <f t="shared" si="8"/>
        <v>U-25A_5= Construction not started yet</v>
      </c>
      <c r="Y17" s="6" t="str">
        <f t="shared" si="1"/>
        <v>U-25A_5=B+G+4  floors</v>
      </c>
      <c r="Z17" s="6" t="str">
        <f t="shared" si="9"/>
        <v>U-25A_5=B+G+4 Floors (Proposed)</v>
      </c>
    </row>
    <row r="18" spans="2:26" s="6" customFormat="1" ht="12.75" customHeight="1" x14ac:dyDescent="0.2">
      <c r="B18" s="21">
        <v>11</v>
      </c>
      <c r="C18" s="7" t="s">
        <v>26</v>
      </c>
      <c r="D18" s="7" t="s">
        <v>30</v>
      </c>
      <c r="E18" s="22" t="str">
        <f t="shared" ref="E18" si="33">C18&amp;"-"&amp;D18</f>
        <v>U-25A_6</v>
      </c>
      <c r="F18" s="22" t="s">
        <v>40</v>
      </c>
      <c r="G18" s="23">
        <v>225</v>
      </c>
      <c r="H18" s="23">
        <f t="shared" ref="H18" si="34">$E$2*G18</f>
        <v>2421.8775000000001</v>
      </c>
      <c r="I18" s="23" t="s">
        <v>34</v>
      </c>
      <c r="J18" s="23">
        <v>148.5</v>
      </c>
      <c r="K18" s="23">
        <f t="shared" ref="K18" si="35">J18*$E$2</f>
        <v>1598.4391499999999</v>
      </c>
      <c r="L18" s="23">
        <v>147.46</v>
      </c>
      <c r="M18" s="23">
        <f t="shared" ref="M18" si="36">$E$2*L18</f>
        <v>1587.244694</v>
      </c>
      <c r="N18" s="23">
        <v>594</v>
      </c>
      <c r="O18" s="23">
        <f t="shared" ref="O18" si="37">N18*$E$2</f>
        <v>6393.7565999999997</v>
      </c>
      <c r="P18" s="23">
        <v>593.48</v>
      </c>
      <c r="Q18" s="23">
        <f t="shared" ref="Q18" si="38">P18*$E$2</f>
        <v>6388.1593720000001</v>
      </c>
      <c r="R18" s="23">
        <v>888.09</v>
      </c>
      <c r="S18" s="23">
        <f t="shared" ref="S18" si="39">R18*$E$2</f>
        <v>9559.3119509999997</v>
      </c>
      <c r="T18" s="23">
        <f t="shared" ref="T18" si="40">R18-P18</f>
        <v>294.61</v>
      </c>
      <c r="U18" s="23">
        <f t="shared" ref="U18" si="41">T18*$E$2</f>
        <v>3171.1525790000001</v>
      </c>
      <c r="V18" s="7" t="s">
        <v>35</v>
      </c>
      <c r="W18" s="19" t="s">
        <v>36</v>
      </c>
      <c r="X18" s="6" t="str">
        <f t="shared" si="8"/>
        <v>U-25A_6= Construction not started yet</v>
      </c>
      <c r="Y18" s="6" t="str">
        <f t="shared" si="1"/>
        <v>U-25A_6=B+G+4  floors</v>
      </c>
      <c r="Z18" s="6" t="str">
        <f t="shared" si="9"/>
        <v>U-25A_6=B+G+4 Floors (Proposed)</v>
      </c>
    </row>
    <row r="19" spans="2:26" s="6" customFormat="1" ht="12.75" customHeight="1" x14ac:dyDescent="0.2">
      <c r="B19" s="21">
        <v>12</v>
      </c>
      <c r="C19" s="7" t="s">
        <v>26</v>
      </c>
      <c r="D19" s="7" t="s">
        <v>31</v>
      </c>
      <c r="E19" s="22" t="str">
        <f t="shared" si="2"/>
        <v>U-25A_7</v>
      </c>
      <c r="F19" s="22" t="s">
        <v>40</v>
      </c>
      <c r="G19" s="23">
        <v>225</v>
      </c>
      <c r="H19" s="23">
        <f t="shared" si="3"/>
        <v>2421.8775000000001</v>
      </c>
      <c r="I19" s="23" t="s">
        <v>34</v>
      </c>
      <c r="J19" s="23">
        <v>148.55000000000001</v>
      </c>
      <c r="K19" s="23">
        <f t="shared" ref="K19" si="42">J19*$E$2</f>
        <v>1598.977345</v>
      </c>
      <c r="L19" s="23">
        <v>145.71</v>
      </c>
      <c r="M19" s="23">
        <f t="shared" ref="M19" si="43">$E$2*L19</f>
        <v>1568.4078690000001</v>
      </c>
      <c r="N19" s="23">
        <v>594.17999999999995</v>
      </c>
      <c r="O19" s="23">
        <f t="shared" ref="O19" si="44">N19*$E$2</f>
        <v>6395.6941019999995</v>
      </c>
      <c r="P19" s="23">
        <v>594.07000000000005</v>
      </c>
      <c r="Q19" s="23">
        <f t="shared" ref="Q19" si="45">P19*$E$2</f>
        <v>6394.5100730000004</v>
      </c>
      <c r="R19" s="23">
        <v>875</v>
      </c>
      <c r="S19" s="23">
        <f t="shared" ref="S19" si="46">R19*$E$2</f>
        <v>9418.4125000000004</v>
      </c>
      <c r="T19" s="23">
        <f t="shared" ref="T19" si="47">R19-P19</f>
        <v>280.92999999999995</v>
      </c>
      <c r="U19" s="23">
        <f t="shared" si="7"/>
        <v>3023.9024269999995</v>
      </c>
      <c r="V19" s="7" t="s">
        <v>35</v>
      </c>
      <c r="W19" s="19" t="s">
        <v>36</v>
      </c>
      <c r="X19" s="6" t="str">
        <f t="shared" si="8"/>
        <v>U-25A_7= Construction not started yet</v>
      </c>
      <c r="Y19" s="6" t="str">
        <f t="shared" si="1"/>
        <v>U-25A_7=B+G+4  floors</v>
      </c>
      <c r="Z19" s="6" t="str">
        <f t="shared" si="9"/>
        <v>U-25A_7=B+G+4 Floors (Proposed)</v>
      </c>
    </row>
    <row r="20" spans="2:26" s="6" customFormat="1" ht="12.75" customHeight="1" x14ac:dyDescent="0.2">
      <c r="B20" s="21">
        <v>13</v>
      </c>
      <c r="C20" s="7" t="s">
        <v>32</v>
      </c>
      <c r="D20" s="7">
        <v>7</v>
      </c>
      <c r="E20" s="22" t="str">
        <f t="shared" si="2"/>
        <v>W4-7</v>
      </c>
      <c r="F20" s="22" t="s">
        <v>41</v>
      </c>
      <c r="G20" s="23">
        <v>225.07</v>
      </c>
      <c r="H20" s="23">
        <f t="shared" si="3"/>
        <v>2422.6309729999998</v>
      </c>
      <c r="I20" s="23" t="s">
        <v>21</v>
      </c>
      <c r="J20" s="23">
        <v>148.55000000000001</v>
      </c>
      <c r="K20" s="23">
        <f t="shared" ref="K20" si="48">J20*$E$2</f>
        <v>1598.977345</v>
      </c>
      <c r="L20" s="23">
        <v>145.71</v>
      </c>
      <c r="M20" s="23">
        <f t="shared" si="5"/>
        <v>1568.4078690000001</v>
      </c>
      <c r="N20" s="23">
        <v>594.17999999999995</v>
      </c>
      <c r="O20" s="23">
        <f t="shared" si="11"/>
        <v>6395.6941019999995</v>
      </c>
      <c r="P20" s="23">
        <v>594.07000000000005</v>
      </c>
      <c r="Q20" s="23">
        <f t="shared" si="12"/>
        <v>6394.5100730000004</v>
      </c>
      <c r="R20" s="23">
        <v>875</v>
      </c>
      <c r="S20" s="23">
        <f t="shared" si="6"/>
        <v>9418.4125000000004</v>
      </c>
      <c r="T20" s="23">
        <f t="shared" ref="T20" si="49">R20-P20</f>
        <v>280.92999999999995</v>
      </c>
      <c r="U20" s="23">
        <f t="shared" si="7"/>
        <v>3023.9024269999995</v>
      </c>
      <c r="V20" s="7" t="s">
        <v>35</v>
      </c>
      <c r="W20" s="19" t="s">
        <v>36</v>
      </c>
      <c r="X20" s="6" t="str">
        <f t="shared" si="8"/>
        <v>W4-7= Excavation work completed</v>
      </c>
      <c r="Y20" s="6" t="str">
        <f t="shared" si="1"/>
        <v>W4-7=B+G+4  floors</v>
      </c>
      <c r="Z20" s="6" t="str">
        <f t="shared" si="9"/>
        <v>W4-7=B+G+4 Floors (Proposed)</v>
      </c>
    </row>
    <row r="21" spans="2:26" s="6" customFormat="1" ht="12.75" customHeight="1" x14ac:dyDescent="0.2">
      <c r="B21" s="21">
        <v>14</v>
      </c>
      <c r="C21" s="7" t="s">
        <v>32</v>
      </c>
      <c r="D21" s="7">
        <v>11</v>
      </c>
      <c r="E21" s="22" t="str">
        <f t="shared" si="2"/>
        <v>W4-11</v>
      </c>
      <c r="F21" s="22" t="s">
        <v>41</v>
      </c>
      <c r="G21" s="23">
        <v>225</v>
      </c>
      <c r="H21" s="23">
        <f t="shared" si="3"/>
        <v>2421.8775000000001</v>
      </c>
      <c r="I21" s="23" t="s">
        <v>21</v>
      </c>
      <c r="J21" s="23">
        <v>148.5</v>
      </c>
      <c r="K21" s="23">
        <f t="shared" si="4"/>
        <v>1598.4391499999999</v>
      </c>
      <c r="L21" s="23">
        <v>147.46</v>
      </c>
      <c r="M21" s="23">
        <f t="shared" si="5"/>
        <v>1587.244694</v>
      </c>
      <c r="N21" s="23">
        <v>594</v>
      </c>
      <c r="O21" s="23">
        <f t="shared" si="11"/>
        <v>6393.7565999999997</v>
      </c>
      <c r="P21" s="23">
        <v>593.48</v>
      </c>
      <c r="Q21" s="23">
        <f t="shared" si="12"/>
        <v>6388.1593720000001</v>
      </c>
      <c r="R21" s="23">
        <v>888.09</v>
      </c>
      <c r="S21" s="23">
        <f t="shared" si="6"/>
        <v>9559.3119509999997</v>
      </c>
      <c r="T21" s="23">
        <f t="shared" si="18"/>
        <v>294.61</v>
      </c>
      <c r="U21" s="23">
        <f t="shared" si="7"/>
        <v>3171.1525790000001</v>
      </c>
      <c r="V21" s="7" t="s">
        <v>35</v>
      </c>
      <c r="W21" s="19" t="s">
        <v>36</v>
      </c>
      <c r="X21" s="6" t="str">
        <f t="shared" si="8"/>
        <v>W4-11= Excavation work completed</v>
      </c>
      <c r="Y21" s="6" t="str">
        <f t="shared" si="1"/>
        <v>W4-11=B+G+4  floors</v>
      </c>
      <c r="Z21" s="6" t="str">
        <f t="shared" si="9"/>
        <v>W4-11=B+G+4 Floors (Proposed)</v>
      </c>
    </row>
    <row r="22" spans="2:26" s="1" customFormat="1" ht="12.75" customHeight="1" x14ac:dyDescent="0.25">
      <c r="B22" s="33" t="s">
        <v>18</v>
      </c>
      <c r="C22" s="33"/>
      <c r="D22" s="33"/>
      <c r="E22" s="33"/>
      <c r="F22" s="18"/>
      <c r="G22" s="8">
        <f>SUM(G9:G21)</f>
        <v>3901.4700000000003</v>
      </c>
      <c r="H22" s="8">
        <f>SUM(H9:H21)</f>
        <v>41995.032932999995</v>
      </c>
      <c r="I22" s="8"/>
      <c r="J22" s="25">
        <f t="shared" ref="J22:U22" si="50">SUM(J9:J21)</f>
        <v>2448.9400000000005</v>
      </c>
      <c r="K22" s="25">
        <f t="shared" si="50"/>
        <v>26360.145265999992</v>
      </c>
      <c r="L22" s="25">
        <f t="shared" si="50"/>
        <v>2435.25</v>
      </c>
      <c r="M22" s="25">
        <f t="shared" si="50"/>
        <v>26212.787475000001</v>
      </c>
      <c r="N22" s="25">
        <f t="shared" si="50"/>
        <v>9795.7200000000012</v>
      </c>
      <c r="O22" s="25">
        <f t="shared" si="50"/>
        <v>105440.15050799996</v>
      </c>
      <c r="P22" s="25">
        <f t="shared" si="50"/>
        <v>9787.4399999999969</v>
      </c>
      <c r="Q22" s="25">
        <f t="shared" si="50"/>
        <v>105351.02541599996</v>
      </c>
      <c r="R22" s="25">
        <f t="shared" si="50"/>
        <v>14554.09</v>
      </c>
      <c r="S22" s="25">
        <f t="shared" si="50"/>
        <v>156658.769351</v>
      </c>
      <c r="T22" s="25">
        <f t="shared" si="50"/>
        <v>4766.6500000000015</v>
      </c>
      <c r="U22" s="25">
        <f t="shared" si="50"/>
        <v>51307.743935000013</v>
      </c>
      <c r="V22" s="9"/>
    </row>
    <row r="23" spans="2:26" s="1" customFormat="1" ht="12.75" customHeight="1" x14ac:dyDescent="0.25">
      <c r="G23" s="10"/>
      <c r="H23" s="10"/>
      <c r="I23" s="10"/>
    </row>
    <row r="24" spans="2:26" s="1" customFormat="1" ht="12.75" customHeight="1" x14ac:dyDescent="0.25">
      <c r="E24" s="1" t="str">
        <f>CONCATENATE(E9,"=",F9, "facing")</f>
        <v>F10-12=East facing</v>
      </c>
      <c r="G24" s="10"/>
      <c r="H24" s="10"/>
    </row>
    <row r="25" spans="2:26" s="1" customFormat="1" ht="12.75" x14ac:dyDescent="0.25">
      <c r="E25" s="1" t="str">
        <f t="shared" ref="E25:E36" si="51">CONCATENATE(E10,"=",F10, "facing")</f>
        <v>F13-1=East facing</v>
      </c>
      <c r="G25" s="10"/>
      <c r="I25" s="20"/>
    </row>
    <row r="26" spans="2:26" s="1" customFormat="1" x14ac:dyDescent="0.25">
      <c r="E26" s="1" t="str">
        <f t="shared" si="51"/>
        <v>MA-95=North facing</v>
      </c>
      <c r="G26" s="10"/>
      <c r="H26" s="5">
        <v>1</v>
      </c>
      <c r="I26" s="16"/>
      <c r="J26" s="30" t="s">
        <v>6</v>
      </c>
      <c r="K26" s="30"/>
      <c r="L26" s="30"/>
      <c r="M26" s="30"/>
      <c r="N26" s="35"/>
      <c r="O26" s="35"/>
      <c r="P26" s="35"/>
      <c r="Q26" s="35"/>
      <c r="R26" s="32">
        <f>G22</f>
        <v>3901.4700000000003</v>
      </c>
      <c r="S26" s="32"/>
      <c r="T26" s="4" t="s">
        <v>2</v>
      </c>
      <c r="U26" s="10"/>
    </row>
    <row r="27" spans="2:26" s="1" customFormat="1" ht="12.75" x14ac:dyDescent="0.25">
      <c r="E27" s="1" t="str">
        <f t="shared" si="51"/>
        <v>MA-96=North facing</v>
      </c>
      <c r="H27" s="34">
        <v>2</v>
      </c>
      <c r="I27" s="11"/>
      <c r="J27" s="30" t="s">
        <v>7</v>
      </c>
      <c r="K27" s="30"/>
      <c r="L27" s="30"/>
      <c r="M27" s="30"/>
      <c r="N27" s="31" t="s">
        <v>5</v>
      </c>
      <c r="O27" s="31"/>
      <c r="P27" s="31"/>
      <c r="Q27" s="31"/>
      <c r="R27" s="32">
        <f>J22</f>
        <v>2448.9400000000005</v>
      </c>
      <c r="S27" s="32"/>
      <c r="T27" s="4" t="s">
        <v>2</v>
      </c>
      <c r="U27" s="10"/>
      <c r="Z27" s="14"/>
    </row>
    <row r="28" spans="2:26" s="1" customFormat="1" ht="12.75" x14ac:dyDescent="0.25">
      <c r="E28" s="1" t="str">
        <f t="shared" si="51"/>
        <v>MA-97=North facing</v>
      </c>
      <c r="G28" s="10"/>
      <c r="H28" s="34"/>
      <c r="I28" s="11"/>
      <c r="J28" s="30"/>
      <c r="K28" s="30"/>
      <c r="L28" s="30"/>
      <c r="M28" s="30"/>
      <c r="N28" s="31" t="s">
        <v>8</v>
      </c>
      <c r="O28" s="31"/>
      <c r="P28" s="31"/>
      <c r="Q28" s="31"/>
      <c r="R28" s="32">
        <f>L22</f>
        <v>2435.25</v>
      </c>
      <c r="S28" s="32"/>
      <c r="T28" s="4" t="s">
        <v>2</v>
      </c>
      <c r="U28" s="10"/>
    </row>
    <row r="29" spans="2:26" s="1" customFormat="1" ht="12.75" x14ac:dyDescent="0.25">
      <c r="E29" s="1" t="str">
        <f>CONCATENATE(E14,"=",F14, " facing")</f>
        <v>U-25A_2=West facing</v>
      </c>
      <c r="G29" s="10"/>
      <c r="H29" s="34">
        <v>3</v>
      </c>
      <c r="I29" s="11"/>
      <c r="J29" s="30" t="s">
        <v>9</v>
      </c>
      <c r="K29" s="30"/>
      <c r="L29" s="30"/>
      <c r="M29" s="30"/>
      <c r="N29" s="31" t="s">
        <v>5</v>
      </c>
      <c r="O29" s="31"/>
      <c r="P29" s="31"/>
      <c r="Q29" s="31"/>
      <c r="R29" s="32">
        <f>N22</f>
        <v>9795.7200000000012</v>
      </c>
      <c r="S29" s="32"/>
      <c r="T29" s="4" t="s">
        <v>2</v>
      </c>
      <c r="U29" s="10"/>
    </row>
    <row r="30" spans="2:26" s="1" customFormat="1" ht="12.75" x14ac:dyDescent="0.25">
      <c r="E30" s="1" t="str">
        <f t="shared" ref="E30:E34" si="52">CONCATENATE(E15,"=",F15, " facing")</f>
        <v>U-25A_3=West facing</v>
      </c>
      <c r="H30" s="34"/>
      <c r="I30" s="11"/>
      <c r="J30" s="30"/>
      <c r="K30" s="30"/>
      <c r="L30" s="30"/>
      <c r="M30" s="30"/>
      <c r="N30" s="31" t="s">
        <v>8</v>
      </c>
      <c r="O30" s="31"/>
      <c r="P30" s="31"/>
      <c r="Q30" s="31"/>
      <c r="R30" s="32">
        <f>P22</f>
        <v>9787.4399999999969</v>
      </c>
      <c r="S30" s="32"/>
      <c r="T30" s="4" t="s">
        <v>2</v>
      </c>
      <c r="U30" s="10"/>
    </row>
    <row r="31" spans="2:26" s="1" customFormat="1" ht="12.75" x14ac:dyDescent="0.25">
      <c r="E31" s="1" t="str">
        <f t="shared" si="52"/>
        <v>U-25A_4=West facing</v>
      </c>
      <c r="H31" s="5">
        <v>4</v>
      </c>
      <c r="I31" s="11"/>
      <c r="J31" s="30" t="s">
        <v>10</v>
      </c>
      <c r="K31" s="30"/>
      <c r="L31" s="30"/>
      <c r="M31" s="30"/>
      <c r="N31" s="31" t="s">
        <v>8</v>
      </c>
      <c r="O31" s="31"/>
      <c r="P31" s="31"/>
      <c r="Q31" s="31"/>
      <c r="R31" s="32">
        <f>T22</f>
        <v>4766.6500000000015</v>
      </c>
      <c r="S31" s="32"/>
      <c r="T31" s="4" t="s">
        <v>2</v>
      </c>
      <c r="U31" s="10"/>
      <c r="Z31" s="15"/>
    </row>
    <row r="32" spans="2:26" s="1" customFormat="1" ht="12.75" x14ac:dyDescent="0.25">
      <c r="E32" s="1" t="str">
        <f t="shared" si="52"/>
        <v>U-25A_5=West facing</v>
      </c>
      <c r="H32" s="5">
        <v>5</v>
      </c>
      <c r="I32" s="11"/>
      <c r="J32" s="30" t="s">
        <v>19</v>
      </c>
      <c r="K32" s="30"/>
      <c r="L32" s="30"/>
      <c r="M32" s="30"/>
      <c r="N32" s="31" t="s">
        <v>8</v>
      </c>
      <c r="O32" s="31"/>
      <c r="P32" s="31"/>
      <c r="Q32" s="31"/>
      <c r="R32" s="32">
        <f>R22</f>
        <v>14554.09</v>
      </c>
      <c r="S32" s="32"/>
      <c r="T32" s="4" t="s">
        <v>2</v>
      </c>
      <c r="U32" s="10">
        <f>R31+R29</f>
        <v>14562.370000000003</v>
      </c>
    </row>
    <row r="33" spans="5:5" s="1" customFormat="1" ht="12.75" x14ac:dyDescent="0.25">
      <c r="E33" s="1" t="str">
        <f t="shared" si="52"/>
        <v>U-25A_6=West facing</v>
      </c>
    </row>
    <row r="34" spans="5:5" s="1" customFormat="1" ht="12.75" x14ac:dyDescent="0.25">
      <c r="E34" s="1" t="str">
        <f t="shared" si="52"/>
        <v>U-25A_7=West facing</v>
      </c>
    </row>
    <row r="35" spans="5:5" s="1" customFormat="1" ht="12.75" x14ac:dyDescent="0.25">
      <c r="E35" s="1" t="str">
        <f t="shared" si="51"/>
        <v>W4-7=North facing</v>
      </c>
    </row>
    <row r="36" spans="5:5" s="1" customFormat="1" ht="12.75" x14ac:dyDescent="0.25">
      <c r="E36" s="1" t="str">
        <f t="shared" si="51"/>
        <v>W4-11=North facing</v>
      </c>
    </row>
    <row r="37" spans="5:5" s="1" customFormat="1" ht="12.75" x14ac:dyDescent="0.25"/>
    <row r="38" spans="5:5" s="1" customFormat="1" ht="12.75" x14ac:dyDescent="0.25"/>
    <row r="39" spans="5:5" s="1" customFormat="1" ht="12.75" x14ac:dyDescent="0.25"/>
    <row r="40" spans="5:5" s="1" customFormat="1" ht="12.75" x14ac:dyDescent="0.25"/>
    <row r="41" spans="5:5" s="1" customFormat="1" ht="12.75" x14ac:dyDescent="0.25"/>
    <row r="42" spans="5:5" s="1" customFormat="1" ht="12.75" x14ac:dyDescent="0.25"/>
    <row r="43" spans="5:5" s="1" customFormat="1" ht="12.75" x14ac:dyDescent="0.25"/>
    <row r="44" spans="5:5" s="1" customFormat="1" ht="12.75" x14ac:dyDescent="0.25"/>
    <row r="45" spans="5:5" s="1" customFormat="1" ht="12.75" x14ac:dyDescent="0.25"/>
    <row r="46" spans="5:5" s="1" customFormat="1" ht="12.75" x14ac:dyDescent="0.25"/>
    <row r="47" spans="5:5" s="1" customFormat="1" ht="12.75" x14ac:dyDescent="0.25"/>
    <row r="48" spans="5:5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</sheetData>
  <mergeCells count="35">
    <mergeCell ref="V7:V8"/>
    <mergeCell ref="B6:V6"/>
    <mergeCell ref="G7:H7"/>
    <mergeCell ref="E7:E8"/>
    <mergeCell ref="D7:D8"/>
    <mergeCell ref="C7:C8"/>
    <mergeCell ref="B7:B8"/>
    <mergeCell ref="L7:M7"/>
    <mergeCell ref="P7:Q7"/>
    <mergeCell ref="T7:U7"/>
    <mergeCell ref="N7:O7"/>
    <mergeCell ref="J7:K7"/>
    <mergeCell ref="R7:S7"/>
    <mergeCell ref="B22:E22"/>
    <mergeCell ref="H29:H30"/>
    <mergeCell ref="J29:M30"/>
    <mergeCell ref="N29:Q29"/>
    <mergeCell ref="R29:S29"/>
    <mergeCell ref="N30:Q30"/>
    <mergeCell ref="R30:S30"/>
    <mergeCell ref="J26:M26"/>
    <mergeCell ref="N26:Q26"/>
    <mergeCell ref="R26:S26"/>
    <mergeCell ref="H27:H28"/>
    <mergeCell ref="J27:M28"/>
    <mergeCell ref="N27:Q27"/>
    <mergeCell ref="R27:S27"/>
    <mergeCell ref="N28:Q28"/>
    <mergeCell ref="R28:S28"/>
    <mergeCell ref="J32:M32"/>
    <mergeCell ref="N32:Q32"/>
    <mergeCell ref="R32:S32"/>
    <mergeCell ref="J31:M31"/>
    <mergeCell ref="N31:Q31"/>
    <mergeCell ref="R31:S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61"/>
  <sheetViews>
    <sheetView topLeftCell="B1" zoomScaleNormal="100" workbookViewId="0">
      <selection activeCell="D6" sqref="D6:L61"/>
    </sheetView>
  </sheetViews>
  <sheetFormatPr defaultRowHeight="15" x14ac:dyDescent="0.25"/>
  <cols>
    <col min="5" max="6" width="0" hidden="1" customWidth="1"/>
    <col min="8" max="8" width="10.7109375" customWidth="1"/>
    <col min="9" max="9" width="14.7109375" bestFit="1" customWidth="1"/>
    <col min="10" max="10" width="14.7109375" customWidth="1"/>
    <col min="11" max="12" width="18.7109375" customWidth="1"/>
    <col min="14" max="16384" width="9.140625" style="29"/>
  </cols>
  <sheetData>
    <row r="1" spans="3:12" customFormat="1" x14ac:dyDescent="0.25"/>
    <row r="2" spans="3:12" customFormat="1" x14ac:dyDescent="0.25"/>
    <row r="3" spans="3:12" customFormat="1" x14ac:dyDescent="0.25"/>
    <row r="4" spans="3:12" customFormat="1" x14ac:dyDescent="0.25"/>
    <row r="5" spans="3:12" customFormat="1" x14ac:dyDescent="0.25">
      <c r="K5">
        <v>11000</v>
      </c>
      <c r="L5">
        <v>16000</v>
      </c>
    </row>
    <row r="6" spans="3:12" customFormat="1" x14ac:dyDescent="0.25">
      <c r="D6" s="37" t="s">
        <v>33</v>
      </c>
      <c r="E6" s="37"/>
      <c r="F6" s="37"/>
      <c r="G6" s="37"/>
      <c r="H6" s="37"/>
      <c r="I6" s="37"/>
      <c r="J6" s="37"/>
      <c r="K6" s="37"/>
      <c r="L6" s="37"/>
    </row>
    <row r="7" spans="3:12" customFormat="1" ht="15" customHeight="1" x14ac:dyDescent="0.25">
      <c r="C7" s="1"/>
      <c r="D7" s="36" t="s">
        <v>0</v>
      </c>
      <c r="E7" s="38" t="s">
        <v>1</v>
      </c>
      <c r="F7" s="38" t="s">
        <v>4</v>
      </c>
      <c r="G7" s="36" t="s">
        <v>11</v>
      </c>
      <c r="H7" s="38" t="s">
        <v>43</v>
      </c>
      <c r="I7" s="46" t="str">
        <f>PROPER("Saleable area")</f>
        <v>Saleable Area</v>
      </c>
      <c r="J7" s="47"/>
      <c r="K7" s="36" t="s">
        <v>42</v>
      </c>
      <c r="L7" s="36"/>
    </row>
    <row r="8" spans="3:12" customFormat="1" ht="45" x14ac:dyDescent="0.25">
      <c r="C8" s="1"/>
      <c r="D8" s="36"/>
      <c r="E8" s="39"/>
      <c r="F8" s="39"/>
      <c r="G8" s="36"/>
      <c r="H8" s="39"/>
      <c r="I8" s="13" t="s">
        <v>2</v>
      </c>
      <c r="J8" s="13" t="s">
        <v>17</v>
      </c>
      <c r="K8" s="17" t="s">
        <v>44</v>
      </c>
      <c r="L8" s="17" t="s">
        <v>45</v>
      </c>
    </row>
    <row r="9" spans="3:12" customFormat="1" x14ac:dyDescent="0.25">
      <c r="C9" s="6"/>
      <c r="D9" s="40">
        <v>1</v>
      </c>
      <c r="E9" s="7" t="s">
        <v>22</v>
      </c>
      <c r="F9" s="7">
        <v>12</v>
      </c>
      <c r="G9" s="40" t="str">
        <f>E9&amp;"-"&amp;F9</f>
        <v>F10-12</v>
      </c>
      <c r="H9" s="43">
        <v>420</v>
      </c>
      <c r="I9" s="24">
        <v>331.84</v>
      </c>
      <c r="J9" s="24">
        <f>ROUND(I9*10.7639,0)</f>
        <v>3572</v>
      </c>
      <c r="K9" s="26">
        <f>J9*$K$5</f>
        <v>39292000</v>
      </c>
      <c r="L9" s="26">
        <f>J9*$L$5</f>
        <v>57152000</v>
      </c>
    </row>
    <row r="10" spans="3:12" customFormat="1" x14ac:dyDescent="0.25">
      <c r="C10" s="6"/>
      <c r="D10" s="41"/>
      <c r="E10" s="7"/>
      <c r="F10" s="7"/>
      <c r="G10" s="41"/>
      <c r="H10" s="44"/>
      <c r="I10" s="24">
        <v>331.84</v>
      </c>
      <c r="J10" s="24">
        <f t="shared" ref="J10:J60" si="0">ROUND(I10*10.7639,0)</f>
        <v>3572</v>
      </c>
      <c r="K10" s="26">
        <f t="shared" ref="K10:K60" si="1">J10*$K$5</f>
        <v>39292000</v>
      </c>
      <c r="L10" s="26">
        <f t="shared" ref="L10:L60" si="2">J10*$L$5</f>
        <v>57152000</v>
      </c>
    </row>
    <row r="11" spans="3:12" customFormat="1" x14ac:dyDescent="0.25">
      <c r="C11" s="6"/>
      <c r="D11" s="41"/>
      <c r="E11" s="7"/>
      <c r="F11" s="7"/>
      <c r="G11" s="41"/>
      <c r="H11" s="44"/>
      <c r="I11" s="24">
        <v>331.84</v>
      </c>
      <c r="J11" s="24">
        <f t="shared" si="0"/>
        <v>3572</v>
      </c>
      <c r="K11" s="26">
        <f t="shared" si="1"/>
        <v>39292000</v>
      </c>
      <c r="L11" s="26">
        <f t="shared" si="2"/>
        <v>57152000</v>
      </c>
    </row>
    <row r="12" spans="3:12" customFormat="1" x14ac:dyDescent="0.25">
      <c r="C12" s="6"/>
      <c r="D12" s="42"/>
      <c r="E12" s="7"/>
      <c r="F12" s="7"/>
      <c r="G12" s="42"/>
      <c r="H12" s="45"/>
      <c r="I12" s="24">
        <v>331.84</v>
      </c>
      <c r="J12" s="24">
        <f t="shared" si="0"/>
        <v>3572</v>
      </c>
      <c r="K12" s="26">
        <f t="shared" si="1"/>
        <v>39292000</v>
      </c>
      <c r="L12" s="26">
        <f t="shared" si="2"/>
        <v>57152000</v>
      </c>
    </row>
    <row r="13" spans="3:12" customFormat="1" x14ac:dyDescent="0.25">
      <c r="C13" s="6"/>
      <c r="D13" s="40">
        <v>2</v>
      </c>
      <c r="E13" s="7" t="s">
        <v>23</v>
      </c>
      <c r="F13" s="7">
        <v>1</v>
      </c>
      <c r="G13" s="40" t="str">
        <f>E13&amp;"-"&amp;F13</f>
        <v>F13-1</v>
      </c>
      <c r="H13" s="40">
        <v>421.4</v>
      </c>
      <c r="I13" s="24">
        <v>354.85</v>
      </c>
      <c r="J13" s="24">
        <f t="shared" si="0"/>
        <v>3820</v>
      </c>
      <c r="K13" s="26">
        <f t="shared" si="1"/>
        <v>42020000</v>
      </c>
      <c r="L13" s="26">
        <f t="shared" si="2"/>
        <v>61120000</v>
      </c>
    </row>
    <row r="14" spans="3:12" customFormat="1" x14ac:dyDescent="0.25">
      <c r="C14" s="6"/>
      <c r="D14" s="41"/>
      <c r="E14" s="7"/>
      <c r="F14" s="7"/>
      <c r="G14" s="41"/>
      <c r="H14" s="41"/>
      <c r="I14" s="24">
        <v>354.85</v>
      </c>
      <c r="J14" s="24">
        <f t="shared" si="0"/>
        <v>3820</v>
      </c>
      <c r="K14" s="26">
        <f t="shared" si="1"/>
        <v>42020000</v>
      </c>
      <c r="L14" s="26">
        <f t="shared" si="2"/>
        <v>61120000</v>
      </c>
    </row>
    <row r="15" spans="3:12" customFormat="1" x14ac:dyDescent="0.25">
      <c r="C15" s="6"/>
      <c r="D15" s="41"/>
      <c r="E15" s="7"/>
      <c r="F15" s="7"/>
      <c r="G15" s="41"/>
      <c r="H15" s="41"/>
      <c r="I15" s="24">
        <v>354.85</v>
      </c>
      <c r="J15" s="24">
        <f t="shared" si="0"/>
        <v>3820</v>
      </c>
      <c r="K15" s="26">
        <f t="shared" si="1"/>
        <v>42020000</v>
      </c>
      <c r="L15" s="26">
        <f t="shared" si="2"/>
        <v>61120000</v>
      </c>
    </row>
    <row r="16" spans="3:12" customFormat="1" x14ac:dyDescent="0.25">
      <c r="C16" s="6"/>
      <c r="D16" s="42"/>
      <c r="E16" s="7"/>
      <c r="F16" s="7"/>
      <c r="G16" s="42"/>
      <c r="H16" s="42"/>
      <c r="I16" s="24">
        <v>354.85</v>
      </c>
      <c r="J16" s="24">
        <f t="shared" si="0"/>
        <v>3820</v>
      </c>
      <c r="K16" s="26">
        <f t="shared" si="1"/>
        <v>42020000</v>
      </c>
      <c r="L16" s="26">
        <f t="shared" si="2"/>
        <v>61120000</v>
      </c>
    </row>
    <row r="17" spans="1:16373" customFormat="1" x14ac:dyDescent="0.25">
      <c r="C17" s="6"/>
      <c r="D17" s="40">
        <v>4</v>
      </c>
      <c r="E17" s="7" t="s">
        <v>24</v>
      </c>
      <c r="F17" s="7">
        <v>95</v>
      </c>
      <c r="G17" s="40" t="str">
        <f>E17&amp;"-"&amp;F17</f>
        <v>MA-95</v>
      </c>
      <c r="H17" s="40">
        <v>420</v>
      </c>
      <c r="I17" s="23">
        <v>331.82</v>
      </c>
      <c r="J17" s="24">
        <f t="shared" si="0"/>
        <v>3572</v>
      </c>
      <c r="K17" s="26">
        <f t="shared" si="1"/>
        <v>39292000</v>
      </c>
      <c r="L17" s="26">
        <f t="shared" si="2"/>
        <v>57152000</v>
      </c>
    </row>
    <row r="18" spans="1:16373" customFormat="1" x14ac:dyDescent="0.25">
      <c r="C18" s="6"/>
      <c r="D18" s="41"/>
      <c r="E18" s="7"/>
      <c r="F18" s="7"/>
      <c r="G18" s="41"/>
      <c r="H18" s="41"/>
      <c r="I18" s="23">
        <v>331.82</v>
      </c>
      <c r="J18" s="24">
        <f t="shared" si="0"/>
        <v>3572</v>
      </c>
      <c r="K18" s="26">
        <f t="shared" si="1"/>
        <v>39292000</v>
      </c>
      <c r="L18" s="26">
        <f t="shared" si="2"/>
        <v>57152000</v>
      </c>
    </row>
    <row r="19" spans="1:16373" customFormat="1" x14ac:dyDescent="0.25">
      <c r="C19" s="6"/>
      <c r="D19" s="41"/>
      <c r="E19" s="7"/>
      <c r="F19" s="7"/>
      <c r="G19" s="41"/>
      <c r="H19" s="41"/>
      <c r="I19" s="23">
        <v>331.82</v>
      </c>
      <c r="J19" s="24">
        <f t="shared" si="0"/>
        <v>3572</v>
      </c>
      <c r="K19" s="26">
        <f t="shared" si="1"/>
        <v>39292000</v>
      </c>
      <c r="L19" s="26">
        <f t="shared" si="2"/>
        <v>57152000</v>
      </c>
    </row>
    <row r="20" spans="1:16373" customFormat="1" x14ac:dyDescent="0.25">
      <c r="C20" s="6"/>
      <c r="D20" s="42"/>
      <c r="E20" s="7"/>
      <c r="F20" s="7"/>
      <c r="G20" s="42"/>
      <c r="H20" s="42"/>
      <c r="I20" s="23">
        <v>331.82</v>
      </c>
      <c r="J20" s="24">
        <f t="shared" si="0"/>
        <v>3572</v>
      </c>
      <c r="K20" s="26">
        <f t="shared" si="1"/>
        <v>39292000</v>
      </c>
      <c r="L20" s="26">
        <f t="shared" si="2"/>
        <v>57152000</v>
      </c>
    </row>
    <row r="21" spans="1:16373" customFormat="1" x14ac:dyDescent="0.25">
      <c r="C21" s="6"/>
      <c r="D21" s="40">
        <v>5</v>
      </c>
      <c r="E21" s="7" t="s">
        <v>24</v>
      </c>
      <c r="F21" s="7">
        <v>96</v>
      </c>
      <c r="G21" s="40" t="str">
        <f>E21&amp;"-"&amp;F21</f>
        <v>MA-96</v>
      </c>
      <c r="H21" s="40">
        <v>420</v>
      </c>
      <c r="I21" s="23">
        <v>331.82</v>
      </c>
      <c r="J21" s="24">
        <f t="shared" si="0"/>
        <v>3572</v>
      </c>
      <c r="K21" s="26">
        <f t="shared" si="1"/>
        <v>39292000</v>
      </c>
      <c r="L21" s="26">
        <f t="shared" si="2"/>
        <v>57152000</v>
      </c>
    </row>
    <row r="22" spans="1:16373" customFormat="1" x14ac:dyDescent="0.25">
      <c r="C22" s="6"/>
      <c r="D22" s="41"/>
      <c r="E22" s="7"/>
      <c r="F22" s="7"/>
      <c r="G22" s="41"/>
      <c r="H22" s="41"/>
      <c r="I22" s="23">
        <v>331.82</v>
      </c>
      <c r="J22" s="24">
        <f t="shared" si="0"/>
        <v>3572</v>
      </c>
      <c r="K22" s="26">
        <f t="shared" si="1"/>
        <v>39292000</v>
      </c>
      <c r="L22" s="26">
        <f t="shared" si="2"/>
        <v>57152000</v>
      </c>
    </row>
    <row r="23" spans="1:16373" customFormat="1" x14ac:dyDescent="0.25">
      <c r="C23" s="6"/>
      <c r="D23" s="41"/>
      <c r="E23" s="7"/>
      <c r="F23" s="7"/>
      <c r="G23" s="41"/>
      <c r="H23" s="41"/>
      <c r="I23" s="23">
        <v>331.82</v>
      </c>
      <c r="J23" s="24">
        <f t="shared" si="0"/>
        <v>3572</v>
      </c>
      <c r="K23" s="26">
        <f t="shared" si="1"/>
        <v>39292000</v>
      </c>
      <c r="L23" s="26">
        <f t="shared" si="2"/>
        <v>57152000</v>
      </c>
    </row>
    <row r="24" spans="1:16373" customFormat="1" x14ac:dyDescent="0.25">
      <c r="C24" s="6"/>
      <c r="D24" s="42"/>
      <c r="E24" s="7"/>
      <c r="F24" s="7"/>
      <c r="G24" s="42"/>
      <c r="H24" s="42"/>
      <c r="I24" s="23">
        <v>331.82</v>
      </c>
      <c r="J24" s="24">
        <f t="shared" si="0"/>
        <v>3572</v>
      </c>
      <c r="K24" s="26">
        <f t="shared" si="1"/>
        <v>39292000</v>
      </c>
      <c r="L24" s="26">
        <f t="shared" si="2"/>
        <v>57152000</v>
      </c>
    </row>
    <row r="25" spans="1:16373" customFormat="1" x14ac:dyDescent="0.25">
      <c r="C25" s="6"/>
      <c r="D25" s="40">
        <v>6</v>
      </c>
      <c r="E25" s="7" t="s">
        <v>24</v>
      </c>
      <c r="F25" s="7">
        <v>97</v>
      </c>
      <c r="G25" s="40" t="str">
        <f>E25&amp;"-"&amp;F25</f>
        <v>MA-97</v>
      </c>
      <c r="H25" s="40">
        <v>420</v>
      </c>
      <c r="I25" s="23">
        <v>331.82</v>
      </c>
      <c r="J25" s="24">
        <f t="shared" si="0"/>
        <v>3572</v>
      </c>
      <c r="K25" s="26">
        <f t="shared" si="1"/>
        <v>39292000</v>
      </c>
      <c r="L25" s="26">
        <f t="shared" si="2"/>
        <v>57152000</v>
      </c>
    </row>
    <row r="26" spans="1:16373" x14ac:dyDescent="0.25">
      <c r="A26" s="22"/>
      <c r="B26" s="22"/>
      <c r="C26" s="22"/>
      <c r="D26" s="41"/>
      <c r="E26" s="22"/>
      <c r="F26" s="22"/>
      <c r="G26" s="41"/>
      <c r="H26" s="41"/>
      <c r="I26" s="23">
        <v>331.82</v>
      </c>
      <c r="J26" s="24">
        <f t="shared" si="0"/>
        <v>3572</v>
      </c>
      <c r="K26" s="26">
        <f t="shared" si="1"/>
        <v>39292000</v>
      </c>
      <c r="L26" s="26">
        <f t="shared" si="2"/>
        <v>57152000</v>
      </c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</row>
    <row r="27" spans="1:16373" x14ac:dyDescent="0.25">
      <c r="A27" s="22"/>
      <c r="B27" s="22"/>
      <c r="C27" s="22"/>
      <c r="D27" s="41"/>
      <c r="E27" s="22"/>
      <c r="F27" s="22"/>
      <c r="G27" s="41"/>
      <c r="H27" s="41"/>
      <c r="I27" s="23">
        <v>331.82</v>
      </c>
      <c r="J27" s="24">
        <f t="shared" si="0"/>
        <v>3572</v>
      </c>
      <c r="K27" s="26">
        <f t="shared" si="1"/>
        <v>39292000</v>
      </c>
      <c r="L27" s="26">
        <f t="shared" si="2"/>
        <v>57152000</v>
      </c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8"/>
      <c r="WUX27" s="28"/>
      <c r="WUY27" s="28"/>
      <c r="WUZ27" s="28"/>
      <c r="WVA27" s="28"/>
      <c r="WVB27" s="28"/>
      <c r="WVC27" s="28"/>
      <c r="WVD27" s="28"/>
      <c r="WVE27" s="28"/>
      <c r="WVF27" s="28"/>
      <c r="WVG27" s="28"/>
      <c r="WVH27" s="28"/>
      <c r="WVI27" s="28"/>
      <c r="WVJ27" s="28"/>
      <c r="WVK27" s="28"/>
      <c r="WVL27" s="28"/>
      <c r="WVM27" s="28"/>
      <c r="WVN27" s="28"/>
      <c r="WVO27" s="28"/>
      <c r="WVP27" s="28"/>
      <c r="WVQ27" s="28"/>
      <c r="WVR27" s="28"/>
      <c r="WVS27" s="28"/>
      <c r="WVT27" s="28"/>
      <c r="WVU27" s="28"/>
      <c r="WVV27" s="28"/>
      <c r="WVW27" s="28"/>
      <c r="WVX27" s="28"/>
      <c r="WVY27" s="28"/>
      <c r="WVZ27" s="28"/>
      <c r="WWA27" s="28"/>
      <c r="WWB27" s="28"/>
      <c r="WWC27" s="28"/>
      <c r="WWD27" s="28"/>
      <c r="WWE27" s="28"/>
      <c r="WWF27" s="28"/>
      <c r="WWG27" s="28"/>
      <c r="WWH27" s="28"/>
      <c r="WWI27" s="28"/>
      <c r="WWJ27" s="28"/>
      <c r="WWK27" s="28"/>
      <c r="WWL27" s="28"/>
      <c r="WWM27" s="28"/>
      <c r="WWN27" s="28"/>
      <c r="WWO27" s="28"/>
      <c r="WWP27" s="28"/>
      <c r="WWQ27" s="28"/>
      <c r="WWR27" s="28"/>
      <c r="WWS27" s="28"/>
      <c r="WWT27" s="28"/>
      <c r="WWU27" s="28"/>
      <c r="WWV27" s="28"/>
      <c r="WWW27" s="28"/>
      <c r="WWX27" s="28"/>
      <c r="WWY27" s="28"/>
      <c r="WWZ27" s="28"/>
      <c r="WXA27" s="28"/>
      <c r="WXB27" s="28"/>
      <c r="WXC27" s="28"/>
      <c r="WXD27" s="28"/>
      <c r="WXE27" s="28"/>
      <c r="WXF27" s="28"/>
      <c r="WXG27" s="28"/>
      <c r="WXH27" s="28"/>
      <c r="WXI27" s="28"/>
      <c r="WXJ27" s="28"/>
      <c r="WXK27" s="28"/>
      <c r="WXL27" s="28"/>
      <c r="WXM27" s="28"/>
      <c r="WXN27" s="28"/>
      <c r="WXO27" s="28"/>
      <c r="WXP27" s="28"/>
      <c r="WXQ27" s="28"/>
      <c r="WXR27" s="28"/>
      <c r="WXS27" s="28"/>
      <c r="WXT27" s="28"/>
      <c r="WXU27" s="28"/>
      <c r="WXV27" s="28"/>
      <c r="WXW27" s="28"/>
      <c r="WXX27" s="28"/>
      <c r="WXY27" s="28"/>
      <c r="WXZ27" s="28"/>
      <c r="WYA27" s="28"/>
      <c r="WYB27" s="28"/>
      <c r="WYC27" s="28"/>
      <c r="WYD27" s="28"/>
      <c r="WYE27" s="28"/>
      <c r="WYF27" s="28"/>
      <c r="WYG27" s="28"/>
      <c r="WYH27" s="28"/>
      <c r="WYI27" s="28"/>
      <c r="WYJ27" s="28"/>
      <c r="WYK27" s="28"/>
      <c r="WYL27" s="28"/>
      <c r="WYM27" s="28"/>
      <c r="WYN27" s="28"/>
      <c r="WYO27" s="28"/>
      <c r="WYP27" s="28"/>
      <c r="WYQ27" s="28"/>
      <c r="WYR27" s="28"/>
      <c r="WYS27" s="28"/>
      <c r="WYT27" s="28"/>
      <c r="WYU27" s="28"/>
      <c r="WYV27" s="28"/>
      <c r="WYW27" s="28"/>
      <c r="WYX27" s="28"/>
      <c r="WYY27" s="28"/>
      <c r="WYZ27" s="28"/>
      <c r="WZA27" s="28"/>
      <c r="WZB27" s="28"/>
      <c r="WZC27" s="28"/>
      <c r="WZD27" s="28"/>
      <c r="WZE27" s="28"/>
      <c r="WZF27" s="28"/>
      <c r="WZG27" s="28"/>
      <c r="WZH27" s="28"/>
      <c r="WZI27" s="28"/>
      <c r="WZJ27" s="28"/>
      <c r="WZK27" s="28"/>
      <c r="WZL27" s="28"/>
      <c r="WZM27" s="28"/>
      <c r="WZN27" s="28"/>
      <c r="WZO27" s="28"/>
      <c r="WZP27" s="28"/>
      <c r="WZQ27" s="28"/>
      <c r="WZR27" s="28"/>
      <c r="WZS27" s="28"/>
      <c r="WZT27" s="28"/>
      <c r="WZU27" s="28"/>
      <c r="WZV27" s="28"/>
      <c r="WZW27" s="28"/>
      <c r="WZX27" s="28"/>
      <c r="WZY27" s="28"/>
      <c r="WZZ27" s="28"/>
      <c r="XAA27" s="28"/>
      <c r="XAB27" s="28"/>
      <c r="XAC27" s="28"/>
      <c r="XAD27" s="28"/>
      <c r="XAE27" s="28"/>
      <c r="XAF27" s="28"/>
      <c r="XAG27" s="28"/>
      <c r="XAH27" s="28"/>
      <c r="XAI27" s="28"/>
      <c r="XAJ27" s="28"/>
      <c r="XAK27" s="28"/>
      <c r="XAL27" s="28"/>
      <c r="XAM27" s="28"/>
      <c r="XAN27" s="28"/>
      <c r="XAO27" s="28"/>
      <c r="XAP27" s="28"/>
      <c r="XAQ27" s="28"/>
      <c r="XAR27" s="28"/>
      <c r="XAS27" s="28"/>
      <c r="XAT27" s="28"/>
      <c r="XAU27" s="28"/>
      <c r="XAV27" s="28"/>
      <c r="XAW27" s="28"/>
      <c r="XAX27" s="28"/>
      <c r="XAY27" s="28"/>
      <c r="XAZ27" s="28"/>
      <c r="XBA27" s="28"/>
      <c r="XBB27" s="28"/>
      <c r="XBC27" s="28"/>
      <c r="XBD27" s="28"/>
      <c r="XBE27" s="28"/>
      <c r="XBF27" s="28"/>
      <c r="XBG27" s="28"/>
      <c r="XBH27" s="28"/>
      <c r="XBI27" s="28"/>
      <c r="XBJ27" s="28"/>
      <c r="XBK27" s="28"/>
      <c r="XBL27" s="28"/>
      <c r="XBM27" s="28"/>
      <c r="XBN27" s="28"/>
      <c r="XBO27" s="28"/>
      <c r="XBP27" s="28"/>
      <c r="XBQ27" s="28"/>
      <c r="XBR27" s="28"/>
      <c r="XBS27" s="28"/>
      <c r="XBT27" s="28"/>
      <c r="XBU27" s="28"/>
      <c r="XBV27" s="28"/>
      <c r="XBW27" s="28"/>
      <c r="XBX27" s="28"/>
      <c r="XBY27" s="28"/>
      <c r="XBZ27" s="28"/>
      <c r="XCA27" s="28"/>
      <c r="XCB27" s="28"/>
      <c r="XCC27" s="28"/>
      <c r="XCD27" s="28"/>
      <c r="XCE27" s="28"/>
      <c r="XCF27" s="28"/>
      <c r="XCG27" s="28"/>
      <c r="XCH27" s="28"/>
      <c r="XCI27" s="28"/>
      <c r="XCJ27" s="28"/>
      <c r="XCK27" s="28"/>
      <c r="XCL27" s="28"/>
      <c r="XCM27" s="28"/>
      <c r="XCN27" s="28"/>
      <c r="XCO27" s="28"/>
      <c r="XCP27" s="28"/>
      <c r="XCQ27" s="28"/>
      <c r="XCR27" s="28"/>
      <c r="XCS27" s="28"/>
      <c r="XCT27" s="28"/>
      <c r="XCU27" s="28"/>
      <c r="XCV27" s="28"/>
      <c r="XCW27" s="28"/>
      <c r="XCX27" s="28"/>
      <c r="XCY27" s="28"/>
      <c r="XCZ27" s="28"/>
      <c r="XDA27" s="28"/>
      <c r="XDB27" s="28"/>
      <c r="XDC27" s="28"/>
      <c r="XDD27" s="28"/>
      <c r="XDE27" s="28"/>
      <c r="XDF27" s="28"/>
      <c r="XDG27" s="28"/>
      <c r="XDH27" s="28"/>
      <c r="XDI27" s="28"/>
      <c r="XDJ27" s="28"/>
      <c r="XDK27" s="28"/>
      <c r="XDL27" s="28"/>
      <c r="XDM27" s="28"/>
      <c r="XDN27" s="28"/>
      <c r="XDO27" s="28"/>
      <c r="XDP27" s="28"/>
      <c r="XDQ27" s="28"/>
      <c r="XDR27" s="28"/>
      <c r="XDS27" s="28"/>
      <c r="XDT27" s="28"/>
      <c r="XDU27" s="28"/>
      <c r="XDV27" s="28"/>
      <c r="XDW27" s="28"/>
      <c r="XDX27" s="28"/>
      <c r="XDY27" s="28"/>
      <c r="XDZ27" s="28"/>
      <c r="XEA27" s="28"/>
      <c r="XEB27" s="28"/>
      <c r="XEC27" s="28"/>
      <c r="XED27" s="28"/>
      <c r="XEE27" s="28"/>
      <c r="XEF27" s="28"/>
      <c r="XEG27" s="28"/>
      <c r="XEH27" s="28"/>
      <c r="XEI27" s="28"/>
      <c r="XEJ27" s="28"/>
      <c r="XEK27" s="28"/>
      <c r="XEL27" s="28"/>
      <c r="XEM27" s="28"/>
      <c r="XEN27" s="28"/>
      <c r="XEO27" s="28"/>
      <c r="XEP27" s="28"/>
      <c r="XEQ27" s="28"/>
      <c r="XER27" s="28"/>
      <c r="XES27" s="28"/>
    </row>
    <row r="28" spans="1:16373" x14ac:dyDescent="0.25">
      <c r="A28" s="22"/>
      <c r="B28" s="22"/>
      <c r="C28" s="22"/>
      <c r="D28" s="42"/>
      <c r="E28" s="22"/>
      <c r="F28" s="22"/>
      <c r="G28" s="42"/>
      <c r="H28" s="42"/>
      <c r="I28" s="23">
        <v>331.82</v>
      </c>
      <c r="J28" s="24">
        <f t="shared" si="0"/>
        <v>3572</v>
      </c>
      <c r="K28" s="26">
        <f t="shared" si="1"/>
        <v>39292000</v>
      </c>
      <c r="L28" s="26">
        <f t="shared" si="2"/>
        <v>57152000</v>
      </c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</row>
    <row r="29" spans="1:16373" x14ac:dyDescent="0.25">
      <c r="C29" s="6"/>
      <c r="D29" s="40">
        <v>7</v>
      </c>
      <c r="E29" s="7" t="s">
        <v>26</v>
      </c>
      <c r="F29" s="7" t="s">
        <v>27</v>
      </c>
      <c r="G29" s="40" t="str">
        <f>E29&amp;"-"&amp;F29</f>
        <v>U-25A_2</v>
      </c>
      <c r="H29" s="40">
        <v>225</v>
      </c>
      <c r="I29" s="23">
        <v>209.01</v>
      </c>
      <c r="J29" s="24">
        <f t="shared" si="0"/>
        <v>2250</v>
      </c>
      <c r="K29" s="26">
        <f t="shared" si="1"/>
        <v>24750000</v>
      </c>
      <c r="L29" s="26">
        <f t="shared" si="2"/>
        <v>36000000</v>
      </c>
    </row>
    <row r="30" spans="1:16373" x14ac:dyDescent="0.25">
      <c r="A30" s="22"/>
      <c r="B30" s="22"/>
      <c r="C30" s="22"/>
      <c r="D30" s="41"/>
      <c r="E30" s="22"/>
      <c r="F30" s="22"/>
      <c r="G30" s="41"/>
      <c r="H30" s="41"/>
      <c r="I30" s="23">
        <v>209.01</v>
      </c>
      <c r="J30" s="24">
        <f t="shared" si="0"/>
        <v>2250</v>
      </c>
      <c r="K30" s="26">
        <f t="shared" si="1"/>
        <v>24750000</v>
      </c>
      <c r="L30" s="26">
        <f t="shared" si="2"/>
        <v>36000000</v>
      </c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</row>
    <row r="31" spans="1:16373" x14ac:dyDescent="0.25">
      <c r="A31" s="22"/>
      <c r="B31" s="22"/>
      <c r="C31" s="22"/>
      <c r="D31" s="41"/>
      <c r="E31" s="22"/>
      <c r="F31" s="22"/>
      <c r="G31" s="41"/>
      <c r="H31" s="41"/>
      <c r="I31" s="23">
        <v>209.01</v>
      </c>
      <c r="J31" s="24">
        <f t="shared" si="0"/>
        <v>2250</v>
      </c>
      <c r="K31" s="26">
        <f t="shared" si="1"/>
        <v>24750000</v>
      </c>
      <c r="L31" s="26">
        <f t="shared" si="2"/>
        <v>36000000</v>
      </c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</row>
    <row r="32" spans="1:16373" x14ac:dyDescent="0.25">
      <c r="A32" s="22"/>
      <c r="B32" s="22"/>
      <c r="C32" s="22"/>
      <c r="D32" s="42"/>
      <c r="E32" s="22"/>
      <c r="F32" s="22"/>
      <c r="G32" s="42"/>
      <c r="H32" s="42"/>
      <c r="I32" s="23">
        <v>209.01</v>
      </c>
      <c r="J32" s="24">
        <f t="shared" si="0"/>
        <v>2250</v>
      </c>
      <c r="K32" s="26">
        <f t="shared" si="1"/>
        <v>24750000</v>
      </c>
      <c r="L32" s="26">
        <f t="shared" si="2"/>
        <v>36000000</v>
      </c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</row>
    <row r="33" spans="1:16373" x14ac:dyDescent="0.25">
      <c r="C33" s="6"/>
      <c r="D33" s="40">
        <v>8</v>
      </c>
      <c r="E33" s="7" t="s">
        <v>26</v>
      </c>
      <c r="F33" s="7" t="s">
        <v>28</v>
      </c>
      <c r="G33" s="40" t="str">
        <f>E33&amp;"-"&amp;F33</f>
        <v>U-25A_3</v>
      </c>
      <c r="H33" s="40">
        <v>225</v>
      </c>
      <c r="I33" s="23">
        <v>209.01</v>
      </c>
      <c r="J33" s="24">
        <f t="shared" si="0"/>
        <v>2250</v>
      </c>
      <c r="K33" s="26">
        <f t="shared" si="1"/>
        <v>24750000</v>
      </c>
      <c r="L33" s="26">
        <f t="shared" si="2"/>
        <v>36000000</v>
      </c>
    </row>
    <row r="34" spans="1:16373" x14ac:dyDescent="0.25">
      <c r="A34" s="22"/>
      <c r="B34" s="22"/>
      <c r="C34" s="22"/>
      <c r="D34" s="41"/>
      <c r="E34" s="22"/>
      <c r="F34" s="22"/>
      <c r="G34" s="41"/>
      <c r="H34" s="41"/>
      <c r="I34" s="23">
        <v>209.01</v>
      </c>
      <c r="J34" s="24">
        <f t="shared" si="0"/>
        <v>2250</v>
      </c>
      <c r="K34" s="26">
        <f t="shared" si="1"/>
        <v>24750000</v>
      </c>
      <c r="L34" s="26">
        <f t="shared" si="2"/>
        <v>36000000</v>
      </c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8"/>
      <c r="WUX34" s="28"/>
      <c r="WUY34" s="28"/>
      <c r="WUZ34" s="28"/>
      <c r="WVA34" s="28"/>
      <c r="WVB34" s="28"/>
      <c r="WVC34" s="28"/>
      <c r="WVD34" s="28"/>
      <c r="WVE34" s="28"/>
      <c r="WVF34" s="28"/>
      <c r="WVG34" s="28"/>
      <c r="WVH34" s="28"/>
      <c r="WVI34" s="28"/>
      <c r="WVJ34" s="28"/>
      <c r="WVK34" s="28"/>
      <c r="WVL34" s="28"/>
      <c r="WVM34" s="28"/>
      <c r="WVN34" s="28"/>
      <c r="WVO34" s="28"/>
      <c r="WVP34" s="28"/>
      <c r="WVQ34" s="28"/>
      <c r="WVR34" s="28"/>
      <c r="WVS34" s="28"/>
      <c r="WVT34" s="28"/>
      <c r="WVU34" s="28"/>
      <c r="WVV34" s="28"/>
      <c r="WVW34" s="28"/>
      <c r="WVX34" s="28"/>
      <c r="WVY34" s="28"/>
      <c r="WVZ34" s="28"/>
      <c r="WWA34" s="28"/>
      <c r="WWB34" s="28"/>
      <c r="WWC34" s="28"/>
      <c r="WWD34" s="28"/>
      <c r="WWE34" s="28"/>
      <c r="WWF34" s="28"/>
      <c r="WWG34" s="28"/>
      <c r="WWH34" s="28"/>
      <c r="WWI34" s="28"/>
      <c r="WWJ34" s="28"/>
      <c r="WWK34" s="28"/>
      <c r="WWL34" s="28"/>
      <c r="WWM34" s="28"/>
      <c r="WWN34" s="28"/>
      <c r="WWO34" s="28"/>
      <c r="WWP34" s="28"/>
      <c r="WWQ34" s="28"/>
      <c r="WWR34" s="28"/>
      <c r="WWS34" s="28"/>
      <c r="WWT34" s="28"/>
      <c r="WWU34" s="28"/>
      <c r="WWV34" s="28"/>
      <c r="WWW34" s="28"/>
      <c r="WWX34" s="28"/>
      <c r="WWY34" s="28"/>
      <c r="WWZ34" s="28"/>
      <c r="WXA34" s="28"/>
      <c r="WXB34" s="28"/>
      <c r="WXC34" s="28"/>
      <c r="WXD34" s="28"/>
      <c r="WXE34" s="28"/>
      <c r="WXF34" s="28"/>
      <c r="WXG34" s="28"/>
      <c r="WXH34" s="28"/>
      <c r="WXI34" s="28"/>
      <c r="WXJ34" s="28"/>
      <c r="WXK34" s="28"/>
      <c r="WXL34" s="28"/>
      <c r="WXM34" s="28"/>
      <c r="WXN34" s="28"/>
      <c r="WXO34" s="28"/>
      <c r="WXP34" s="28"/>
      <c r="WXQ34" s="28"/>
      <c r="WXR34" s="28"/>
      <c r="WXS34" s="28"/>
      <c r="WXT34" s="28"/>
      <c r="WXU34" s="28"/>
      <c r="WXV34" s="28"/>
      <c r="WXW34" s="28"/>
      <c r="WXX34" s="28"/>
      <c r="WXY34" s="28"/>
      <c r="WXZ34" s="28"/>
      <c r="WYA34" s="28"/>
      <c r="WYB34" s="28"/>
      <c r="WYC34" s="28"/>
      <c r="WYD34" s="28"/>
      <c r="WYE34" s="28"/>
      <c r="WYF34" s="28"/>
      <c r="WYG34" s="28"/>
      <c r="WYH34" s="28"/>
      <c r="WYI34" s="28"/>
      <c r="WYJ34" s="28"/>
      <c r="WYK34" s="28"/>
      <c r="WYL34" s="28"/>
      <c r="WYM34" s="28"/>
      <c r="WYN34" s="28"/>
      <c r="WYO34" s="28"/>
      <c r="WYP34" s="28"/>
      <c r="WYQ34" s="28"/>
      <c r="WYR34" s="28"/>
      <c r="WYS34" s="28"/>
      <c r="WYT34" s="28"/>
      <c r="WYU34" s="28"/>
      <c r="WYV34" s="28"/>
      <c r="WYW34" s="28"/>
      <c r="WYX34" s="28"/>
      <c r="WYY34" s="28"/>
      <c r="WYZ34" s="28"/>
      <c r="WZA34" s="28"/>
      <c r="WZB34" s="28"/>
      <c r="WZC34" s="28"/>
      <c r="WZD34" s="28"/>
      <c r="WZE34" s="28"/>
      <c r="WZF34" s="28"/>
      <c r="WZG34" s="28"/>
      <c r="WZH34" s="28"/>
      <c r="WZI34" s="28"/>
      <c r="WZJ34" s="28"/>
      <c r="WZK34" s="28"/>
      <c r="WZL34" s="28"/>
      <c r="WZM34" s="28"/>
      <c r="WZN34" s="28"/>
      <c r="WZO34" s="28"/>
      <c r="WZP34" s="28"/>
      <c r="WZQ34" s="28"/>
      <c r="WZR34" s="28"/>
      <c r="WZS34" s="28"/>
      <c r="WZT34" s="28"/>
      <c r="WZU34" s="28"/>
      <c r="WZV34" s="28"/>
      <c r="WZW34" s="28"/>
      <c r="WZX34" s="28"/>
      <c r="WZY34" s="28"/>
      <c r="WZZ34" s="28"/>
      <c r="XAA34" s="28"/>
      <c r="XAB34" s="28"/>
      <c r="XAC34" s="28"/>
      <c r="XAD34" s="28"/>
      <c r="XAE34" s="28"/>
      <c r="XAF34" s="28"/>
      <c r="XAG34" s="28"/>
      <c r="XAH34" s="28"/>
      <c r="XAI34" s="28"/>
      <c r="XAJ34" s="28"/>
      <c r="XAK34" s="28"/>
      <c r="XAL34" s="28"/>
      <c r="XAM34" s="28"/>
      <c r="XAN34" s="28"/>
      <c r="XAO34" s="28"/>
      <c r="XAP34" s="28"/>
      <c r="XAQ34" s="28"/>
      <c r="XAR34" s="28"/>
      <c r="XAS34" s="28"/>
      <c r="XAT34" s="28"/>
      <c r="XAU34" s="28"/>
      <c r="XAV34" s="28"/>
      <c r="XAW34" s="28"/>
      <c r="XAX34" s="28"/>
      <c r="XAY34" s="28"/>
      <c r="XAZ34" s="28"/>
      <c r="XBA34" s="28"/>
      <c r="XBB34" s="28"/>
      <c r="XBC34" s="28"/>
      <c r="XBD34" s="28"/>
      <c r="XBE34" s="28"/>
      <c r="XBF34" s="28"/>
      <c r="XBG34" s="28"/>
      <c r="XBH34" s="28"/>
      <c r="XBI34" s="28"/>
      <c r="XBJ34" s="28"/>
      <c r="XBK34" s="28"/>
      <c r="XBL34" s="28"/>
      <c r="XBM34" s="28"/>
      <c r="XBN34" s="28"/>
      <c r="XBO34" s="28"/>
      <c r="XBP34" s="28"/>
      <c r="XBQ34" s="28"/>
      <c r="XBR34" s="28"/>
      <c r="XBS34" s="28"/>
      <c r="XBT34" s="28"/>
      <c r="XBU34" s="28"/>
      <c r="XBV34" s="28"/>
      <c r="XBW34" s="28"/>
      <c r="XBX34" s="28"/>
      <c r="XBY34" s="28"/>
      <c r="XBZ34" s="28"/>
      <c r="XCA34" s="28"/>
      <c r="XCB34" s="28"/>
      <c r="XCC34" s="28"/>
      <c r="XCD34" s="28"/>
      <c r="XCE34" s="28"/>
      <c r="XCF34" s="28"/>
      <c r="XCG34" s="28"/>
      <c r="XCH34" s="28"/>
      <c r="XCI34" s="28"/>
      <c r="XCJ34" s="28"/>
      <c r="XCK34" s="28"/>
      <c r="XCL34" s="28"/>
      <c r="XCM34" s="28"/>
      <c r="XCN34" s="28"/>
      <c r="XCO34" s="28"/>
      <c r="XCP34" s="28"/>
      <c r="XCQ34" s="28"/>
      <c r="XCR34" s="28"/>
      <c r="XCS34" s="28"/>
      <c r="XCT34" s="28"/>
      <c r="XCU34" s="28"/>
      <c r="XCV34" s="28"/>
      <c r="XCW34" s="28"/>
      <c r="XCX34" s="28"/>
      <c r="XCY34" s="28"/>
      <c r="XCZ34" s="28"/>
      <c r="XDA34" s="28"/>
      <c r="XDB34" s="28"/>
      <c r="XDC34" s="28"/>
      <c r="XDD34" s="28"/>
      <c r="XDE34" s="28"/>
      <c r="XDF34" s="28"/>
      <c r="XDG34" s="28"/>
      <c r="XDH34" s="28"/>
      <c r="XDI34" s="28"/>
      <c r="XDJ34" s="28"/>
      <c r="XDK34" s="28"/>
      <c r="XDL34" s="28"/>
      <c r="XDM34" s="28"/>
      <c r="XDN34" s="28"/>
      <c r="XDO34" s="28"/>
      <c r="XDP34" s="28"/>
      <c r="XDQ34" s="28"/>
      <c r="XDR34" s="28"/>
      <c r="XDS34" s="28"/>
      <c r="XDT34" s="28"/>
      <c r="XDU34" s="28"/>
      <c r="XDV34" s="28"/>
      <c r="XDW34" s="28"/>
      <c r="XDX34" s="28"/>
      <c r="XDY34" s="28"/>
      <c r="XDZ34" s="28"/>
      <c r="XEA34" s="28"/>
      <c r="XEB34" s="28"/>
      <c r="XEC34" s="28"/>
      <c r="XED34" s="28"/>
      <c r="XEE34" s="28"/>
      <c r="XEF34" s="28"/>
      <c r="XEG34" s="28"/>
      <c r="XEH34" s="28"/>
      <c r="XEI34" s="28"/>
      <c r="XEJ34" s="28"/>
      <c r="XEK34" s="28"/>
      <c r="XEL34" s="28"/>
      <c r="XEM34" s="28"/>
      <c r="XEN34" s="28"/>
      <c r="XEO34" s="28"/>
      <c r="XEP34" s="28"/>
      <c r="XEQ34" s="28"/>
      <c r="XER34" s="28"/>
      <c r="XES34" s="28"/>
    </row>
    <row r="35" spans="1:16373" x14ac:dyDescent="0.25">
      <c r="A35" s="22"/>
      <c r="B35" s="22"/>
      <c r="C35" s="22"/>
      <c r="D35" s="41"/>
      <c r="E35" s="22"/>
      <c r="F35" s="22"/>
      <c r="G35" s="41"/>
      <c r="H35" s="41"/>
      <c r="I35" s="23">
        <v>209.01</v>
      </c>
      <c r="J35" s="24">
        <f t="shared" si="0"/>
        <v>2250</v>
      </c>
      <c r="K35" s="26">
        <f t="shared" si="1"/>
        <v>24750000</v>
      </c>
      <c r="L35" s="26">
        <f t="shared" si="2"/>
        <v>36000000</v>
      </c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</row>
    <row r="36" spans="1:16373" x14ac:dyDescent="0.25">
      <c r="A36" s="22"/>
      <c r="B36" s="22"/>
      <c r="C36" s="22"/>
      <c r="D36" s="42"/>
      <c r="E36" s="22"/>
      <c r="F36" s="22"/>
      <c r="G36" s="42"/>
      <c r="H36" s="42"/>
      <c r="I36" s="23">
        <v>209.01</v>
      </c>
      <c r="J36" s="24">
        <f t="shared" si="0"/>
        <v>2250</v>
      </c>
      <c r="K36" s="26">
        <f t="shared" si="1"/>
        <v>24750000</v>
      </c>
      <c r="L36" s="26">
        <f t="shared" si="2"/>
        <v>36000000</v>
      </c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</row>
    <row r="37" spans="1:16373" x14ac:dyDescent="0.25">
      <c r="C37" s="6"/>
      <c r="D37" s="40">
        <v>9</v>
      </c>
      <c r="E37" s="7" t="s">
        <v>26</v>
      </c>
      <c r="F37" s="7" t="s">
        <v>25</v>
      </c>
      <c r="G37" s="40" t="str">
        <f>E37&amp;"-"&amp;F37</f>
        <v>U-25A_4</v>
      </c>
      <c r="H37" s="40">
        <v>225</v>
      </c>
      <c r="I37" s="23">
        <v>209.01</v>
      </c>
      <c r="J37" s="24">
        <f t="shared" si="0"/>
        <v>2250</v>
      </c>
      <c r="K37" s="26">
        <f t="shared" si="1"/>
        <v>24750000</v>
      </c>
      <c r="L37" s="26">
        <f t="shared" si="2"/>
        <v>36000000</v>
      </c>
    </row>
    <row r="38" spans="1:16373" x14ac:dyDescent="0.25">
      <c r="C38" s="6"/>
      <c r="D38" s="41"/>
      <c r="E38" s="7"/>
      <c r="F38" s="7"/>
      <c r="G38" s="41"/>
      <c r="H38" s="41"/>
      <c r="I38" s="23">
        <v>209.01</v>
      </c>
      <c r="J38" s="24">
        <f t="shared" si="0"/>
        <v>2250</v>
      </c>
      <c r="K38" s="26">
        <f t="shared" si="1"/>
        <v>24750000</v>
      </c>
      <c r="L38" s="26">
        <f t="shared" si="2"/>
        <v>36000000</v>
      </c>
    </row>
    <row r="39" spans="1:16373" x14ac:dyDescent="0.25">
      <c r="C39" s="6"/>
      <c r="D39" s="41"/>
      <c r="E39" s="7"/>
      <c r="F39" s="7"/>
      <c r="G39" s="41"/>
      <c r="H39" s="41"/>
      <c r="I39" s="23">
        <v>209.01</v>
      </c>
      <c r="J39" s="24">
        <f t="shared" si="0"/>
        <v>2250</v>
      </c>
      <c r="K39" s="26">
        <f t="shared" si="1"/>
        <v>24750000</v>
      </c>
      <c r="L39" s="26">
        <f t="shared" si="2"/>
        <v>36000000</v>
      </c>
    </row>
    <row r="40" spans="1:16373" x14ac:dyDescent="0.25">
      <c r="C40" s="6"/>
      <c r="D40" s="42"/>
      <c r="E40" s="7"/>
      <c r="F40" s="7"/>
      <c r="G40" s="42"/>
      <c r="H40" s="42"/>
      <c r="I40" s="23">
        <v>209.01</v>
      </c>
      <c r="J40" s="24">
        <f t="shared" si="0"/>
        <v>2250</v>
      </c>
      <c r="K40" s="26">
        <f t="shared" si="1"/>
        <v>24750000</v>
      </c>
      <c r="L40" s="26">
        <f t="shared" si="2"/>
        <v>36000000</v>
      </c>
    </row>
    <row r="41" spans="1:16373" x14ac:dyDescent="0.25">
      <c r="C41" s="6"/>
      <c r="D41" s="40">
        <v>10</v>
      </c>
      <c r="E41" s="7" t="s">
        <v>26</v>
      </c>
      <c r="F41" s="7" t="s">
        <v>29</v>
      </c>
      <c r="G41" s="40" t="str">
        <f>E41&amp;"-"&amp;F41</f>
        <v>U-25A_5</v>
      </c>
      <c r="H41" s="40">
        <v>225</v>
      </c>
      <c r="I41" s="23">
        <v>209.01</v>
      </c>
      <c r="J41" s="24">
        <f t="shared" si="0"/>
        <v>2250</v>
      </c>
      <c r="K41" s="26">
        <f t="shared" si="1"/>
        <v>24750000</v>
      </c>
      <c r="L41" s="26">
        <f t="shared" si="2"/>
        <v>36000000</v>
      </c>
    </row>
    <row r="42" spans="1:16373" x14ac:dyDescent="0.25">
      <c r="C42" s="6"/>
      <c r="D42" s="41"/>
      <c r="E42" s="7"/>
      <c r="F42" s="7"/>
      <c r="G42" s="41"/>
      <c r="H42" s="41"/>
      <c r="I42" s="23">
        <v>209.01</v>
      </c>
      <c r="J42" s="24">
        <f t="shared" si="0"/>
        <v>2250</v>
      </c>
      <c r="K42" s="26">
        <f t="shared" si="1"/>
        <v>24750000</v>
      </c>
      <c r="L42" s="26">
        <f t="shared" si="2"/>
        <v>36000000</v>
      </c>
    </row>
    <row r="43" spans="1:16373" x14ac:dyDescent="0.25">
      <c r="C43" s="6"/>
      <c r="D43" s="41"/>
      <c r="E43" s="7"/>
      <c r="F43" s="7"/>
      <c r="G43" s="41"/>
      <c r="H43" s="41"/>
      <c r="I43" s="23">
        <v>209.01</v>
      </c>
      <c r="J43" s="24">
        <f t="shared" si="0"/>
        <v>2250</v>
      </c>
      <c r="K43" s="26">
        <f t="shared" si="1"/>
        <v>24750000</v>
      </c>
      <c r="L43" s="26">
        <f t="shared" si="2"/>
        <v>36000000</v>
      </c>
    </row>
    <row r="44" spans="1:16373" x14ac:dyDescent="0.25">
      <c r="C44" s="6"/>
      <c r="D44" s="42"/>
      <c r="E44" s="7"/>
      <c r="F44" s="7"/>
      <c r="G44" s="42"/>
      <c r="H44" s="42"/>
      <c r="I44" s="23">
        <v>209.01</v>
      </c>
      <c r="J44" s="24">
        <f t="shared" si="0"/>
        <v>2250</v>
      </c>
      <c r="K44" s="26">
        <f t="shared" si="1"/>
        <v>24750000</v>
      </c>
      <c r="L44" s="26">
        <f t="shared" si="2"/>
        <v>36000000</v>
      </c>
    </row>
    <row r="45" spans="1:16373" x14ac:dyDescent="0.25">
      <c r="C45" s="6"/>
      <c r="D45" s="40">
        <v>11</v>
      </c>
      <c r="E45" s="7" t="s">
        <v>26</v>
      </c>
      <c r="F45" s="7" t="s">
        <v>30</v>
      </c>
      <c r="G45" s="40" t="str">
        <f>E45&amp;"-"&amp;F45</f>
        <v>U-25A_6</v>
      </c>
      <c r="H45" s="40">
        <v>225</v>
      </c>
      <c r="I45" s="23">
        <v>209.01</v>
      </c>
      <c r="J45" s="24">
        <f t="shared" si="0"/>
        <v>2250</v>
      </c>
      <c r="K45" s="26">
        <f t="shared" si="1"/>
        <v>24750000</v>
      </c>
      <c r="L45" s="26">
        <f t="shared" si="2"/>
        <v>36000000</v>
      </c>
    </row>
    <row r="46" spans="1:16373" x14ac:dyDescent="0.25">
      <c r="C46" s="6"/>
      <c r="D46" s="41"/>
      <c r="E46" s="7"/>
      <c r="F46" s="7"/>
      <c r="G46" s="41"/>
      <c r="H46" s="41"/>
      <c r="I46" s="23">
        <v>209.01</v>
      </c>
      <c r="J46" s="24">
        <f t="shared" si="0"/>
        <v>2250</v>
      </c>
      <c r="K46" s="26">
        <f t="shared" si="1"/>
        <v>24750000</v>
      </c>
      <c r="L46" s="26">
        <f t="shared" si="2"/>
        <v>36000000</v>
      </c>
    </row>
    <row r="47" spans="1:16373" x14ac:dyDescent="0.25">
      <c r="C47" s="6"/>
      <c r="D47" s="41"/>
      <c r="E47" s="7"/>
      <c r="F47" s="7"/>
      <c r="G47" s="41"/>
      <c r="H47" s="41"/>
      <c r="I47" s="23">
        <v>209.01</v>
      </c>
      <c r="J47" s="24">
        <f t="shared" si="0"/>
        <v>2250</v>
      </c>
      <c r="K47" s="26">
        <f t="shared" si="1"/>
        <v>24750000</v>
      </c>
      <c r="L47" s="26">
        <f t="shared" si="2"/>
        <v>36000000</v>
      </c>
    </row>
    <row r="48" spans="1:16373" x14ac:dyDescent="0.25">
      <c r="C48" s="6"/>
      <c r="D48" s="42"/>
      <c r="E48" s="7"/>
      <c r="F48" s="7"/>
      <c r="G48" s="42"/>
      <c r="H48" s="42"/>
      <c r="I48" s="23">
        <v>209.01</v>
      </c>
      <c r="J48" s="24">
        <f t="shared" si="0"/>
        <v>2250</v>
      </c>
      <c r="K48" s="26">
        <f t="shared" si="1"/>
        <v>24750000</v>
      </c>
      <c r="L48" s="26">
        <f t="shared" si="2"/>
        <v>36000000</v>
      </c>
    </row>
    <row r="49" spans="3:12" x14ac:dyDescent="0.25">
      <c r="C49" s="6"/>
      <c r="D49" s="40">
        <v>12</v>
      </c>
      <c r="E49" s="7" t="s">
        <v>26</v>
      </c>
      <c r="F49" s="7" t="s">
        <v>31</v>
      </c>
      <c r="G49" s="40" t="str">
        <f>E49&amp;"-"&amp;F49</f>
        <v>U-25A_7</v>
      </c>
      <c r="H49" s="40">
        <v>225</v>
      </c>
      <c r="I49" s="23">
        <v>209.01</v>
      </c>
      <c r="J49" s="24">
        <f t="shared" si="0"/>
        <v>2250</v>
      </c>
      <c r="K49" s="26">
        <f t="shared" si="1"/>
        <v>24750000</v>
      </c>
      <c r="L49" s="26">
        <f t="shared" si="2"/>
        <v>36000000</v>
      </c>
    </row>
    <row r="50" spans="3:12" x14ac:dyDescent="0.25">
      <c r="C50" s="6"/>
      <c r="D50" s="41"/>
      <c r="E50" s="7"/>
      <c r="F50" s="7"/>
      <c r="G50" s="41"/>
      <c r="H50" s="41"/>
      <c r="I50" s="23">
        <v>209.01</v>
      </c>
      <c r="J50" s="24">
        <f t="shared" si="0"/>
        <v>2250</v>
      </c>
      <c r="K50" s="26">
        <f t="shared" si="1"/>
        <v>24750000</v>
      </c>
      <c r="L50" s="26">
        <f t="shared" si="2"/>
        <v>36000000</v>
      </c>
    </row>
    <row r="51" spans="3:12" x14ac:dyDescent="0.25">
      <c r="C51" s="6"/>
      <c r="D51" s="41"/>
      <c r="E51" s="7"/>
      <c r="F51" s="7"/>
      <c r="G51" s="41"/>
      <c r="H51" s="41"/>
      <c r="I51" s="23">
        <v>209.01</v>
      </c>
      <c r="J51" s="24">
        <f t="shared" si="0"/>
        <v>2250</v>
      </c>
      <c r="K51" s="26">
        <f t="shared" si="1"/>
        <v>24750000</v>
      </c>
      <c r="L51" s="26">
        <f t="shared" si="2"/>
        <v>36000000</v>
      </c>
    </row>
    <row r="52" spans="3:12" x14ac:dyDescent="0.25">
      <c r="C52" s="6"/>
      <c r="D52" s="42"/>
      <c r="E52" s="7"/>
      <c r="F52" s="7"/>
      <c r="G52" s="42"/>
      <c r="H52" s="42"/>
      <c r="I52" s="23">
        <v>209.01</v>
      </c>
      <c r="J52" s="24">
        <f t="shared" si="0"/>
        <v>2250</v>
      </c>
      <c r="K52" s="26">
        <f t="shared" si="1"/>
        <v>24750000</v>
      </c>
      <c r="L52" s="26">
        <f t="shared" si="2"/>
        <v>36000000</v>
      </c>
    </row>
    <row r="53" spans="3:12" x14ac:dyDescent="0.25">
      <c r="C53" s="6"/>
      <c r="D53" s="40">
        <v>13</v>
      </c>
      <c r="E53" s="7" t="s">
        <v>32</v>
      </c>
      <c r="F53" s="7">
        <v>7</v>
      </c>
      <c r="G53" s="40" t="str">
        <f>E53&amp;"-"&amp;F53</f>
        <v>W4-7</v>
      </c>
      <c r="H53" s="40">
        <v>225.07</v>
      </c>
      <c r="I53" s="23">
        <v>204.86</v>
      </c>
      <c r="J53" s="24">
        <f t="shared" si="0"/>
        <v>2205</v>
      </c>
      <c r="K53" s="26">
        <f t="shared" si="1"/>
        <v>24255000</v>
      </c>
      <c r="L53" s="26">
        <f t="shared" si="2"/>
        <v>35280000</v>
      </c>
    </row>
    <row r="54" spans="3:12" x14ac:dyDescent="0.25">
      <c r="C54" s="6"/>
      <c r="D54" s="41"/>
      <c r="E54" s="7"/>
      <c r="F54" s="7"/>
      <c r="G54" s="41"/>
      <c r="H54" s="41"/>
      <c r="I54" s="23">
        <v>204.86</v>
      </c>
      <c r="J54" s="24">
        <f t="shared" si="0"/>
        <v>2205</v>
      </c>
      <c r="K54" s="26">
        <f t="shared" si="1"/>
        <v>24255000</v>
      </c>
      <c r="L54" s="26">
        <f t="shared" si="2"/>
        <v>35280000</v>
      </c>
    </row>
    <row r="55" spans="3:12" x14ac:dyDescent="0.25">
      <c r="C55" s="6"/>
      <c r="D55" s="41"/>
      <c r="E55" s="7"/>
      <c r="F55" s="7"/>
      <c r="G55" s="41"/>
      <c r="H55" s="41"/>
      <c r="I55" s="23">
        <v>204.86</v>
      </c>
      <c r="J55" s="24">
        <f t="shared" si="0"/>
        <v>2205</v>
      </c>
      <c r="K55" s="26">
        <f t="shared" si="1"/>
        <v>24255000</v>
      </c>
      <c r="L55" s="26">
        <f t="shared" si="2"/>
        <v>35280000</v>
      </c>
    </row>
    <row r="56" spans="3:12" x14ac:dyDescent="0.25">
      <c r="C56" s="6"/>
      <c r="D56" s="42"/>
      <c r="E56" s="7"/>
      <c r="F56" s="7"/>
      <c r="G56" s="42"/>
      <c r="H56" s="42"/>
      <c r="I56" s="23">
        <v>204.86</v>
      </c>
      <c r="J56" s="24">
        <f t="shared" si="0"/>
        <v>2205</v>
      </c>
      <c r="K56" s="26">
        <f t="shared" si="1"/>
        <v>24255000</v>
      </c>
      <c r="L56" s="26">
        <f t="shared" si="2"/>
        <v>35280000</v>
      </c>
    </row>
    <row r="57" spans="3:12" x14ac:dyDescent="0.25">
      <c r="C57" s="6"/>
      <c r="D57" s="40">
        <v>14</v>
      </c>
      <c r="E57" s="7" t="s">
        <v>32</v>
      </c>
      <c r="F57" s="7">
        <v>11</v>
      </c>
      <c r="G57" s="40" t="str">
        <f>E57&amp;"-"&amp;F57</f>
        <v>W4-11</v>
      </c>
      <c r="H57" s="40">
        <v>225</v>
      </c>
      <c r="I57" s="23">
        <v>209.00700000000001</v>
      </c>
      <c r="J57" s="24">
        <f t="shared" si="0"/>
        <v>2250</v>
      </c>
      <c r="K57" s="26">
        <f t="shared" si="1"/>
        <v>24750000</v>
      </c>
      <c r="L57" s="26">
        <f t="shared" si="2"/>
        <v>36000000</v>
      </c>
    </row>
    <row r="58" spans="3:12" x14ac:dyDescent="0.25">
      <c r="C58" s="6"/>
      <c r="D58" s="41"/>
      <c r="E58" s="7"/>
      <c r="F58" s="7"/>
      <c r="G58" s="41"/>
      <c r="H58" s="41"/>
      <c r="I58" s="23">
        <v>209.00700000000001</v>
      </c>
      <c r="J58" s="24">
        <f t="shared" si="0"/>
        <v>2250</v>
      </c>
      <c r="K58" s="26">
        <f t="shared" si="1"/>
        <v>24750000</v>
      </c>
      <c r="L58" s="26">
        <f t="shared" si="2"/>
        <v>36000000</v>
      </c>
    </row>
    <row r="59" spans="3:12" x14ac:dyDescent="0.25">
      <c r="C59" s="6"/>
      <c r="D59" s="41"/>
      <c r="E59" s="7"/>
      <c r="F59" s="7"/>
      <c r="G59" s="41"/>
      <c r="H59" s="41"/>
      <c r="I59" s="23">
        <v>209.00700000000001</v>
      </c>
      <c r="J59" s="24">
        <f t="shared" si="0"/>
        <v>2250</v>
      </c>
      <c r="K59" s="26">
        <f t="shared" si="1"/>
        <v>24750000</v>
      </c>
      <c r="L59" s="26">
        <f t="shared" si="2"/>
        <v>36000000</v>
      </c>
    </row>
    <row r="60" spans="3:12" x14ac:dyDescent="0.25">
      <c r="C60" s="6"/>
      <c r="D60" s="42"/>
      <c r="E60" s="7"/>
      <c r="F60" s="7"/>
      <c r="G60" s="42"/>
      <c r="H60" s="42"/>
      <c r="I60" s="23">
        <v>209.00700000000001</v>
      </c>
      <c r="J60" s="24">
        <f t="shared" si="0"/>
        <v>2250</v>
      </c>
      <c r="K60" s="26">
        <f t="shared" si="1"/>
        <v>24750000</v>
      </c>
      <c r="L60" s="26">
        <f t="shared" si="2"/>
        <v>36000000</v>
      </c>
    </row>
    <row r="61" spans="3:12" x14ac:dyDescent="0.25">
      <c r="C61" s="1"/>
      <c r="D61" s="33" t="s">
        <v>18</v>
      </c>
      <c r="E61" s="33"/>
      <c r="F61" s="33"/>
      <c r="G61" s="33"/>
      <c r="H61" s="8">
        <f>SUM(H9:H57)</f>
        <v>3901.4700000000003</v>
      </c>
      <c r="I61" s="25">
        <f>SUM(I9:I60)</f>
        <v>13400.308000000005</v>
      </c>
      <c r="J61" s="25">
        <f>SUM(J9:J60)</f>
        <v>144252</v>
      </c>
      <c r="K61" s="25">
        <f t="shared" ref="K61:L61" si="3">SUM(K9:K60)</f>
        <v>1586772000</v>
      </c>
      <c r="L61" s="25">
        <f t="shared" si="3"/>
        <v>2308032000</v>
      </c>
    </row>
  </sheetData>
  <mergeCells count="48">
    <mergeCell ref="D57:D60"/>
    <mergeCell ref="I7:J7"/>
    <mergeCell ref="D33:D36"/>
    <mergeCell ref="D37:D40"/>
    <mergeCell ref="D41:D44"/>
    <mergeCell ref="D45:D48"/>
    <mergeCell ref="D49:D52"/>
    <mergeCell ref="D53:D56"/>
    <mergeCell ref="D9:D12"/>
    <mergeCell ref="D13:D16"/>
    <mergeCell ref="D17:D20"/>
    <mergeCell ref="D21:D24"/>
    <mergeCell ref="D25:D28"/>
    <mergeCell ref="D29:D32"/>
    <mergeCell ref="H25:H28"/>
    <mergeCell ref="H29:H32"/>
    <mergeCell ref="H53:H56"/>
    <mergeCell ref="G25:G28"/>
    <mergeCell ref="G29:G32"/>
    <mergeCell ref="G37:G40"/>
    <mergeCell ref="G41:G44"/>
    <mergeCell ref="G49:G52"/>
    <mergeCell ref="G53:G56"/>
    <mergeCell ref="G33:G36"/>
    <mergeCell ref="H33:H36"/>
    <mergeCell ref="D61:G61"/>
    <mergeCell ref="G9:G12"/>
    <mergeCell ref="H9:H12"/>
    <mergeCell ref="G57:G60"/>
    <mergeCell ref="H57:H60"/>
    <mergeCell ref="G45:G48"/>
    <mergeCell ref="H45:H48"/>
    <mergeCell ref="G21:G24"/>
    <mergeCell ref="H21:H24"/>
    <mergeCell ref="G13:G16"/>
    <mergeCell ref="H13:H16"/>
    <mergeCell ref="G17:G20"/>
    <mergeCell ref="H17:H20"/>
    <mergeCell ref="H37:H40"/>
    <mergeCell ref="H41:H44"/>
    <mergeCell ref="H49:H52"/>
    <mergeCell ref="D6:L6"/>
    <mergeCell ref="D7:D8"/>
    <mergeCell ref="E7:E8"/>
    <mergeCell ref="F7:F8"/>
    <mergeCell ref="G7:G8"/>
    <mergeCell ref="H7:H8"/>
    <mergeCell ref="K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G9"/>
  <sheetViews>
    <sheetView tabSelected="1" workbookViewId="0">
      <selection activeCell="F8" sqref="F8"/>
    </sheetView>
  </sheetViews>
  <sheetFormatPr defaultRowHeight="15" x14ac:dyDescent="0.25"/>
  <sheetData>
    <row r="5" spans="6:7" x14ac:dyDescent="0.25">
      <c r="F5">
        <v>3</v>
      </c>
    </row>
    <row r="6" spans="6:7" x14ac:dyDescent="0.25">
      <c r="F6">
        <v>10000000</v>
      </c>
    </row>
    <row r="7" spans="6:7" x14ac:dyDescent="0.25">
      <c r="F7">
        <f>F6*F5</f>
        <v>30000000</v>
      </c>
    </row>
    <row r="8" spans="6:7" x14ac:dyDescent="0.25">
      <c r="F8">
        <f>G8*9</f>
        <v>2430</v>
      </c>
      <c r="G8">
        <v>270</v>
      </c>
    </row>
    <row r="9" spans="6:7" x14ac:dyDescent="0.25">
      <c r="F9">
        <f>F7/F8</f>
        <v>12345.679012345679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Plots</vt:lpstr>
      <vt:lpstr>Inventory analysis</vt:lpstr>
      <vt:lpstr>Rough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Abhishek Sharma</cp:lastModifiedBy>
  <cp:lastPrinted>2022-03-17T09:51:29Z</cp:lastPrinted>
  <dcterms:created xsi:type="dcterms:W3CDTF">2022-03-12T09:03:27Z</dcterms:created>
  <dcterms:modified xsi:type="dcterms:W3CDTF">2022-11-01T13:18:51Z</dcterms:modified>
</cp:coreProperties>
</file>