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Rahul Gupta\In progress\VIS(2022-23)-PL343-267-571\"/>
    </mc:Choice>
  </mc:AlternateContent>
  <bookViews>
    <workbookView xWindow="0" yWindow="0" windowWidth="16815" windowHeight="7755"/>
  </bookViews>
  <sheets>
    <sheet name="working" sheetId="2" r:id="rId1"/>
    <sheet name="Sheet1" sheetId="1" r:id="rId2"/>
    <sheet name="Sheet2" sheetId="3" r:id="rId3"/>
    <sheet name="Sheet3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3" l="1"/>
  <c r="D3" i="3"/>
  <c r="I23" i="2"/>
  <c r="L21" i="2"/>
  <c r="L20" i="2"/>
  <c r="L19" i="2"/>
  <c r="H7" i="2"/>
  <c r="G7" i="2"/>
  <c r="F7" i="2"/>
  <c r="G20" i="2"/>
  <c r="P4" i="2" l="1"/>
  <c r="P5" i="2"/>
  <c r="P3" i="2"/>
  <c r="H5" i="2"/>
  <c r="G18" i="2"/>
  <c r="H3" i="2"/>
  <c r="I17" i="2"/>
  <c r="G17" i="2"/>
  <c r="F6" i="2"/>
  <c r="G6" i="2"/>
  <c r="D4" i="2"/>
  <c r="D5" i="2"/>
  <c r="D6" i="2"/>
  <c r="D3" i="2"/>
  <c r="I14" i="3" l="1"/>
  <c r="I15" i="3" s="1"/>
  <c r="I13" i="3"/>
  <c r="K8" i="3"/>
  <c r="D10" i="3"/>
  <c r="Y10" i="2"/>
  <c r="Y11" i="2" s="1"/>
  <c r="F4" i="2"/>
  <c r="F5" i="2"/>
  <c r="F3" i="2"/>
  <c r="N4" i="2"/>
  <c r="N5" i="2"/>
  <c r="K4" i="2"/>
  <c r="K5" i="2"/>
  <c r="I9" i="4"/>
  <c r="G12" i="4"/>
  <c r="G14" i="4" s="1"/>
  <c r="Q5" i="2" l="1"/>
  <c r="R5" i="2" s="1"/>
  <c r="T5" i="2" s="1"/>
  <c r="Q4" i="2"/>
  <c r="R4" i="2" s="1"/>
  <c r="T4" i="2" s="1"/>
  <c r="M6" i="4" l="1"/>
  <c r="K5" i="4"/>
  <c r="I5" i="4"/>
  <c r="F6" i="4"/>
  <c r="D4" i="4"/>
  <c r="I3" i="3" l="1"/>
  <c r="G3" i="3"/>
  <c r="J3" i="3" l="1"/>
  <c r="K3" i="3" s="1"/>
  <c r="M3" i="3" s="1"/>
  <c r="G5" i="1" l="1"/>
  <c r="G4" i="1"/>
  <c r="E5" i="1"/>
  <c r="C5" i="1"/>
  <c r="N3" i="2" l="1"/>
  <c r="K3" i="2"/>
  <c r="P7" i="2" l="1"/>
  <c r="Q3" i="2" l="1"/>
  <c r="R3" i="2" s="1"/>
  <c r="T3" i="2" l="1"/>
  <c r="T7" i="2" s="1"/>
  <c r="R7" i="2"/>
</calcChain>
</file>

<file path=xl/sharedStrings.xml><?xml version="1.0" encoding="utf-8"?>
<sst xmlns="http://schemas.openxmlformats.org/spreadsheetml/2006/main" count="72" uniqueCount="47">
  <si>
    <t>SR. No.</t>
  </si>
  <si>
    <t>Type of Structure</t>
  </si>
  <si>
    <t xml:space="preserve">Year of Valuation 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</si>
  <si>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</si>
  <si>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</si>
  <si>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</si>
  <si>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</si>
  <si>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</si>
  <si>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</si>
  <si>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</si>
  <si>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</si>
  <si>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</si>
  <si>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</si>
  <si>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</si>
  <si>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</si>
  <si>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</si>
  <si>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Floor</t>
  </si>
  <si>
    <t>Ground Floor</t>
  </si>
  <si>
    <t>Covered Area (in sq.mtr)</t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</si>
  <si>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</si>
  <si>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ft.)As per approved plan approx.</t>
    </r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</si>
  <si>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</si>
  <si>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</si>
  <si>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</si>
  <si>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ft.)</t>
    </r>
  </si>
  <si>
    <t>Discounting Factor</t>
  </si>
  <si>
    <t xml:space="preserve">5.As per our site survey we have observed the maintenance of the building is good . </t>
  </si>
  <si>
    <t>Height in feet</t>
  </si>
  <si>
    <t>RCC Framed Structure</t>
  </si>
  <si>
    <t>2.The subject property is consturcted with RCC  structures..</t>
  </si>
  <si>
    <t>Residential House</t>
  </si>
  <si>
    <t>First Floor</t>
  </si>
  <si>
    <t>Second Floor</t>
  </si>
  <si>
    <t>Total Life Consumed after renovation 
(In year)</t>
  </si>
  <si>
    <t>Terrace</t>
  </si>
  <si>
    <t>BUILDING VALUATION OF PROPERTY OF M/S PRISHA TRADING | SITUATED AT S.PLOT NO.135, E.PLOT NO.488 AT NETAJI NAGAR COLONY, IN MOUZA KHANPUR, J.L.NO.46, C.S.PLOT NO. 268(P), P.S. JADAVPUR, DISTRICT SOUTH 24- PARGANAS</t>
  </si>
  <si>
    <t>Total Plot Area</t>
  </si>
  <si>
    <t>Total CoveredArea 
(in sq ft)</t>
  </si>
  <si>
    <t>FAR</t>
  </si>
  <si>
    <t>7 TO 9 MTR ROAD</t>
  </si>
  <si>
    <t>-</t>
  </si>
  <si>
    <t>in sq.mtr</t>
  </si>
  <si>
    <t>1. All the details pertaing to the building area statement such as area, floor, etc has been taken from the physical measurement only.</t>
  </si>
  <si>
    <t xml:space="preserve">4.We have taken the year of construction 1997 from information provided to us during the survey. </t>
  </si>
  <si>
    <t>6.We have considered the permissible covered area as per the  measurement done during the site survey  i.e 2280 sq.ft only.</t>
  </si>
  <si>
    <t>Permissible Covered Area (in sq ft)</t>
  </si>
  <si>
    <t>Year of Construction (Approximately)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</si>
</sst>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165" fontId="0" fillId="0" borderId="0" xfId="0" applyNumberFormat="1"/>
    <xf numFmtId="43" fontId="0" fillId="0" borderId="0" xfId="0" applyNumberFormat="1"/>
    <xf numFmtId="166" fontId="0" fillId="0" borderId="0" xfId="6" applyNumberFormat="1" applyFont="1"/>
    <xf numFmtId="0" fontId="4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7" fillId="2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43" fontId="8" fillId="0" borderId="1" xfId="6" applyFont="1" applyBorder="1" applyAlignment="1">
      <alignment horizontal="center" vertical="center" wrapText="1"/>
    </xf>
    <xf numFmtId="9" fontId="7" fillId="2" borderId="1" xfId="3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9" fontId="8" fillId="0" borderId="1" xfId="2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7">
    <cellStyle name="40% - Accent1" xfId="3" builtinId="31"/>
    <cellStyle name="Comma" xfId="6" builtinId="3"/>
    <cellStyle name="Comma 2" xfId="4"/>
    <cellStyle name="Currency" xfId="1" builtinId="4"/>
    <cellStyle name="Currency 2" xfId="5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abSelected="1" topLeftCell="C2" workbookViewId="0">
      <selection activeCell="U6" sqref="U6"/>
    </sheetView>
  </sheetViews>
  <sheetFormatPr defaultRowHeight="15" x14ac:dyDescent="0.25"/>
  <cols>
    <col min="1" max="1" width="6.42578125" bestFit="1" customWidth="1"/>
    <col min="2" max="2" width="15.28515625" bestFit="1" customWidth="1"/>
    <col min="3" max="3" width="11.42578125" bestFit="1" customWidth="1"/>
    <col min="4" max="4" width="6.140625" bestFit="1" customWidth="1"/>
    <col min="5" max="5" width="14.7109375" customWidth="1"/>
    <col min="6" max="6" width="6.7109375" bestFit="1" customWidth="1"/>
    <col min="7" max="7" width="11.28515625" bestFit="1" customWidth="1"/>
    <col min="8" max="8" width="10" customWidth="1"/>
    <col min="9" max="9" width="12.28515625" bestFit="1" customWidth="1"/>
    <col min="10" max="10" width="5.28515625" customWidth="1"/>
    <col min="11" max="11" width="9.5703125" customWidth="1"/>
    <col min="12" max="12" width="9.140625" customWidth="1"/>
    <col min="13" max="13" width="6.7109375" hidden="1" customWidth="1"/>
    <col min="14" max="14" width="6.5703125" customWidth="1"/>
    <col min="15" max="15" width="10.5703125" customWidth="1"/>
    <col min="16" max="16" width="11.28515625" customWidth="1"/>
    <col min="17" max="17" width="11" customWidth="1"/>
    <col min="18" max="18" width="11.140625" customWidth="1"/>
    <col min="19" max="19" width="7.5703125" customWidth="1"/>
    <col min="20" max="20" width="11.5703125" customWidth="1"/>
    <col min="21" max="21" width="12" bestFit="1" customWidth="1"/>
    <col min="22" max="22" width="6" bestFit="1" customWidth="1"/>
    <col min="25" max="25" width="12" bestFit="1" customWidth="1"/>
  </cols>
  <sheetData>
    <row r="1" spans="1:25" ht="56.25" customHeight="1" x14ac:dyDescent="0.2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5" ht="63.75" x14ac:dyDescent="0.25">
      <c r="A2" s="12" t="s">
        <v>0</v>
      </c>
      <c r="B2" s="12" t="s">
        <v>15</v>
      </c>
      <c r="C2" s="12" t="s">
        <v>16</v>
      </c>
      <c r="D2" s="12" t="s">
        <v>27</v>
      </c>
      <c r="E2" s="12" t="s">
        <v>1</v>
      </c>
      <c r="F2" s="12" t="s">
        <v>18</v>
      </c>
      <c r="G2" s="12" t="s">
        <v>37</v>
      </c>
      <c r="H2" s="12" t="s">
        <v>45</v>
      </c>
      <c r="I2" s="12" t="s">
        <v>46</v>
      </c>
      <c r="J2" s="12" t="s">
        <v>2</v>
      </c>
      <c r="K2" s="12" t="s">
        <v>33</v>
      </c>
      <c r="L2" s="12" t="s">
        <v>3</v>
      </c>
      <c r="M2" s="12" t="s">
        <v>4</v>
      </c>
      <c r="N2" s="12" t="s">
        <v>5</v>
      </c>
      <c r="O2" s="12" t="s">
        <v>6</v>
      </c>
      <c r="P2" s="12" t="s">
        <v>7</v>
      </c>
      <c r="Q2" s="12" t="s">
        <v>8</v>
      </c>
      <c r="R2" s="12" t="s">
        <v>9</v>
      </c>
      <c r="S2" s="16" t="s">
        <v>14</v>
      </c>
      <c r="T2" s="12" t="s">
        <v>10</v>
      </c>
    </row>
    <row r="3" spans="1:25" ht="25.5" x14ac:dyDescent="0.25">
      <c r="A3" s="13">
        <v>1</v>
      </c>
      <c r="B3" s="13" t="s">
        <v>30</v>
      </c>
      <c r="C3" s="13" t="s">
        <v>17</v>
      </c>
      <c r="D3" s="13">
        <f>3.5*3.28</f>
        <v>11.479999999999999</v>
      </c>
      <c r="E3" s="13" t="s">
        <v>28</v>
      </c>
      <c r="F3" s="14">
        <f>G3/10.7639</f>
        <v>74.439561868839363</v>
      </c>
      <c r="G3" s="15">
        <v>801.26</v>
      </c>
      <c r="H3" s="15">
        <f>1140*0.6</f>
        <v>684</v>
      </c>
      <c r="I3" s="13">
        <v>1997</v>
      </c>
      <c r="J3" s="13">
        <v>2022</v>
      </c>
      <c r="K3" s="13">
        <f t="shared" ref="K3:K6" si="0">J3-I3</f>
        <v>25</v>
      </c>
      <c r="L3" s="13">
        <v>60</v>
      </c>
      <c r="M3" s="17">
        <v>0.05</v>
      </c>
      <c r="N3" s="18">
        <f t="shared" ref="N3" si="1">(1-M3)/L3</f>
        <v>1.5833333333333331E-2</v>
      </c>
      <c r="O3" s="19">
        <v>1600</v>
      </c>
      <c r="P3" s="19">
        <f>O3*H3</f>
        <v>1094400</v>
      </c>
      <c r="Q3" s="19">
        <f t="shared" ref="Q3" si="2">P3*N3*K3</f>
        <v>433199.99999999988</v>
      </c>
      <c r="R3" s="19">
        <f t="shared" ref="R3" si="3">MAX(P3-Q3,0)</f>
        <v>661200.00000000012</v>
      </c>
      <c r="S3" s="20">
        <v>0</v>
      </c>
      <c r="T3" s="19">
        <f>IF(R3&gt;M3*P3,R3*(1-S3),P3*M3)</f>
        <v>661200.00000000012</v>
      </c>
    </row>
    <row r="4" spans="1:25" ht="25.5" x14ac:dyDescent="0.25">
      <c r="A4" s="13">
        <v>2</v>
      </c>
      <c r="B4" s="13" t="s">
        <v>30</v>
      </c>
      <c r="C4" s="13" t="s">
        <v>31</v>
      </c>
      <c r="D4" s="13">
        <f t="shared" ref="D4:D6" si="4">3.5*3.28</f>
        <v>11.479999999999999</v>
      </c>
      <c r="E4" s="13" t="s">
        <v>28</v>
      </c>
      <c r="F4" s="14">
        <f t="shared" ref="F4:F6" si="5">G4/10.7639</f>
        <v>74.439561868839363</v>
      </c>
      <c r="G4" s="15">
        <v>801.26</v>
      </c>
      <c r="H4" s="15">
        <v>801</v>
      </c>
      <c r="I4" s="13">
        <v>1997</v>
      </c>
      <c r="J4" s="13">
        <v>2022</v>
      </c>
      <c r="K4" s="13">
        <f t="shared" si="0"/>
        <v>25</v>
      </c>
      <c r="L4" s="13">
        <v>60</v>
      </c>
      <c r="M4" s="17">
        <v>0.05</v>
      </c>
      <c r="N4" s="18">
        <f t="shared" ref="N4:N6" si="6">(1-M4)/L4</f>
        <v>1.5833333333333331E-2</v>
      </c>
      <c r="O4" s="19">
        <v>1600</v>
      </c>
      <c r="P4" s="19">
        <f t="shared" ref="P4:P5" si="7">O4*H4</f>
        <v>1281600</v>
      </c>
      <c r="Q4" s="19">
        <f t="shared" ref="Q4:Q5" si="8">P4*N4*K4</f>
        <v>507299.99999999988</v>
      </c>
      <c r="R4" s="19">
        <f t="shared" ref="R4:R5" si="9">MAX(P4-Q4,0)</f>
        <v>774300.00000000012</v>
      </c>
      <c r="S4" s="20">
        <v>0</v>
      </c>
      <c r="T4" s="19">
        <f t="shared" ref="T4:T5" si="10">IF(R4&gt;M4*P4,R4*(1-S4),P4*M4)</f>
        <v>774300.00000000012</v>
      </c>
    </row>
    <row r="5" spans="1:25" ht="25.5" x14ac:dyDescent="0.25">
      <c r="A5" s="13">
        <v>3</v>
      </c>
      <c r="B5" s="13" t="s">
        <v>30</v>
      </c>
      <c r="C5" s="13" t="s">
        <v>32</v>
      </c>
      <c r="D5" s="13">
        <f t="shared" si="4"/>
        <v>11.479999999999999</v>
      </c>
      <c r="E5" s="13" t="s">
        <v>28</v>
      </c>
      <c r="F5" s="14">
        <f t="shared" si="5"/>
        <v>74.439561868839363</v>
      </c>
      <c r="G5" s="15">
        <v>801.26</v>
      </c>
      <c r="H5" s="15">
        <f>801.26-6.26</f>
        <v>795</v>
      </c>
      <c r="I5" s="13">
        <v>1997</v>
      </c>
      <c r="J5" s="13">
        <v>2022</v>
      </c>
      <c r="K5" s="13">
        <f t="shared" si="0"/>
        <v>25</v>
      </c>
      <c r="L5" s="13">
        <v>60</v>
      </c>
      <c r="M5" s="17">
        <v>0.05</v>
      </c>
      <c r="N5" s="18">
        <f t="shared" si="6"/>
        <v>1.5833333333333331E-2</v>
      </c>
      <c r="O5" s="19">
        <v>1600</v>
      </c>
      <c r="P5" s="19">
        <f t="shared" si="7"/>
        <v>1272000</v>
      </c>
      <c r="Q5" s="19">
        <f t="shared" si="8"/>
        <v>503499.99999999988</v>
      </c>
      <c r="R5" s="19">
        <f t="shared" si="9"/>
        <v>768500.00000000012</v>
      </c>
      <c r="S5" s="20">
        <v>0</v>
      </c>
      <c r="T5" s="19">
        <f t="shared" si="10"/>
        <v>768500.00000000012</v>
      </c>
    </row>
    <row r="6" spans="1:25" ht="25.5" x14ac:dyDescent="0.25">
      <c r="A6" s="13">
        <v>3</v>
      </c>
      <c r="B6" s="13" t="s">
        <v>30</v>
      </c>
      <c r="C6" s="13" t="s">
        <v>34</v>
      </c>
      <c r="D6" s="13">
        <f t="shared" si="4"/>
        <v>11.479999999999999</v>
      </c>
      <c r="E6" s="13" t="s">
        <v>28</v>
      </c>
      <c r="F6" s="14">
        <f t="shared" si="5"/>
        <v>21.619999999999997</v>
      </c>
      <c r="G6" s="15">
        <f>4.6*4.7*10.7639</f>
        <v>232.71551799999997</v>
      </c>
      <c r="H6" s="15" t="s">
        <v>40</v>
      </c>
      <c r="I6" s="15" t="s">
        <v>40</v>
      </c>
      <c r="J6" s="15" t="s">
        <v>40</v>
      </c>
      <c r="K6" s="15" t="s">
        <v>40</v>
      </c>
      <c r="L6" s="15" t="s">
        <v>40</v>
      </c>
      <c r="M6" s="15" t="s">
        <v>40</v>
      </c>
      <c r="N6" s="15" t="s">
        <v>40</v>
      </c>
      <c r="O6" s="15" t="s">
        <v>40</v>
      </c>
      <c r="P6" s="15" t="s">
        <v>40</v>
      </c>
      <c r="Q6" s="15" t="s">
        <v>40</v>
      </c>
      <c r="R6" s="15" t="s">
        <v>40</v>
      </c>
      <c r="S6" s="15" t="s">
        <v>40</v>
      </c>
      <c r="T6" s="15" t="s">
        <v>40</v>
      </c>
    </row>
    <row r="7" spans="1:25" x14ac:dyDescent="0.25">
      <c r="A7" s="29" t="s">
        <v>11</v>
      </c>
      <c r="B7" s="29"/>
      <c r="C7" s="29"/>
      <c r="D7" s="29"/>
      <c r="E7" s="29"/>
      <c r="F7" s="21">
        <f>SUM(F3:F6)</f>
        <v>244.93868560651811</v>
      </c>
      <c r="G7" s="22">
        <f>SUM(G3:G6)</f>
        <v>2636.4955179999997</v>
      </c>
      <c r="H7" s="32">
        <f>SUM(H3:H6)</f>
        <v>2280</v>
      </c>
      <c r="I7" s="29"/>
      <c r="J7" s="29"/>
      <c r="K7" s="29"/>
      <c r="L7" s="29"/>
      <c r="M7" s="29"/>
      <c r="N7" s="29"/>
      <c r="O7" s="29"/>
      <c r="P7" s="23">
        <f>SUM(P3:P5)</f>
        <v>3648000</v>
      </c>
      <c r="Q7" s="23"/>
      <c r="R7" s="23">
        <f>SUM(R3:R5)</f>
        <v>2204000.0000000005</v>
      </c>
      <c r="S7" s="24"/>
      <c r="T7" s="23">
        <f>SUM(T3:T5)</f>
        <v>2204000.0000000005</v>
      </c>
      <c r="Y7">
        <v>792.96</v>
      </c>
    </row>
    <row r="8" spans="1:25" x14ac:dyDescent="0.25">
      <c r="A8" s="30" t="s">
        <v>12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Y8">
        <v>1371.25</v>
      </c>
    </row>
    <row r="9" spans="1:25" x14ac:dyDescent="0.25">
      <c r="A9" s="25" t="s">
        <v>42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Y9">
        <v>792.96</v>
      </c>
    </row>
    <row r="10" spans="1:25" x14ac:dyDescent="0.25">
      <c r="A10" s="25" t="s">
        <v>29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Y10">
        <f>SUM(Y7:Y9)</f>
        <v>2957.17</v>
      </c>
    </row>
    <row r="11" spans="1:25" x14ac:dyDescent="0.25">
      <c r="A11" s="25" t="s">
        <v>13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Y11">
        <f>Y10/10.7639</f>
        <v>274.73034866544657</v>
      </c>
    </row>
    <row r="12" spans="1:25" x14ac:dyDescent="0.25">
      <c r="A12" s="25" t="s">
        <v>43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5" x14ac:dyDescent="0.25">
      <c r="A13" s="26" t="s">
        <v>26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8"/>
    </row>
    <row r="14" spans="1:25" x14ac:dyDescent="0.25">
      <c r="A14" s="25" t="s">
        <v>44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1"/>
      <c r="V14" s="1"/>
      <c r="W14" s="1"/>
    </row>
    <row r="16" spans="1:25" x14ac:dyDescent="0.25">
      <c r="G16" s="3"/>
      <c r="H16" s="3"/>
    </row>
    <row r="17" spans="5:13" x14ac:dyDescent="0.25">
      <c r="E17" t="s">
        <v>36</v>
      </c>
      <c r="G17">
        <f>20*57</f>
        <v>1140</v>
      </c>
      <c r="I17">
        <f>G17*0.6</f>
        <v>684</v>
      </c>
    </row>
    <row r="18" spans="5:13" x14ac:dyDescent="0.25">
      <c r="E18" t="s">
        <v>38</v>
      </c>
      <c r="F18">
        <v>2</v>
      </c>
      <c r="G18">
        <f>G17*F18</f>
        <v>2280</v>
      </c>
    </row>
    <row r="19" spans="5:13" x14ac:dyDescent="0.25">
      <c r="E19" t="s">
        <v>39</v>
      </c>
      <c r="L19">
        <f>2000000</f>
        <v>2000000</v>
      </c>
      <c r="M19" s="2"/>
    </row>
    <row r="20" spans="5:13" x14ac:dyDescent="0.25">
      <c r="E20" t="s">
        <v>41</v>
      </c>
      <c r="G20">
        <f>G18/10.7639</f>
        <v>211.81913618669813</v>
      </c>
      <c r="L20">
        <f>L19/720</f>
        <v>2777.7777777777778</v>
      </c>
    </row>
    <row r="21" spans="5:13" x14ac:dyDescent="0.25">
      <c r="L21">
        <f>2500*1140</f>
        <v>2850000</v>
      </c>
    </row>
    <row r="23" spans="5:13" x14ac:dyDescent="0.25">
      <c r="I23">
        <f>1140/9</f>
        <v>126.66666666666667</v>
      </c>
    </row>
  </sheetData>
  <mergeCells count="10">
    <mergeCell ref="A1:T1"/>
    <mergeCell ref="A14:T14"/>
    <mergeCell ref="A11:T11"/>
    <mergeCell ref="A12:T12"/>
    <mergeCell ref="A13:T13"/>
    <mergeCell ref="A7:E7"/>
    <mergeCell ref="I7:O7"/>
    <mergeCell ref="A8:T8"/>
    <mergeCell ref="A9:T9"/>
    <mergeCell ref="A10:T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"/>
  <sheetViews>
    <sheetView workbookViewId="0">
      <selection activeCell="C5" sqref="C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</cols>
  <sheetData>
    <row r="3" spans="3:7" x14ac:dyDescent="0.25">
      <c r="C3">
        <v>87120</v>
      </c>
      <c r="E3">
        <v>7943455</v>
      </c>
      <c r="G3">
        <v>36000000</v>
      </c>
    </row>
    <row r="4" spans="3:7" x14ac:dyDescent="0.25">
      <c r="C4">
        <v>500</v>
      </c>
      <c r="E4">
        <v>2</v>
      </c>
      <c r="G4">
        <f>60000</f>
        <v>60000</v>
      </c>
    </row>
    <row r="5" spans="3:7" x14ac:dyDescent="0.25">
      <c r="C5" s="4">
        <f>C4*C3</f>
        <v>43560000</v>
      </c>
      <c r="E5" s="4">
        <f>E4*E3</f>
        <v>15886910</v>
      </c>
      <c r="G5">
        <f>G3/G4</f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L5" sqref="L5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bestFit="1" customWidth="1"/>
    <col min="8" max="8" width="10" bestFit="1" customWidth="1"/>
    <col min="9" max="9" width="11.5703125" bestFit="1" customWidth="1"/>
    <col min="10" max="10" width="10.5703125" bestFit="1" customWidth="1"/>
    <col min="11" max="11" width="11.5703125" bestFit="1" customWidth="1"/>
    <col min="12" max="12" width="8.7109375" bestFit="1" customWidth="1"/>
    <col min="13" max="13" width="11.5703125" bestFit="1" customWidth="1"/>
  </cols>
  <sheetData>
    <row r="1" spans="1:13" ht="15.75" x14ac:dyDescent="0.25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05" x14ac:dyDescent="0.25">
      <c r="A2" s="5" t="s">
        <v>20</v>
      </c>
      <c r="B2" s="5" t="s">
        <v>21</v>
      </c>
      <c r="C2" s="5" t="s">
        <v>2</v>
      </c>
      <c r="D2" s="5" t="s">
        <v>22</v>
      </c>
      <c r="E2" s="5" t="s">
        <v>23</v>
      </c>
      <c r="F2" s="5" t="s">
        <v>4</v>
      </c>
      <c r="G2" s="5" t="s">
        <v>5</v>
      </c>
      <c r="H2" s="5" t="s">
        <v>24</v>
      </c>
      <c r="I2" s="5" t="s">
        <v>7</v>
      </c>
      <c r="J2" s="5" t="s">
        <v>8</v>
      </c>
      <c r="K2" s="5" t="s">
        <v>9</v>
      </c>
      <c r="L2" s="5" t="s">
        <v>25</v>
      </c>
      <c r="M2" s="5" t="s">
        <v>10</v>
      </c>
    </row>
    <row r="3" spans="1:13" x14ac:dyDescent="0.25">
      <c r="A3" s="6">
        <f>57+57+20</f>
        <v>134</v>
      </c>
      <c r="B3" s="7">
        <v>1997</v>
      </c>
      <c r="C3" s="7">
        <v>2022</v>
      </c>
      <c r="D3" s="7">
        <f>C3-B3</f>
        <v>25</v>
      </c>
      <c r="E3" s="7">
        <v>60</v>
      </c>
      <c r="F3" s="8">
        <v>0.1</v>
      </c>
      <c r="G3" s="9">
        <f>(1-F3)/E3</f>
        <v>1.5000000000000001E-2</v>
      </c>
      <c r="H3" s="10">
        <v>1500</v>
      </c>
      <c r="I3" s="10">
        <f>H3*A3</f>
        <v>201000</v>
      </c>
      <c r="J3" s="10">
        <f>I3*G3*D3</f>
        <v>75375.000000000015</v>
      </c>
      <c r="K3" s="10">
        <f>MAX(I3-J3,0)</f>
        <v>125624.99999999999</v>
      </c>
      <c r="L3" s="11">
        <v>0</v>
      </c>
      <c r="M3" s="10">
        <f>IF(K3&gt;F3*I3,K3*(1-L3),I3*F3)</f>
        <v>125624.99999999999</v>
      </c>
    </row>
    <row r="6" spans="1:13" x14ac:dyDescent="0.25">
      <c r="D6">
        <v>45</v>
      </c>
    </row>
    <row r="7" spans="1:13" x14ac:dyDescent="0.25">
      <c r="D7">
        <v>45</v>
      </c>
      <c r="K7">
        <v>540</v>
      </c>
    </row>
    <row r="8" spans="1:13" x14ac:dyDescent="0.25">
      <c r="D8">
        <v>108</v>
      </c>
      <c r="K8">
        <f>K7/1.196</f>
        <v>451.50501672240807</v>
      </c>
    </row>
    <row r="9" spans="1:13" x14ac:dyDescent="0.25">
      <c r="D9">
        <v>108</v>
      </c>
    </row>
    <row r="10" spans="1:13" x14ac:dyDescent="0.25">
      <c r="D10">
        <f>SUM(D6:D9)</f>
        <v>306</v>
      </c>
    </row>
    <row r="11" spans="1:13" x14ac:dyDescent="0.25">
      <c r="I11">
        <v>102</v>
      </c>
    </row>
    <row r="12" spans="1:13" x14ac:dyDescent="0.25">
      <c r="I12">
        <v>44</v>
      </c>
    </row>
    <row r="13" spans="1:13" x14ac:dyDescent="0.25">
      <c r="I13">
        <f>I12*I11</f>
        <v>4488</v>
      </c>
    </row>
    <row r="14" spans="1:13" x14ac:dyDescent="0.25">
      <c r="H14">
        <v>200000000</v>
      </c>
      <c r="I14">
        <f>I13/9</f>
        <v>498.66666666666669</v>
      </c>
    </row>
    <row r="15" spans="1:13" x14ac:dyDescent="0.25">
      <c r="I15">
        <f>H14/I14</f>
        <v>401069.5187165775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14"/>
  <sheetViews>
    <sheetView workbookViewId="0">
      <selection activeCell="J10" sqref="J10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  <row r="9" spans="4:13" x14ac:dyDescent="0.25">
      <c r="G9">
        <v>2208</v>
      </c>
      <c r="I9">
        <f>2164.25-792.56</f>
        <v>1371.69</v>
      </c>
    </row>
    <row r="10" spans="4:13" x14ac:dyDescent="0.25">
      <c r="G10">
        <v>2164.25</v>
      </c>
    </row>
    <row r="11" spans="4:13" x14ac:dyDescent="0.25">
      <c r="G11">
        <v>1371</v>
      </c>
    </row>
    <row r="12" spans="4:13" x14ac:dyDescent="0.25">
      <c r="G12">
        <f>SUM(G9:G11)</f>
        <v>5743.25</v>
      </c>
    </row>
    <row r="13" spans="4:13" x14ac:dyDescent="0.25">
      <c r="G13">
        <v>204</v>
      </c>
    </row>
    <row r="14" spans="4:13" x14ac:dyDescent="0.25">
      <c r="G14">
        <f>G12-G13</f>
        <v>5539.25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Rahul Gupta</cp:lastModifiedBy>
  <dcterms:created xsi:type="dcterms:W3CDTF">2022-07-28T09:17:09Z</dcterms:created>
  <dcterms:modified xsi:type="dcterms:W3CDTF">2022-12-13T13:53:17Z</dcterms:modified>
</cp:coreProperties>
</file>