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In Progress Files\Arun Tomar\- - - IN PROGRESS (2022 - 2023) - - -\VIS(2022-23)-PL362 -  Ms Archid Panel Industries Ltd\VIS(2022-23)-PL362-282-519\"/>
    </mc:Choice>
  </mc:AlternateContent>
  <bookViews>
    <workbookView xWindow="0" yWindow="0" windowWidth="24000" windowHeight="9735"/>
  </bookViews>
  <sheets>
    <sheet name="Land Valuation" sheetId="2" r:id="rId1"/>
    <sheet name="Building Valuation" sheetId="3" r:id="rId2"/>
    <sheet name="Wall Valuation" sheetId="4" r:id="rId3"/>
    <sheet name="Circle Rate" sheetId="5"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 l="1"/>
  <c r="D31" i="2"/>
  <c r="D30" i="2"/>
  <c r="D27" i="2" l="1"/>
  <c r="F16" i="2"/>
  <c r="E16" i="2"/>
  <c r="D16" i="2"/>
  <c r="D18" i="2" s="1"/>
  <c r="C63" i="2" l="1"/>
  <c r="E63" i="2" s="1"/>
  <c r="E17" i="2"/>
  <c r="F17" i="2"/>
  <c r="V7" i="3" l="1"/>
  <c r="C70" i="2" l="1"/>
  <c r="E70" i="2" l="1"/>
  <c r="J4" i="4" l="1"/>
  <c r="K4" i="4" s="1"/>
  <c r="L4" i="4" s="1"/>
  <c r="N4" i="4" s="1"/>
  <c r="H4" i="4"/>
  <c r="E4" i="4"/>
  <c r="D28" i="2" l="1"/>
  <c r="F18" i="2"/>
  <c r="E18" i="2"/>
  <c r="N6" i="3"/>
  <c r="K6" i="3"/>
  <c r="F6" i="3"/>
  <c r="H6" i="3" s="1"/>
  <c r="P6" i="3" s="1"/>
  <c r="N5" i="3"/>
  <c r="K5" i="3"/>
  <c r="F5" i="3"/>
  <c r="H5" i="3" s="1"/>
  <c r="P5" i="3" s="1"/>
  <c r="N4" i="3"/>
  <c r="K4" i="3"/>
  <c r="F4" i="3"/>
  <c r="H4" i="3" s="1"/>
  <c r="D19" i="2" l="1"/>
  <c r="Q6" i="3"/>
  <c r="R6" i="3" s="1"/>
  <c r="T6" i="3" s="1"/>
  <c r="Q5" i="3"/>
  <c r="R5" i="3" s="1"/>
  <c r="T5" i="3" s="1"/>
  <c r="H7" i="3"/>
  <c r="P4" i="3"/>
  <c r="F7" i="3"/>
  <c r="D20" i="2" l="1"/>
  <c r="F21" i="2"/>
  <c r="P7" i="3"/>
  <c r="Q4" i="3"/>
  <c r="R4" i="3" s="1"/>
  <c r="D26" i="2" l="1"/>
  <c r="D29" i="2" s="1"/>
  <c r="R7" i="3"/>
  <c r="T4" i="3"/>
  <c r="T7" i="3" s="1"/>
  <c r="E6" i="2" l="1"/>
  <c r="E5" i="2" l="1"/>
  <c r="E7" i="2" s="1"/>
  <c r="F8" i="2" s="1"/>
</calcChain>
</file>

<file path=xl/sharedStrings.xml><?xml version="1.0" encoding="utf-8"?>
<sst xmlns="http://schemas.openxmlformats.org/spreadsheetml/2006/main" count="88" uniqueCount="70">
  <si>
    <t>Area</t>
  </si>
  <si>
    <t>Rate</t>
  </si>
  <si>
    <t>FMV</t>
  </si>
  <si>
    <t>LAND</t>
  </si>
  <si>
    <t>DV @ 25%</t>
  </si>
  <si>
    <t>BUILDING</t>
  </si>
  <si>
    <t>BOUNDARY WALL VALUATION</t>
  </si>
  <si>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</si>
  <si>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</si>
  <si>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</si>
  <si>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</si>
  <si>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</si>
  <si>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</si>
  <si>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t>Gross Replacement Value
(INR)</t>
  </si>
  <si>
    <t xml:space="preserve">Depreciation
(INR) </t>
  </si>
  <si>
    <t>Depreciated Value
(INR)</t>
  </si>
  <si>
    <t>Discounting Factor</t>
  </si>
  <si>
    <t>Depreciated Replacement Market Value
(INR)</t>
  </si>
  <si>
    <t>CIRCLE RATE VALUE
(ALL RATES OR UNITS IN SQM)</t>
  </si>
  <si>
    <t>Calculation by Belting Method</t>
  </si>
  <si>
    <t>Total Area</t>
  </si>
  <si>
    <t>Area (front side)</t>
  </si>
  <si>
    <t>Area (middle part)</t>
  </si>
  <si>
    <t>Area (back side)</t>
  </si>
  <si>
    <t>Value</t>
  </si>
  <si>
    <t>Total Value</t>
  </si>
  <si>
    <t>TOTAL</t>
  </si>
  <si>
    <t>Area (Yards)</t>
  </si>
  <si>
    <t>Rate (Yards)</t>
  </si>
  <si>
    <t>Average Rate (Yards)</t>
  </si>
  <si>
    <t>Building Value</t>
  </si>
  <si>
    <t>Land value</t>
  </si>
  <si>
    <t>M/S ARCHIDPANEL INDUSTRIES PRIVATE LIMITED VALUATION USING BELTING METHOD</t>
  </si>
  <si>
    <t>Sno.</t>
  </si>
  <si>
    <t>Unit</t>
  </si>
  <si>
    <t>Floor</t>
  </si>
  <si>
    <t>Type of Structure</t>
  </si>
  <si>
    <t>Area Considered for valuation
(in sq.ft)</t>
  </si>
  <si>
    <t>Ground Floor</t>
  </si>
  <si>
    <t>Remarks:</t>
  </si>
  <si>
    <r>
      <t xml:space="preserve">Area 
</t>
    </r>
    <r>
      <rPr>
        <b/>
        <i/>
        <sz val="10"/>
        <rFont val="Calibri"/>
        <family val="2"/>
        <scheme val="minor"/>
      </rPr>
      <t>(in sq.ft)</t>
    </r>
  </si>
  <si>
    <r>
      <t xml:space="preserve">Height </t>
    </r>
    <r>
      <rPr>
        <b/>
        <i/>
        <sz val="10"/>
        <rFont val="Calibri"/>
        <family val="2"/>
        <scheme val="minor"/>
      </rPr>
      <t>(in ft.)</t>
    </r>
  </si>
  <si>
    <r>
      <t xml:space="preserve">Plinth Area  Average Rate 
</t>
    </r>
    <r>
      <rPr>
        <b/>
        <i/>
        <sz val="10"/>
        <rFont val="Calibri"/>
        <family val="2"/>
        <scheme val="minor"/>
      </rPr>
      <t>(in per sq.ft)</t>
    </r>
  </si>
  <si>
    <r>
      <t>3.</t>
    </r>
    <r>
      <rPr>
        <i/>
        <sz val="10"/>
        <color theme="1"/>
        <rFont val="Calibri"/>
        <family val="2"/>
        <scheme val="minor"/>
      </rPr>
      <t xml:space="preserve"> The valuation is done by considering the depreciated replacement cost approach.</t>
    </r>
  </si>
  <si>
    <t>Shed 1</t>
  </si>
  <si>
    <t>Shed 2</t>
  </si>
  <si>
    <t>Shed 3</t>
  </si>
  <si>
    <t>Cement Sheets on RCC beam and column &amp; flooring of Cement Paste.</t>
  </si>
  <si>
    <r>
      <t xml:space="preserve">2. </t>
    </r>
    <r>
      <rPr>
        <i/>
        <sz val="10"/>
        <color theme="1"/>
        <rFont val="Calibri"/>
        <family val="2"/>
        <scheme val="minor"/>
      </rPr>
      <t>All the structure that has been taken in the area statemnet belonging to  M/S ARCHIDPANEL INDUSTRIES PRIVATE LIMITED.</t>
    </r>
  </si>
  <si>
    <t>Comparable rate</t>
  </si>
  <si>
    <t>&lt;- Final Adjusted Rate</t>
  </si>
  <si>
    <t>Premium for small plot</t>
  </si>
  <si>
    <t>Fair Market Value</t>
  </si>
  <si>
    <t>Rounded off Value</t>
  </si>
  <si>
    <r>
      <t xml:space="preserve">Wall
</t>
    </r>
    <r>
      <rPr>
        <b/>
        <i/>
        <sz val="11"/>
        <rFont val="Calibri"/>
        <family val="2"/>
        <scheme val="minor"/>
      </rPr>
      <t>(in Running mtr.)</t>
    </r>
  </si>
  <si>
    <r>
      <t xml:space="preserve">Total Life Consumed 
</t>
    </r>
    <r>
      <rPr>
        <b/>
        <i/>
        <sz val="11"/>
        <rFont val="Calibri"/>
        <family val="2"/>
        <scheme val="minor"/>
      </rPr>
      <t>(in years)</t>
    </r>
  </si>
  <si>
    <r>
      <t xml:space="preserve">Total Economical Life
</t>
    </r>
    <r>
      <rPr>
        <b/>
        <i/>
        <sz val="11"/>
        <rFont val="Calibri"/>
        <family val="2"/>
        <scheme val="minor"/>
      </rPr>
      <t>(in years)</t>
    </r>
  </si>
  <si>
    <r>
      <t xml:space="preserve">Plinth Area  Rate 
</t>
    </r>
    <r>
      <rPr>
        <b/>
        <i/>
        <sz val="11"/>
        <rFont val="Calibri"/>
        <family val="2"/>
        <scheme val="minor"/>
      </rPr>
      <t>(in per running mtr.)</t>
    </r>
  </si>
  <si>
    <t>Asking Price</t>
  </si>
  <si>
    <t>Asking Rate</t>
  </si>
  <si>
    <r>
      <t xml:space="preserve">1. </t>
    </r>
    <r>
      <rPr>
        <b/>
        <i/>
        <sz val="10"/>
        <color theme="1"/>
        <rFont val="Calibri"/>
        <family val="2"/>
        <scheme val="minor"/>
      </rPr>
      <t>All the details pertaing to the building area statement such as area, floor, etc has been taken only from Sample measurements taken during site surv, as no building plan was provided to us upon our request.</t>
    </r>
  </si>
  <si>
    <t>VALUATION OF BUILDING OWNED BY M/S ARCHIDPANEL INDUSTRIES PRIVATE LIMITED | FULSUNGI, UDHAM SINGH NAGAR</t>
  </si>
  <si>
    <r>
      <t xml:space="preserve">Plot Area </t>
    </r>
    <r>
      <rPr>
        <b/>
        <sz val="11"/>
        <color theme="1"/>
        <rFont val="Calibri"/>
        <family val="2"/>
        <scheme val="minor"/>
      </rPr>
      <t>sqyds</t>
    </r>
  </si>
  <si>
    <t>Discount on Asking price</t>
  </si>
  <si>
    <t>Ansh Mobile Shop - 9720495495</t>
  </si>
  <si>
    <t>Balaji Properties - 7464820187</t>
  </si>
  <si>
    <t>Wall</t>
  </si>
  <si>
    <t>RV @ 10%</t>
  </si>
  <si>
    <t>Rounded Off</t>
  </si>
  <si>
    <t>Total FMV</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</si>
</sst>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b/>
      <sz val="11"/>
      <color theme="0"/>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sz val="12"/>
      <color theme="1"/>
      <name val="Calibri"/>
      <family val="2"/>
      <scheme val="minor"/>
    </font>
    <font>
      <b/>
      <i/>
      <sz val="11"/>
      <name val="Calibri"/>
      <family val="2"/>
      <scheme val="minor"/>
    </font>
  </fonts>
  <fills count="7">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8"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 xfId="0" applyBorder="1" applyAlignment="1">
      <alignment horizontal="center" vertical="center"/>
    </xf>
    <xf numFmtId="0" fontId="2" fillId="0" borderId="1" xfId="0" applyFont="1" applyBorder="1" applyAlignment="1">
      <alignment horizontal="center" vertical="center"/>
    </xf>
    <xf numFmtId="9" fontId="0" fillId="0" borderId="1" xfId="0" applyNumberFormat="1" applyBorder="1" applyAlignment="1">
      <alignment horizontal="center" vertical="center"/>
    </xf>
    <xf numFmtId="0" fontId="4" fillId="3" borderId="1" xfId="0" applyFont="1" applyFill="1" applyBorder="1" applyAlignment="1">
      <alignment horizontal="center" vertical="center" wrapText="1"/>
    </xf>
    <xf numFmtId="1" fontId="0" fillId="0" borderId="1" xfId="0" applyNumberFormat="1" applyBorder="1" applyAlignment="1">
      <alignment horizontal="center" vertical="center"/>
    </xf>
    <xf numFmtId="165" fontId="0" fillId="0" borderId="1" xfId="2" applyNumberFormat="1" applyFont="1" applyBorder="1" applyAlignment="1">
      <alignment horizontal="center" vertical="center"/>
    </xf>
    <xf numFmtId="9" fontId="0" fillId="0" borderId="1" xfId="3" applyFont="1" applyBorder="1" applyAlignment="1">
      <alignment horizontal="center" vertical="center"/>
    </xf>
    <xf numFmtId="0" fontId="2" fillId="0" borderId="4" xfId="0" applyFont="1" applyBorder="1" applyAlignment="1">
      <alignment horizontal="center" vertical="center"/>
    </xf>
    <xf numFmtId="43" fontId="0" fillId="0" borderId="1" xfId="1" applyNumberFormat="1" applyFont="1" applyBorder="1" applyAlignment="1">
      <alignment horizontal="center" vertical="center"/>
    </xf>
    <xf numFmtId="0" fontId="3" fillId="6"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0" borderId="1" xfId="0" applyFont="1" applyBorder="1" applyAlignment="1">
      <alignment horizontal="left" vertical="center"/>
    </xf>
    <xf numFmtId="165" fontId="0" fillId="0" borderId="1" xfId="0" applyNumberFormat="1" applyBorder="1" applyAlignment="1">
      <alignment horizontal="center" vertical="center"/>
    </xf>
    <xf numFmtId="43" fontId="2" fillId="0" borderId="1" xfId="1" applyNumberFormat="1" applyFont="1" applyBorder="1" applyAlignment="1">
      <alignment horizontal="center" vertical="center"/>
    </xf>
    <xf numFmtId="165"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4" fillId="3" borderId="1" xfId="0" applyFont="1" applyFill="1" applyBorder="1" applyAlignment="1">
      <alignment horizontal="center" vertical="center"/>
    </xf>
    <xf numFmtId="0" fontId="0" fillId="0" borderId="1" xfId="0" applyFill="1" applyBorder="1" applyAlignment="1">
      <alignment horizontal="center" vertical="center"/>
    </xf>
    <xf numFmtId="43" fontId="0" fillId="0" borderId="8" xfId="1" applyNumberFormat="1" applyFont="1" applyBorder="1" applyAlignment="1">
      <alignment horizontal="center" vertical="center" wrapText="1"/>
    </xf>
    <xf numFmtId="1" fontId="0" fillId="0" borderId="8" xfId="0" applyNumberFormat="1" applyBorder="1" applyAlignment="1">
      <alignment horizontal="center" vertical="center"/>
    </xf>
    <xf numFmtId="2" fontId="0" fillId="0" borderId="8" xfId="0" applyNumberFormat="1" applyBorder="1" applyAlignment="1">
      <alignment horizontal="center" vertical="center"/>
    </xf>
    <xf numFmtId="165" fontId="0" fillId="0" borderId="8" xfId="2" applyNumberFormat="1" applyFont="1" applyBorder="1" applyAlignment="1">
      <alignment horizontal="center" vertical="center"/>
    </xf>
    <xf numFmtId="9" fontId="0" fillId="0" borderId="8" xfId="0" applyNumberFormat="1" applyBorder="1" applyAlignment="1">
      <alignment horizontal="center" vertical="center"/>
    </xf>
    <xf numFmtId="165" fontId="2" fillId="0" borderId="1" xfId="2" applyNumberFormat="1" applyFont="1" applyBorder="1" applyAlignment="1">
      <alignment horizontal="center" vertical="center"/>
    </xf>
    <xf numFmtId="9" fontId="0" fillId="0" borderId="1" xfId="0" applyNumberFormat="1" applyBorder="1" applyAlignment="1">
      <alignment vertical="center"/>
    </xf>
    <xf numFmtId="0" fontId="2" fillId="0" borderId="0" xfId="0" applyFont="1" applyAlignment="1">
      <alignment horizontal="center" vertical="center" wrapText="1"/>
    </xf>
    <xf numFmtId="165" fontId="0" fillId="0" borderId="7" xfId="0" applyNumberFormat="1" applyBorder="1" applyAlignment="1">
      <alignment horizontal="center" vertical="center"/>
    </xf>
    <xf numFmtId="43" fontId="7" fillId="0" borderId="1" xfId="1" applyNumberFormat="1" applyFont="1" applyBorder="1" applyAlignment="1">
      <alignment horizontal="center" vertical="center"/>
    </xf>
    <xf numFmtId="1"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65" fontId="12" fillId="0" borderId="0" xfId="0" applyNumberFormat="1" applyFont="1"/>
    <xf numFmtId="165" fontId="7" fillId="0" borderId="1" xfId="0" applyNumberFormat="1" applyFont="1" applyBorder="1"/>
    <xf numFmtId="1" fontId="0" fillId="0" borderId="1" xfId="0" applyNumberFormat="1" applyFont="1" applyBorder="1" applyAlignment="1">
      <alignment horizontal="center" vertical="center"/>
    </xf>
    <xf numFmtId="9"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0" fontId="0" fillId="0" borderId="1" xfId="0" applyBorder="1" applyAlignment="1">
      <alignment horizontal="center" vertical="center" wrapText="1"/>
    </xf>
    <xf numFmtId="166" fontId="0" fillId="0" borderId="0" xfId="1" applyNumberFormat="1" applyFont="1" applyAlignment="1">
      <alignment horizontal="center" vertical="center"/>
    </xf>
    <xf numFmtId="166" fontId="0" fillId="0" borderId="0" xfId="0" applyNumberFormat="1"/>
    <xf numFmtId="0" fontId="0" fillId="0" borderId="0" xfId="0" applyAlignment="1">
      <alignment vertical="center"/>
    </xf>
    <xf numFmtId="0" fontId="0" fillId="0" borderId="1" xfId="0" applyBorder="1" applyAlignment="1">
      <alignment vertical="center"/>
    </xf>
    <xf numFmtId="0" fontId="0" fillId="0" borderId="1" xfId="0" applyBorder="1"/>
    <xf numFmtId="166" fontId="0" fillId="0" borderId="1" xfId="1" applyNumberFormat="1" applyFont="1" applyBorder="1" applyAlignment="1">
      <alignment horizontal="center" vertical="center"/>
    </xf>
    <xf numFmtId="165" fontId="0" fillId="0" borderId="0" xfId="0" applyNumberFormat="1"/>
    <xf numFmtId="0" fontId="0" fillId="0" borderId="0" xfId="0" applyAlignment="1">
      <alignment horizontal="center" vertical="center"/>
    </xf>
    <xf numFmtId="44" fontId="12" fillId="0" borderId="1" xfId="0" applyNumberFormat="1" applyFont="1" applyBorder="1" applyAlignment="1">
      <alignment horizontal="center" vertical="center"/>
    </xf>
    <xf numFmtId="43" fontId="0" fillId="0" borderId="0" xfId="0" applyNumberFormat="1"/>
    <xf numFmtId="165" fontId="7" fillId="0" borderId="1" xfId="0" applyNumberFormat="1" applyFont="1" applyBorder="1" applyAlignment="1">
      <alignment horizontal="center" vertical="center"/>
    </xf>
    <xf numFmtId="165" fontId="1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7" xfId="0" applyFont="1" applyBorder="1" applyAlignment="1">
      <alignment horizontal="right" vertical="center" wrapText="1"/>
    </xf>
    <xf numFmtId="10" fontId="2" fillId="0" borderId="5"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0" fontId="7" fillId="3" borderId="2" xfId="0" applyFont="1" applyFill="1" applyBorder="1" applyAlignment="1">
      <alignment horizontal="right" vertical="center"/>
    </xf>
    <xf numFmtId="0" fontId="7" fillId="3" borderId="3" xfId="0" applyFont="1" applyFill="1" applyBorder="1" applyAlignment="1">
      <alignment horizontal="right" vertical="center"/>
    </xf>
    <xf numFmtId="0" fontId="7" fillId="3" borderId="7" xfId="0" applyFont="1" applyFill="1" applyBorder="1" applyAlignment="1">
      <alignment horizontal="right" vertical="center"/>
    </xf>
    <xf numFmtId="0" fontId="7" fillId="3" borderId="2" xfId="0" applyFont="1" applyFill="1" applyBorder="1" applyAlignment="1">
      <alignment horizontal="right" vertical="center" wrapText="1"/>
    </xf>
    <xf numFmtId="0" fontId="7" fillId="3" borderId="3" xfId="0" applyFont="1" applyFill="1" applyBorder="1" applyAlignment="1">
      <alignment horizontal="right" vertical="center" wrapText="1"/>
    </xf>
    <xf numFmtId="0" fontId="7" fillId="3" borderId="7" xfId="0" applyFont="1" applyFill="1" applyBorder="1" applyAlignment="1">
      <alignment horizontal="righ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65" fontId="12" fillId="0" borderId="2" xfId="0" applyNumberFormat="1" applyFont="1" applyBorder="1" applyAlignment="1">
      <alignment horizontal="center" vertical="center"/>
    </xf>
    <xf numFmtId="165" fontId="12" fillId="0" borderId="3" xfId="0" applyNumberFormat="1" applyFont="1" applyBorder="1" applyAlignment="1">
      <alignment horizontal="center" vertical="center"/>
    </xf>
    <xf numFmtId="165" fontId="12" fillId="0" borderId="7" xfId="0" applyNumberFormat="1" applyFont="1" applyBorder="1" applyAlignment="1">
      <alignment horizontal="center" vertical="center"/>
    </xf>
    <xf numFmtId="165" fontId="7" fillId="0" borderId="2" xfId="0" applyNumberFormat="1" applyFont="1" applyBorder="1" applyAlignment="1">
      <alignment horizontal="center" vertical="center"/>
    </xf>
    <xf numFmtId="165" fontId="7" fillId="0" borderId="3" xfId="0" applyNumberFormat="1" applyFont="1" applyBorder="1" applyAlignment="1">
      <alignment horizontal="center" vertical="center"/>
    </xf>
    <xf numFmtId="165" fontId="7" fillId="0" borderId="7" xfId="0" applyNumberFormat="1" applyFont="1" applyBorder="1" applyAlignment="1">
      <alignment horizontal="center"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7" xfId="0" applyFont="1" applyFill="1" applyBorder="1" applyAlignment="1">
      <alignment horizontal="center"/>
    </xf>
    <xf numFmtId="165" fontId="0" fillId="0" borderId="1" xfId="0" applyNumberFormat="1" applyBorder="1"/>
    <xf numFmtId="0" fontId="2" fillId="0" borderId="1" xfId="0" applyFont="1" applyFill="1" applyBorder="1" applyAlignment="1">
      <alignment horizontal="center" vertical="center"/>
    </xf>
    <xf numFmtId="165" fontId="2" fillId="0" borderId="1" xfId="0" applyNumberFormat="1" applyFont="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245110</xdr:colOff>
      <xdr:row>31</xdr:row>
      <xdr:rowOff>91440</xdr:rowOff>
    </xdr:to>
    <xdr:pic>
      <xdr:nvPicPr>
        <xdr:cNvPr id="2" name="Picture 1"/>
        <xdr:cNvPicPr/>
      </xdr:nvPicPr>
      <xdr:blipFill>
        <a:blip xmlns:r="http://schemas.openxmlformats.org/officeDocument/2006/relationships" r:embed="rId1"/>
        <a:stretch>
          <a:fillRect/>
        </a:stretch>
      </xdr:blipFill>
      <xdr:spPr>
        <a:xfrm>
          <a:off x="0" y="0"/>
          <a:ext cx="5731510" cy="5996940"/>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1"/>
  <sheetViews>
    <sheetView tabSelected="1" topLeftCell="A13" zoomScaleNormal="100" workbookViewId="0">
      <selection activeCell="C31" sqref="C31:D31"/>
    </sheetView>
  </sheetViews>
  <sheetFormatPr defaultRowHeight="15" x14ac:dyDescent="0.25"/>
  <cols>
    <col min="1" max="1" width="17.28515625" bestFit="1" customWidth="1"/>
    <col min="2" max="2" width="31.42578125" bestFit="1" customWidth="1"/>
    <col min="3" max="3" width="17.140625" bestFit="1" customWidth="1"/>
    <col min="4" max="4" width="21.7109375" bestFit="1" customWidth="1"/>
    <col min="5" max="5" width="19.28515625" customWidth="1"/>
    <col min="6" max="6" width="19.85546875" bestFit="1" customWidth="1"/>
  </cols>
  <sheetData>
    <row r="2" spans="2:6" ht="15" customHeight="1" x14ac:dyDescent="0.25">
      <c r="B2" s="54" t="s">
        <v>18</v>
      </c>
      <c r="C2" s="54"/>
      <c r="D2" s="54"/>
      <c r="E2" s="54"/>
    </row>
    <row r="3" spans="2:6" x14ac:dyDescent="0.25">
      <c r="B3" s="54"/>
      <c r="C3" s="54"/>
      <c r="D3" s="54"/>
      <c r="E3" s="54"/>
    </row>
    <row r="4" spans="2:6" x14ac:dyDescent="0.25">
      <c r="B4" s="53" t="s">
        <v>3</v>
      </c>
      <c r="C4" s="8" t="s">
        <v>0</v>
      </c>
      <c r="D4" s="8" t="s">
        <v>1</v>
      </c>
      <c r="E4" s="8" t="s">
        <v>2</v>
      </c>
    </row>
    <row r="5" spans="2:6" ht="15" customHeight="1" x14ac:dyDescent="0.25">
      <c r="B5" s="53"/>
      <c r="C5" s="9">
        <v>9110</v>
      </c>
      <c r="D5" s="6">
        <v>6500</v>
      </c>
      <c r="E5" s="6">
        <f>C5*D5</f>
        <v>59215000</v>
      </c>
    </row>
    <row r="6" spans="2:6" ht="15" customHeight="1" x14ac:dyDescent="0.25">
      <c r="B6" s="19" t="s">
        <v>5</v>
      </c>
      <c r="C6" s="9">
        <v>1256</v>
      </c>
      <c r="D6" s="6">
        <v>8000</v>
      </c>
      <c r="E6" s="6">
        <f>C6*D6</f>
        <v>10048000</v>
      </c>
    </row>
    <row r="7" spans="2:6" ht="15.75" thickBot="1" x14ac:dyDescent="0.3">
      <c r="B7" s="58" t="s">
        <v>26</v>
      </c>
      <c r="C7" s="59"/>
      <c r="D7" s="60"/>
      <c r="E7" s="13">
        <f>SUM(E5:E6)</f>
        <v>69263000</v>
      </c>
    </row>
    <row r="8" spans="2:6" x14ac:dyDescent="0.25">
      <c r="F8" s="61">
        <f>(E7-D29)/E7</f>
        <v>0.39410891039495421</v>
      </c>
    </row>
    <row r="9" spans="2:6" ht="15.75" thickBot="1" x14ac:dyDescent="0.3">
      <c r="F9" s="62"/>
    </row>
    <row r="14" spans="2:6" ht="15.75" x14ac:dyDescent="0.25">
      <c r="B14" s="88" t="s">
        <v>32</v>
      </c>
      <c r="C14" s="89"/>
      <c r="D14" s="89"/>
      <c r="E14" s="89"/>
      <c r="F14" s="90"/>
    </row>
    <row r="15" spans="2:6" ht="15.75" customHeight="1" x14ac:dyDescent="0.25">
      <c r="B15" s="10" t="s">
        <v>19</v>
      </c>
      <c r="C15" s="11" t="s">
        <v>20</v>
      </c>
      <c r="D15" s="11" t="s">
        <v>21</v>
      </c>
      <c r="E15" s="11" t="s">
        <v>22</v>
      </c>
      <c r="F15" s="11" t="s">
        <v>23</v>
      </c>
    </row>
    <row r="16" spans="2:6" ht="15.75" customHeight="1" x14ac:dyDescent="0.25">
      <c r="B16" s="12" t="s">
        <v>27</v>
      </c>
      <c r="C16" s="31">
        <v>10895.47</v>
      </c>
      <c r="D16" s="32">
        <f>C16*0.2</f>
        <v>2179.0940000000001</v>
      </c>
      <c r="E16" s="32">
        <f>C16*0.2</f>
        <v>2179.0940000000001</v>
      </c>
      <c r="F16" s="32">
        <f>C16*0.6</f>
        <v>6537.2819999999992</v>
      </c>
    </row>
    <row r="17" spans="2:6" ht="15.75" x14ac:dyDescent="0.25">
      <c r="B17" s="12" t="s">
        <v>28</v>
      </c>
      <c r="C17" s="33"/>
      <c r="D17" s="34">
        <v>5000</v>
      </c>
      <c r="E17" s="51">
        <f>D17*0.75</f>
        <v>3750</v>
      </c>
      <c r="F17" s="51">
        <f>D17*0.6</f>
        <v>3000</v>
      </c>
    </row>
    <row r="18" spans="2:6" ht="15.75" x14ac:dyDescent="0.25">
      <c r="B18" s="12" t="s">
        <v>24</v>
      </c>
      <c r="C18" s="33"/>
      <c r="D18" s="48">
        <f>D17*D16</f>
        <v>10895470</v>
      </c>
      <c r="E18" s="51">
        <f t="shared" ref="E18:F18" si="0">E17*E16</f>
        <v>8171602.5</v>
      </c>
      <c r="F18" s="51">
        <f t="shared" si="0"/>
        <v>19611845.999999996</v>
      </c>
    </row>
    <row r="19" spans="2:6" ht="15.75" x14ac:dyDescent="0.25">
      <c r="B19" s="12" t="s">
        <v>25</v>
      </c>
      <c r="C19" s="33"/>
      <c r="D19" s="85">
        <f>SUM(D18:F18)</f>
        <v>38678918.5</v>
      </c>
      <c r="E19" s="86"/>
      <c r="F19" s="87"/>
    </row>
    <row r="20" spans="2:6" ht="15.75" x14ac:dyDescent="0.25">
      <c r="B20" s="12" t="s">
        <v>29</v>
      </c>
      <c r="C20" s="33"/>
      <c r="D20" s="82">
        <f>D19/C16</f>
        <v>3550</v>
      </c>
      <c r="E20" s="83"/>
      <c r="F20" s="84"/>
    </row>
    <row r="21" spans="2:6" ht="15.75" x14ac:dyDescent="0.25">
      <c r="B21" s="63" t="s">
        <v>52</v>
      </c>
      <c r="C21" s="64"/>
      <c r="D21" s="64"/>
      <c r="E21" s="65"/>
      <c r="F21" s="35">
        <f>D19</f>
        <v>38678918.5</v>
      </c>
    </row>
    <row r="22" spans="2:6" ht="15.75" x14ac:dyDescent="0.25">
      <c r="B22" s="66" t="s">
        <v>53</v>
      </c>
      <c r="C22" s="67"/>
      <c r="D22" s="67"/>
      <c r="E22" s="68"/>
      <c r="F22" s="50">
        <v>38700000</v>
      </c>
    </row>
    <row r="24" spans="2:6" ht="18.75" customHeight="1" x14ac:dyDescent="0.25"/>
    <row r="25" spans="2:6" ht="15" customHeight="1" x14ac:dyDescent="0.25"/>
    <row r="26" spans="2:6" ht="15" customHeight="1" x14ac:dyDescent="0.25">
      <c r="C26" s="16" t="s">
        <v>31</v>
      </c>
      <c r="D26" s="6">
        <f>F21</f>
        <v>38678918.5</v>
      </c>
    </row>
    <row r="27" spans="2:6" ht="15" customHeight="1" x14ac:dyDescent="0.25">
      <c r="C27" s="17" t="s">
        <v>30</v>
      </c>
      <c r="D27" s="6">
        <f>'Building Valuation'!V7</f>
        <v>2107401.7535999999</v>
      </c>
    </row>
    <row r="28" spans="2:6" ht="15" customHeight="1" x14ac:dyDescent="0.25">
      <c r="C28" s="17" t="s">
        <v>66</v>
      </c>
      <c r="D28" s="6">
        <f>'Wall Valuation'!N4</f>
        <v>1179514.2857142859</v>
      </c>
      <c r="E28" s="47"/>
    </row>
    <row r="29" spans="2:6" ht="15" customHeight="1" x14ac:dyDescent="0.25">
      <c r="C29" s="52" t="s">
        <v>69</v>
      </c>
      <c r="D29" s="27">
        <f>SUM(D26:D28)</f>
        <v>41965834.539314285</v>
      </c>
    </row>
    <row r="30" spans="2:6" ht="15" customHeight="1" x14ac:dyDescent="0.25">
      <c r="C30" s="21" t="s">
        <v>68</v>
      </c>
      <c r="D30" s="6">
        <f>42000000</f>
        <v>42000000</v>
      </c>
    </row>
    <row r="31" spans="2:6" ht="15" customHeight="1" x14ac:dyDescent="0.25">
      <c r="C31" s="92" t="s">
        <v>67</v>
      </c>
      <c r="D31" s="93">
        <f>D30*E31</f>
        <v>37800000</v>
      </c>
      <c r="E31" s="49">
        <v>0.9</v>
      </c>
      <c r="F31" s="49"/>
    </row>
    <row r="32" spans="2:6" ht="15" customHeight="1" x14ac:dyDescent="0.25">
      <c r="C32" s="21" t="s">
        <v>4</v>
      </c>
      <c r="D32" s="91">
        <f>D30*E32</f>
        <v>31500000</v>
      </c>
      <c r="E32">
        <v>0.75</v>
      </c>
    </row>
    <row r="33" spans="5:5" ht="15" customHeight="1" x14ac:dyDescent="0.25"/>
    <row r="34" spans="5:5" ht="15" customHeight="1" x14ac:dyDescent="0.25">
      <c r="E34" s="49"/>
    </row>
    <row r="35" spans="5:5" ht="15" customHeight="1" x14ac:dyDescent="0.25"/>
    <row r="36" spans="5:5" ht="15" customHeight="1" x14ac:dyDescent="0.25"/>
    <row r="37" spans="5:5" ht="15" customHeight="1" x14ac:dyDescent="0.25"/>
    <row r="38" spans="5:5" ht="15" customHeight="1" x14ac:dyDescent="0.25"/>
    <row r="39" spans="5:5" ht="15" customHeight="1" x14ac:dyDescent="0.25"/>
    <row r="40" spans="5:5" ht="15" customHeight="1" x14ac:dyDescent="0.25"/>
    <row r="41" spans="5:5" ht="15" customHeight="1" x14ac:dyDescent="0.25"/>
    <row r="42" spans="5:5" ht="15" customHeight="1" x14ac:dyDescent="0.25"/>
    <row r="43" spans="5:5" ht="15" customHeight="1" x14ac:dyDescent="0.25"/>
    <row r="44" spans="5:5" ht="15" customHeight="1" x14ac:dyDescent="0.25"/>
    <row r="45" spans="5:5" ht="15" customHeight="1" x14ac:dyDescent="0.25"/>
    <row r="46" spans="5:5" ht="15" customHeight="1" x14ac:dyDescent="0.25"/>
    <row r="47" spans="5:5" ht="15" customHeight="1" x14ac:dyDescent="0.25"/>
    <row r="48" spans="5:5" ht="15" customHeight="1" x14ac:dyDescent="0.25"/>
    <row r="49" spans="1:6" ht="15" customHeight="1" x14ac:dyDescent="0.25"/>
    <row r="50" spans="1:6" ht="15" customHeight="1" x14ac:dyDescent="0.25"/>
    <row r="51" spans="1:6" ht="15" customHeight="1" x14ac:dyDescent="0.25"/>
    <row r="52" spans="1:6" ht="15" customHeight="1" x14ac:dyDescent="0.25"/>
    <row r="53" spans="1:6" ht="15" customHeight="1" x14ac:dyDescent="0.25"/>
    <row r="54" spans="1:6" ht="15" customHeight="1" x14ac:dyDescent="0.25"/>
    <row r="55" spans="1:6" ht="15" customHeight="1" x14ac:dyDescent="0.25"/>
    <row r="56" spans="1:6" ht="15" customHeight="1" x14ac:dyDescent="0.25"/>
    <row r="57" spans="1:6" ht="15" customHeight="1" x14ac:dyDescent="0.25"/>
    <row r="61" spans="1:6" ht="15" customHeight="1" x14ac:dyDescent="0.25">
      <c r="C61" s="55" t="s">
        <v>65</v>
      </c>
      <c r="D61" s="56"/>
      <c r="E61" s="57"/>
    </row>
    <row r="62" spans="1:6" x14ac:dyDescent="0.25">
      <c r="C62" t="s">
        <v>59</v>
      </c>
    </row>
    <row r="63" spans="1:6" x14ac:dyDescent="0.25">
      <c r="A63" s="42" t="s">
        <v>62</v>
      </c>
      <c r="B63">
        <v>6111.11</v>
      </c>
      <c r="C63" s="15">
        <f>B64/B63</f>
        <v>981.81836033061097</v>
      </c>
      <c r="D63" s="1">
        <v>1.2</v>
      </c>
      <c r="E63" s="15">
        <f>C63*D63</f>
        <v>1178.1820323967331</v>
      </c>
    </row>
    <row r="64" spans="1:6" ht="30" x14ac:dyDescent="0.25">
      <c r="A64" s="42" t="s">
        <v>58</v>
      </c>
      <c r="B64" s="40">
        <v>6000000</v>
      </c>
      <c r="C64" s="1" t="s">
        <v>49</v>
      </c>
      <c r="D64" s="39" t="s">
        <v>51</v>
      </c>
      <c r="E64" s="30">
        <v>1200</v>
      </c>
      <c r="F64" s="29" t="s">
        <v>50</v>
      </c>
    </row>
    <row r="65" spans="1:6" x14ac:dyDescent="0.25">
      <c r="A65" s="42"/>
      <c r="D65" s="39"/>
    </row>
    <row r="68" spans="1:6" x14ac:dyDescent="0.25">
      <c r="B68" s="41"/>
    </row>
    <row r="69" spans="1:6" x14ac:dyDescent="0.25">
      <c r="C69" s="53" t="s">
        <v>64</v>
      </c>
      <c r="D69" s="53"/>
      <c r="E69" s="53"/>
    </row>
    <row r="70" spans="1:6" x14ac:dyDescent="0.25">
      <c r="A70" s="43" t="s">
        <v>62</v>
      </c>
      <c r="B70" s="44">
        <v>2500</v>
      </c>
      <c r="C70" s="15">
        <f>B71/B70</f>
        <v>5840</v>
      </c>
      <c r="D70" s="1">
        <v>0.85</v>
      </c>
      <c r="E70" s="15">
        <f>C70*D70</f>
        <v>4964</v>
      </c>
    </row>
    <row r="71" spans="1:6" ht="30" x14ac:dyDescent="0.25">
      <c r="A71" s="43" t="s">
        <v>58</v>
      </c>
      <c r="B71" s="45">
        <v>14600000</v>
      </c>
      <c r="C71" s="1" t="s">
        <v>49</v>
      </c>
      <c r="D71" s="39" t="s">
        <v>63</v>
      </c>
      <c r="E71" s="30">
        <v>5000</v>
      </c>
      <c r="F71" s="29" t="s">
        <v>50</v>
      </c>
    </row>
  </sheetData>
  <mergeCells count="11">
    <mergeCell ref="C69:E69"/>
    <mergeCell ref="B14:F14"/>
    <mergeCell ref="D19:F19"/>
    <mergeCell ref="D20:F20"/>
    <mergeCell ref="B21:E21"/>
    <mergeCell ref="B22:E22"/>
    <mergeCell ref="B4:B5"/>
    <mergeCell ref="B2:E3"/>
    <mergeCell ref="C61:E61"/>
    <mergeCell ref="B7:D7"/>
    <mergeCell ref="F8:F9"/>
  </mergeCells>
  <pageMargins left="0.7" right="0.7" top="0.75" bottom="0.75" header="0.3" footer="0.3"/>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3"/>
  <sheetViews>
    <sheetView zoomScale="85" zoomScaleNormal="85" workbookViewId="0">
      <selection activeCell="W7" sqref="W7"/>
    </sheetView>
  </sheetViews>
  <sheetFormatPr defaultRowHeight="15" x14ac:dyDescent="0.25"/>
  <cols>
    <col min="2" max="2" width="4.85546875" bestFit="1" customWidth="1"/>
    <col min="3" max="3" width="7.140625" bestFit="1" customWidth="1"/>
    <col min="4" max="4" width="13.5703125" bestFit="1" customWidth="1"/>
    <col min="5" max="5" width="26.7109375" customWidth="1"/>
    <col min="6" max="6" width="10.28515625" bestFit="1" customWidth="1"/>
    <col min="7" max="7" width="7.5703125" customWidth="1"/>
    <col min="8" max="8" width="12.5703125" customWidth="1"/>
    <col min="9" max="9" width="11.42578125" bestFit="1" customWidth="1"/>
    <col min="10" max="10" width="9.5703125" bestFit="1" customWidth="1"/>
    <col min="11" max="11" width="10.42578125" bestFit="1" customWidth="1"/>
    <col min="12" max="12" width="10.42578125" customWidth="1"/>
    <col min="13" max="13" width="10.85546875" hidden="1" customWidth="1"/>
    <col min="14" max="14" width="11.7109375" hidden="1" customWidth="1"/>
    <col min="15" max="15" width="14.28515625" customWidth="1"/>
    <col min="16" max="16" width="13.42578125" bestFit="1" customWidth="1"/>
    <col min="17" max="17" width="14.28515625" hidden="1" customWidth="1"/>
    <col min="18" max="18" width="23.140625" hidden="1" customWidth="1"/>
    <col min="19" max="19" width="14.42578125" hidden="1" customWidth="1"/>
    <col min="20" max="20" width="14" customWidth="1"/>
    <col min="22" max="22" width="14.42578125" bestFit="1" customWidth="1"/>
    <col min="23" max="23" width="11.7109375" bestFit="1" customWidth="1"/>
  </cols>
  <sheetData>
    <row r="2" spans="2:23" ht="15.75" customHeight="1" x14ac:dyDescent="0.25">
      <c r="B2" s="72" t="s">
        <v>61</v>
      </c>
      <c r="C2" s="73"/>
      <c r="D2" s="73"/>
      <c r="E2" s="73"/>
      <c r="F2" s="73"/>
      <c r="G2" s="73"/>
      <c r="H2" s="73"/>
      <c r="I2" s="73"/>
      <c r="J2" s="73"/>
      <c r="K2" s="73"/>
      <c r="L2" s="73"/>
      <c r="M2" s="73"/>
      <c r="N2" s="73"/>
      <c r="O2" s="73"/>
      <c r="P2" s="73"/>
      <c r="Q2" s="73"/>
      <c r="R2" s="73"/>
      <c r="S2" s="73"/>
      <c r="T2" s="74"/>
    </row>
    <row r="3" spans="2:23" ht="60" x14ac:dyDescent="0.25">
      <c r="B3" s="20" t="s">
        <v>33</v>
      </c>
      <c r="C3" s="4" t="s">
        <v>34</v>
      </c>
      <c r="D3" s="20" t="s">
        <v>35</v>
      </c>
      <c r="E3" s="4" t="s">
        <v>36</v>
      </c>
      <c r="F3" s="4" t="s">
        <v>40</v>
      </c>
      <c r="G3" s="4" t="s">
        <v>41</v>
      </c>
      <c r="H3" s="4" t="s">
        <v>37</v>
      </c>
      <c r="I3" s="4" t="s">
        <v>7</v>
      </c>
      <c r="J3" s="4" t="s">
        <v>8</v>
      </c>
      <c r="K3" s="4" t="s">
        <v>9</v>
      </c>
      <c r="L3" s="4" t="s">
        <v>10</v>
      </c>
      <c r="M3" s="4" t="s">
        <v>11</v>
      </c>
      <c r="N3" s="4" t="s">
        <v>12</v>
      </c>
      <c r="O3" s="4" t="s">
        <v>42</v>
      </c>
      <c r="P3" s="4" t="s">
        <v>13</v>
      </c>
      <c r="Q3" s="4" t="s">
        <v>14</v>
      </c>
      <c r="R3" s="4" t="s">
        <v>15</v>
      </c>
      <c r="S3" s="4" t="s">
        <v>16</v>
      </c>
      <c r="T3" s="4" t="s">
        <v>17</v>
      </c>
    </row>
    <row r="4" spans="2:23" ht="60" x14ac:dyDescent="0.25">
      <c r="B4" s="21">
        <v>1</v>
      </c>
      <c r="C4" s="18" t="s">
        <v>44</v>
      </c>
      <c r="D4" s="18" t="s">
        <v>38</v>
      </c>
      <c r="E4" s="18" t="s">
        <v>47</v>
      </c>
      <c r="F4" s="22">
        <f>412*F13</f>
        <v>4434.768</v>
      </c>
      <c r="G4" s="5">
        <v>10</v>
      </c>
      <c r="H4" s="22">
        <f>F4</f>
        <v>4434.768</v>
      </c>
      <c r="I4" s="23">
        <v>2014</v>
      </c>
      <c r="J4" s="23">
        <v>2022</v>
      </c>
      <c r="K4" s="5">
        <f>J4-I4</f>
        <v>8</v>
      </c>
      <c r="L4" s="5">
        <v>40</v>
      </c>
      <c r="M4" s="3">
        <v>0.1</v>
      </c>
      <c r="N4" s="24">
        <f>(1-M4)/L4</f>
        <v>2.2499999999999999E-2</v>
      </c>
      <c r="O4" s="25">
        <v>750</v>
      </c>
      <c r="P4" s="25">
        <f>O4*H4</f>
        <v>3326076</v>
      </c>
      <c r="Q4" s="25">
        <f>P4*N4*K4</f>
        <v>598693.67999999993</v>
      </c>
      <c r="R4" s="25">
        <f t="shared" ref="R4:R6" si="0">MAX(P4-Q4,0)</f>
        <v>2727382.3200000003</v>
      </c>
      <c r="S4" s="26">
        <v>0.2</v>
      </c>
      <c r="T4" s="25">
        <f>IF(R4&gt;M4*P4,R4*(1-S4),P4*M4)</f>
        <v>2181905.8560000001</v>
      </c>
    </row>
    <row r="5" spans="2:23" ht="60" x14ac:dyDescent="0.25">
      <c r="B5" s="21">
        <v>2</v>
      </c>
      <c r="C5" s="18" t="s">
        <v>45</v>
      </c>
      <c r="D5" s="18" t="s">
        <v>38</v>
      </c>
      <c r="E5" s="18" t="s">
        <v>47</v>
      </c>
      <c r="F5" s="22">
        <f>412*F13</f>
        <v>4434.768</v>
      </c>
      <c r="G5" s="5">
        <v>10</v>
      </c>
      <c r="H5" s="22">
        <f>F5</f>
        <v>4434.768</v>
      </c>
      <c r="I5" s="23">
        <v>2014</v>
      </c>
      <c r="J5" s="23">
        <v>2022</v>
      </c>
      <c r="K5" s="5">
        <f>J5-I5</f>
        <v>8</v>
      </c>
      <c r="L5" s="5">
        <v>40</v>
      </c>
      <c r="M5" s="3">
        <v>0.1</v>
      </c>
      <c r="N5" s="24">
        <f>(1-M5)/L5</f>
        <v>2.2499999999999999E-2</v>
      </c>
      <c r="O5" s="25">
        <v>750</v>
      </c>
      <c r="P5" s="25">
        <f>O5*H5</f>
        <v>3326076</v>
      </c>
      <c r="Q5" s="25">
        <f>P5*N5*K5</f>
        <v>598693.67999999993</v>
      </c>
      <c r="R5" s="25">
        <f t="shared" si="0"/>
        <v>2727382.3200000003</v>
      </c>
      <c r="S5" s="26">
        <v>0.2</v>
      </c>
      <c r="T5" s="25">
        <f>IF(R5&gt;M5*P5,R5*(1-S5),P5*M5)</f>
        <v>2181905.8560000001</v>
      </c>
    </row>
    <row r="6" spans="2:23" ht="60" x14ac:dyDescent="0.25">
      <c r="B6" s="21">
        <v>3</v>
      </c>
      <c r="C6" s="18" t="s">
        <v>46</v>
      </c>
      <c r="D6" s="18" t="s">
        <v>38</v>
      </c>
      <c r="E6" s="18" t="s">
        <v>47</v>
      </c>
      <c r="F6" s="22">
        <f>412*F13</f>
        <v>4434.768</v>
      </c>
      <c r="G6" s="5">
        <v>10</v>
      </c>
      <c r="H6" s="22">
        <f>F6</f>
        <v>4434.768</v>
      </c>
      <c r="I6" s="23">
        <v>2022</v>
      </c>
      <c r="J6" s="23">
        <v>2022</v>
      </c>
      <c r="K6" s="5">
        <f>J6-I6</f>
        <v>0</v>
      </c>
      <c r="L6" s="5">
        <v>40</v>
      </c>
      <c r="M6" s="3">
        <v>0.1</v>
      </c>
      <c r="N6" s="24">
        <f>(1-M6)/L6</f>
        <v>2.2499999999999999E-2</v>
      </c>
      <c r="O6" s="25">
        <v>750</v>
      </c>
      <c r="P6" s="25">
        <f>O6*H6</f>
        <v>3326076</v>
      </c>
      <c r="Q6" s="25">
        <f>P6*N6*K6</f>
        <v>0</v>
      </c>
      <c r="R6" s="25">
        <f t="shared" si="0"/>
        <v>3326076</v>
      </c>
      <c r="S6" s="26">
        <v>0.2</v>
      </c>
      <c r="T6" s="25">
        <f>IF(R6&gt;M6*P6,R6*(1-S6),P6*M6)</f>
        <v>2660860.8000000003</v>
      </c>
    </row>
    <row r="7" spans="2:23" x14ac:dyDescent="0.25">
      <c r="B7" s="75" t="s">
        <v>26</v>
      </c>
      <c r="C7" s="75"/>
      <c r="D7" s="75"/>
      <c r="E7" s="75"/>
      <c r="F7" s="14">
        <f>SUM(F4:F6)</f>
        <v>13304.304</v>
      </c>
      <c r="G7" s="2"/>
      <c r="H7" s="14">
        <f>SUM(H4:H6)</f>
        <v>13304.304</v>
      </c>
      <c r="I7" s="75"/>
      <c r="J7" s="75"/>
      <c r="K7" s="75"/>
      <c r="L7" s="75"/>
      <c r="M7" s="75"/>
      <c r="N7" s="75"/>
      <c r="O7" s="75"/>
      <c r="P7" s="27">
        <f>SUM(P4:P6)</f>
        <v>9978228</v>
      </c>
      <c r="Q7" s="27"/>
      <c r="R7" s="27">
        <f>SUM(R4:R6)</f>
        <v>8780840.6400000006</v>
      </c>
      <c r="S7" s="28"/>
      <c r="T7" s="27">
        <f>SUM(T4:T6)</f>
        <v>7024672.5120000001</v>
      </c>
      <c r="V7" s="46">
        <f>T7*0.3</f>
        <v>2107401.7535999999</v>
      </c>
      <c r="W7" s="46"/>
    </row>
    <row r="8" spans="2:23" x14ac:dyDescent="0.25">
      <c r="B8" s="76" t="s">
        <v>39</v>
      </c>
      <c r="C8" s="76"/>
      <c r="D8" s="76"/>
      <c r="E8" s="76"/>
      <c r="F8" s="76"/>
      <c r="G8" s="76"/>
      <c r="H8" s="76"/>
      <c r="I8" s="76"/>
      <c r="J8" s="76"/>
      <c r="K8" s="76"/>
      <c r="L8" s="76"/>
      <c r="M8" s="76"/>
      <c r="N8" s="76"/>
      <c r="O8" s="76"/>
      <c r="P8" s="76"/>
      <c r="Q8" s="76"/>
      <c r="R8" s="76"/>
      <c r="S8" s="76"/>
      <c r="T8" s="76"/>
    </row>
    <row r="9" spans="2:23" ht="15" customHeight="1" x14ac:dyDescent="0.25">
      <c r="B9" s="77" t="s">
        <v>60</v>
      </c>
      <c r="C9" s="78"/>
      <c r="D9" s="78"/>
      <c r="E9" s="78"/>
      <c r="F9" s="78"/>
      <c r="G9" s="78"/>
      <c r="H9" s="78"/>
      <c r="I9" s="78"/>
      <c r="J9" s="78"/>
      <c r="K9" s="78"/>
      <c r="L9" s="78"/>
      <c r="M9" s="78"/>
      <c r="N9" s="78"/>
      <c r="O9" s="78"/>
      <c r="P9" s="78"/>
      <c r="Q9" s="78"/>
      <c r="R9" s="78"/>
      <c r="S9" s="78"/>
      <c r="T9" s="79"/>
    </row>
    <row r="10" spans="2:23" ht="15" customHeight="1" x14ac:dyDescent="0.25">
      <c r="B10" s="77" t="s">
        <v>48</v>
      </c>
      <c r="C10" s="78"/>
      <c r="D10" s="78"/>
      <c r="E10" s="78"/>
      <c r="F10" s="78"/>
      <c r="G10" s="78"/>
      <c r="H10" s="78"/>
      <c r="I10" s="78"/>
      <c r="J10" s="78"/>
      <c r="K10" s="78"/>
      <c r="L10" s="78"/>
      <c r="M10" s="78"/>
      <c r="N10" s="78"/>
      <c r="O10" s="78"/>
      <c r="P10" s="78"/>
      <c r="Q10" s="78"/>
      <c r="R10" s="78"/>
      <c r="S10" s="78"/>
      <c r="T10" s="79"/>
    </row>
    <row r="11" spans="2:23" x14ac:dyDescent="0.25">
      <c r="B11" s="69" t="s">
        <v>43</v>
      </c>
      <c r="C11" s="70"/>
      <c r="D11" s="70"/>
      <c r="E11" s="70"/>
      <c r="F11" s="70"/>
      <c r="G11" s="70"/>
      <c r="H11" s="70"/>
      <c r="I11" s="70"/>
      <c r="J11" s="70"/>
      <c r="K11" s="70"/>
      <c r="L11" s="70"/>
      <c r="M11" s="70"/>
      <c r="N11" s="70"/>
      <c r="O11" s="70"/>
      <c r="P11" s="70"/>
      <c r="Q11" s="70"/>
      <c r="R11" s="70"/>
      <c r="S11" s="70"/>
      <c r="T11" s="71"/>
    </row>
    <row r="13" spans="2:23" x14ac:dyDescent="0.25">
      <c r="F13">
        <v>10.763999999999999</v>
      </c>
    </row>
  </sheetData>
  <mergeCells count="7">
    <mergeCell ref="B11:T11"/>
    <mergeCell ref="B2:T2"/>
    <mergeCell ref="B7:E7"/>
    <mergeCell ref="I7:O7"/>
    <mergeCell ref="B8:T8"/>
    <mergeCell ref="B9:T9"/>
    <mergeCell ref="B10:T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
  <sheetViews>
    <sheetView workbookViewId="0">
      <selection activeCell="A7" sqref="A7:XFD12"/>
    </sheetView>
  </sheetViews>
  <sheetFormatPr defaultColWidth="13.28515625" defaultRowHeight="15" x14ac:dyDescent="0.25"/>
  <cols>
    <col min="2" max="2" width="11.5703125" bestFit="1" customWidth="1"/>
    <col min="3" max="3" width="12.28515625" bestFit="1" customWidth="1"/>
    <col min="4" max="4" width="9.5703125" bestFit="1" customWidth="1"/>
    <col min="5" max="5" width="10.42578125" bestFit="1" customWidth="1"/>
    <col min="6" max="6" width="11" bestFit="1" customWidth="1"/>
    <col min="7" max="7" width="13.140625" bestFit="1" customWidth="1"/>
    <col min="8" max="8" width="12.42578125" bestFit="1" customWidth="1"/>
    <col min="10" max="10" width="12.7109375" bestFit="1" customWidth="1"/>
    <col min="11" max="11" width="12.42578125" bestFit="1" customWidth="1"/>
    <col min="12" max="12" width="11.85546875" bestFit="1" customWidth="1"/>
    <col min="13" max="13" width="11.42578125" bestFit="1" customWidth="1"/>
    <col min="14" max="14" width="13.140625" bestFit="1" customWidth="1"/>
  </cols>
  <sheetData>
    <row r="2" spans="2:14" x14ac:dyDescent="0.25">
      <c r="B2" s="80" t="s">
        <v>6</v>
      </c>
      <c r="C2" s="81"/>
      <c r="D2" s="81"/>
      <c r="E2" s="81"/>
      <c r="F2" s="81"/>
      <c r="G2" s="81"/>
      <c r="H2" s="81"/>
      <c r="I2" s="81"/>
      <c r="J2" s="81"/>
      <c r="K2" s="81"/>
      <c r="L2" s="81"/>
      <c r="M2" s="81"/>
      <c r="N2" s="81"/>
    </row>
    <row r="3" spans="2:14" ht="60" x14ac:dyDescent="0.25">
      <c r="B3" s="4" t="s">
        <v>54</v>
      </c>
      <c r="C3" s="4" t="s">
        <v>7</v>
      </c>
      <c r="D3" s="4" t="s">
        <v>8</v>
      </c>
      <c r="E3" s="4" t="s">
        <v>55</v>
      </c>
      <c r="F3" s="4" t="s">
        <v>56</v>
      </c>
      <c r="G3" s="4" t="s">
        <v>11</v>
      </c>
      <c r="H3" s="4" t="s">
        <v>12</v>
      </c>
      <c r="I3" s="4" t="s">
        <v>57</v>
      </c>
      <c r="J3" s="4" t="s">
        <v>13</v>
      </c>
      <c r="K3" s="4" t="s">
        <v>14</v>
      </c>
      <c r="L3" s="4" t="s">
        <v>15</v>
      </c>
      <c r="M3" s="4" t="s">
        <v>16</v>
      </c>
      <c r="N3" s="4" t="s">
        <v>17</v>
      </c>
    </row>
    <row r="4" spans="2:14" x14ac:dyDescent="0.25">
      <c r="B4" s="36">
        <v>550</v>
      </c>
      <c r="C4" s="16">
        <v>2014</v>
      </c>
      <c r="D4" s="16">
        <v>2022</v>
      </c>
      <c r="E4" s="16">
        <f>D4-C4</f>
        <v>8</v>
      </c>
      <c r="F4" s="16">
        <v>35</v>
      </c>
      <c r="G4" s="37">
        <v>0.1</v>
      </c>
      <c r="H4" s="38">
        <f>(1-G4)/F4</f>
        <v>2.5714285714285714E-2</v>
      </c>
      <c r="I4" s="6">
        <v>3000</v>
      </c>
      <c r="J4" s="6">
        <f>I4*B4</f>
        <v>1650000</v>
      </c>
      <c r="K4" s="6">
        <f>J4*H4*E4</f>
        <v>339428.57142857142</v>
      </c>
      <c r="L4" s="6">
        <f>MAX(J4-K4,0)</f>
        <v>1310571.4285714286</v>
      </c>
      <c r="M4" s="7">
        <v>0.1</v>
      </c>
      <c r="N4" s="6">
        <f>IF(L4&gt;G4*J4,L4*(1-M4),J4*G4)</f>
        <v>1179514.2857142859</v>
      </c>
    </row>
  </sheetData>
  <mergeCells count="1">
    <mergeCell ref="B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Land Valuation</vt:lpstr>
      <vt:lpstr>Building Valuation</vt:lpstr>
      <vt:lpstr>Wall Valuation</vt:lpstr>
      <vt:lpstr>Circle Rate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 Tomar</dc:creator>
  <cp:lastModifiedBy>Arun Tomar</cp:lastModifiedBy>
  <cp:lastPrinted>2022-10-31T09:09:50Z</cp:lastPrinted>
  <dcterms:created xsi:type="dcterms:W3CDTF">2022-10-03T11:21:19Z</dcterms:created>
  <dcterms:modified xsi:type="dcterms:W3CDTF">2022-10-31T12:21:09Z</dcterms:modified>
</cp:coreProperties>
</file>