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dil Afaque\VIS(2022-23)-PL387-300-536, Ms. Priyanka Sharma, Vikasnagar (BOB)\Working PL387\"/>
    </mc:Choice>
  </mc:AlternateContent>
  <bookViews>
    <workbookView xWindow="0" yWindow="0" windowWidth="24000" windowHeight="9735"/>
  </bookViews>
  <sheets>
    <sheet name="Building Sheet" sheetId="1" r:id="rId1"/>
    <sheet name="Area Details" sheetId="3" r:id="rId2"/>
    <sheet name="Land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8" i="1" l="1"/>
  <c r="Z17" i="1"/>
  <c r="Y16" i="1"/>
  <c r="D11" i="2"/>
  <c r="I22" i="1"/>
  <c r="H22" i="1"/>
  <c r="V16" i="1"/>
  <c r="G7" i="3" l="1"/>
  <c r="F7" i="3"/>
  <c r="Y8" i="1"/>
  <c r="V8" i="1"/>
  <c r="V7" i="1"/>
  <c r="F20" i="2"/>
  <c r="F19" i="2"/>
  <c r="E17" i="2"/>
  <c r="F17" i="2"/>
  <c r="D12" i="2"/>
  <c r="K15" i="2" l="1"/>
  <c r="J15" i="2"/>
  <c r="I15" i="2"/>
  <c r="F6" i="3"/>
  <c r="F5" i="3"/>
  <c r="I6" i="1"/>
  <c r="Y5" i="1"/>
  <c r="P5" i="1"/>
  <c r="M5" i="1"/>
  <c r="H5" i="1"/>
  <c r="R5" i="1" s="1"/>
  <c r="Y4" i="1"/>
  <c r="P4" i="1"/>
  <c r="M4" i="1"/>
  <c r="H4" i="1"/>
  <c r="H6" i="1" s="1"/>
  <c r="Y6" i="1" l="1"/>
  <c r="S5" i="1"/>
  <c r="T5" i="1" s="1"/>
  <c r="V5" i="1" s="1"/>
  <c r="Z5" i="1" s="1"/>
  <c r="R4" i="1"/>
  <c r="S4" i="1" l="1"/>
  <c r="T4" i="1" s="1"/>
  <c r="V4" i="1" s="1"/>
  <c r="R6" i="1"/>
  <c r="Z4" i="1" l="1"/>
  <c r="V6" i="1"/>
  <c r="D6" i="2" l="1"/>
</calcChain>
</file>

<file path=xl/sharedStrings.xml><?xml version="1.0" encoding="utf-8"?>
<sst xmlns="http://schemas.openxmlformats.org/spreadsheetml/2006/main" count="79" uniqueCount="59">
  <si>
    <t>Total Plot Area</t>
  </si>
  <si>
    <t>sq.mtr.</t>
  </si>
  <si>
    <t>Ground Floor Area</t>
  </si>
  <si>
    <t>First Floor Area</t>
  </si>
  <si>
    <t>Total Covered Area</t>
  </si>
  <si>
    <t>(As per Map)</t>
  </si>
  <si>
    <t>Land Rate</t>
  </si>
  <si>
    <t>Adopted Land Rate</t>
  </si>
  <si>
    <t>Sr. No.</t>
  </si>
  <si>
    <t>Floor</t>
  </si>
  <si>
    <t>Description</t>
  </si>
  <si>
    <t>Type of Structure</t>
  </si>
  <si>
    <t>Construction Category</t>
  </si>
  <si>
    <t>Condition of Structure</t>
  </si>
  <si>
    <r>
      <t xml:space="preserve">Area 
</t>
    </r>
    <r>
      <rPr>
        <i/>
        <sz val="10"/>
        <rFont val="Calibri"/>
        <family val="2"/>
        <scheme val="minor"/>
      </rPr>
      <t>(in sq.ft.)</t>
    </r>
  </si>
  <si>
    <r>
      <t xml:space="preserve">Area 
</t>
    </r>
    <r>
      <rPr>
        <i/>
        <sz val="10"/>
        <rFont val="Calibri"/>
        <family val="2"/>
        <scheme val="minor"/>
      </rPr>
      <t>(in sq.mtr.)</t>
    </r>
  </si>
  <si>
    <t>Year of Construction</t>
  </si>
  <si>
    <t xml:space="preserve">Year of Valuation 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</si>
  <si>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</si>
  <si>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</si>
  <si>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</si>
  <si>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</si>
  <si>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</si>
  <si>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</si>
  <si>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</si>
  <si>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</si>
  <si>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t>Discounting Factor</t>
  </si>
  <si>
    <r>
      <t xml:space="preserve">Depreciated Replacement Market Value
</t>
    </r>
    <r>
      <rPr>
        <i/>
        <sz val="11"/>
        <rFont val="Calibri"/>
        <family val="2"/>
        <scheme val="minor"/>
      </rPr>
      <t>(INR)</t>
    </r>
  </si>
  <si>
    <t>Age Factor</t>
  </si>
  <si>
    <t>Total Govt. Guideline value</t>
  </si>
  <si>
    <t>Class C Construction (Ordinary)</t>
  </si>
  <si>
    <t>Ordinary</t>
  </si>
  <si>
    <t>First Floor</t>
  </si>
  <si>
    <t>TOTAL</t>
  </si>
  <si>
    <t>REMARKS:-</t>
  </si>
  <si>
    <t>3. Structure valuation is done on the basis of 'Depreciated Replacement Cost Approach' method only.</t>
  </si>
  <si>
    <r>
      <t xml:space="preserve">Height
</t>
    </r>
    <r>
      <rPr>
        <i/>
        <sz val="10"/>
        <rFont val="Calibri"/>
        <family val="2"/>
        <scheme val="minor"/>
      </rPr>
      <t>(in ft.)</t>
    </r>
  </si>
  <si>
    <t>Ground Floor</t>
  </si>
  <si>
    <t>RCC load bearing structure on pillar beam column and brick walls on RCC slab</t>
  </si>
  <si>
    <t>2-Bedrooms,
2-Washrooms,
1-Lobby,
1-Drawing,
1- Kitchen</t>
  </si>
  <si>
    <t>2-Bedrooms,
1- Washroom</t>
  </si>
  <si>
    <t>2. Covered Area has been taken on the basis of the Approved Map provided to us by the bank/client.</t>
  </si>
  <si>
    <t>1. All the structures present within the compound of the property of Ms. Priyanka Sharma D/o. Mr. Kanti Ram Sharma situated at Mauja- Badamawala, Pargana- Pachawadoon, Tehsil- Vikasnagar, District- Dehradun, Uttarakhand, has been considered in this valuation report.</t>
  </si>
  <si>
    <t>MARKET VALUE OF STRUCTURE | PROPERTY OF MS. PRIYANKA SHARMA D/O. MR. KANTI RAM SHARMA
SITUATED AT MAUJA- BADAMAWALA, PARGANA- PACHAWADOON, TEHSIL- VIKASNAGAR, DISTRICT- DEHRADUN, UTTARAKHAND</t>
  </si>
  <si>
    <t>Guideline Rate of Land</t>
  </si>
  <si>
    <t>Market Value of Land</t>
  </si>
  <si>
    <r>
      <t xml:space="preserve">Govt. Guideline Rates
</t>
    </r>
    <r>
      <rPr>
        <i/>
        <sz val="10"/>
        <rFont val="Calibri"/>
        <family val="2"/>
        <scheme val="minor"/>
      </rPr>
      <t>(per sq. mtr.)</t>
    </r>
  </si>
  <si>
    <t>Wide Road Factor</t>
  </si>
  <si>
    <t>Rs.500/- to Rs.800/- per sq.ft.</t>
  </si>
  <si>
    <t>Boundary Wall</t>
  </si>
  <si>
    <t>Plastered Brick Wall</t>
  </si>
  <si>
    <t>Rs.4000/- per running mtr. for ~60 mtr.</t>
  </si>
  <si>
    <t>GRAND TOTAL</t>
  </si>
  <si>
    <t>DETAILS OF STRUCTURE PERTAINING TO THE PROPERTY OWNED BY
MS. PRIYANKA SHARMA D/O. MR. KANTI RAM SHARMA
SITUATED AT MAUJA- BADAMAWALA, PARGANA- PACHAWADOON,
TEHSIL- VIKASNAGAR, DISTRICT- DEHRADUN, UTTARAKHAND</t>
  </si>
  <si>
    <t>Rs.600/- per sq.ft.</t>
  </si>
  <si>
    <t>FV</t>
  </si>
  <si>
    <t>RV</t>
  </si>
  <si>
    <t>DV</t>
  </si>
  <si>
    <t>total 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</si>
</sst>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2" applyNumberFormat="1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3" applyNumberFormat="1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5" fontId="2" fillId="0" borderId="0" xfId="2" applyNumberFormat="1" applyFont="1"/>
    <xf numFmtId="9" fontId="2" fillId="0" borderId="0" xfId="0" applyNumberFormat="1" applyFont="1"/>
    <xf numFmtId="165" fontId="0" fillId="0" borderId="0" xfId="2" applyNumberFormat="1" applyFont="1"/>
    <xf numFmtId="165" fontId="0" fillId="0" borderId="1" xfId="2" applyNumberFormat="1" applyFont="1" applyBorder="1" applyAlignment="1">
      <alignment horizontal="center" vertical="center"/>
    </xf>
    <xf numFmtId="0" fontId="0" fillId="0" borderId="3" xfId="2" applyNumberFormat="1" applyFont="1" applyBorder="1" applyAlignment="1">
      <alignment horizontal="center" vertical="center"/>
    </xf>
    <xf numFmtId="9" fontId="8" fillId="0" borderId="4" xfId="3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1" fontId="2" fillId="0" borderId="4" xfId="0" applyNumberFormat="1" applyFont="1" applyBorder="1"/>
    <xf numFmtId="2" fontId="2" fillId="0" borderId="4" xfId="0" applyNumberFormat="1" applyFont="1" applyBorder="1"/>
    <xf numFmtId="0" fontId="0" fillId="0" borderId="4" xfId="0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3" fontId="0" fillId="0" borderId="4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3" fontId="13" fillId="0" borderId="0" xfId="0" applyNumberFormat="1" applyFont="1"/>
    <xf numFmtId="43" fontId="0" fillId="0" borderId="0" xfId="0" applyNumberForma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4"/>
  <sheetViews>
    <sheetView tabSelected="1" topLeftCell="A6" workbookViewId="0">
      <selection activeCell="W17" sqref="W17"/>
    </sheetView>
  </sheetViews>
  <sheetFormatPr defaultRowHeight="15" x14ac:dyDescent="0.25"/>
  <cols>
    <col min="1" max="1" width="9.140625" style="2"/>
    <col min="2" max="2" width="4.28515625" style="18" customWidth="1"/>
    <col min="3" max="3" width="7.5703125" style="18" customWidth="1"/>
    <col min="4" max="4" width="13.5703125" style="19" customWidth="1"/>
    <col min="5" max="5" width="17" style="19" customWidth="1"/>
    <col min="6" max="6" width="16.28515625" style="2" hidden="1" customWidth="1"/>
    <col min="7" max="7" width="9.5703125" style="2" hidden="1" customWidth="1"/>
    <col min="8" max="8" width="9" style="2" customWidth="1"/>
    <col min="9" max="9" width="9.28515625" style="2" customWidth="1"/>
    <col min="10" max="10" width="7.85546875" style="2" customWidth="1"/>
    <col min="11" max="11" width="12.140625" style="2" customWidth="1"/>
    <col min="12" max="12" width="9.28515625" style="2" hidden="1" customWidth="1"/>
    <col min="13" max="13" width="10.140625" style="2" hidden="1" customWidth="1"/>
    <col min="14" max="14" width="11.28515625" style="2" hidden="1" customWidth="1"/>
    <col min="15" max="15" width="7.7109375" style="2" hidden="1" customWidth="1"/>
    <col min="16" max="16" width="12.28515625" style="2" hidden="1" customWidth="1"/>
    <col min="17" max="17" width="9.7109375" style="2" customWidth="1"/>
    <col min="18" max="18" width="13.5703125" style="2" customWidth="1"/>
    <col min="19" max="19" width="13.28515625" style="2" hidden="1" customWidth="1"/>
    <col min="20" max="20" width="13.42578125" style="2" hidden="1" customWidth="1"/>
    <col min="21" max="21" width="11.140625" style="2" hidden="1" customWidth="1"/>
    <col min="22" max="22" width="14" style="2" customWidth="1"/>
    <col min="23" max="23" width="10" style="2" customWidth="1"/>
    <col min="24" max="24" width="6.42578125" style="2" hidden="1" customWidth="1"/>
    <col min="25" max="25" width="13.28515625" style="2" customWidth="1"/>
    <col min="26" max="26" width="14.28515625" style="2" bestFit="1" customWidth="1"/>
    <col min="27" max="16384" width="9.140625" style="2"/>
  </cols>
  <sheetData>
    <row r="2" spans="2:27" ht="66" customHeight="1" x14ac:dyDescent="0.25">
      <c r="B2" s="40" t="s">
        <v>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</row>
    <row r="3" spans="2:27" s="4" customFormat="1" ht="70.5" x14ac:dyDescent="0.25">
      <c r="B3" s="3" t="s">
        <v>8</v>
      </c>
      <c r="C3" s="3" t="s">
        <v>9</v>
      </c>
      <c r="D3" s="23" t="s">
        <v>10</v>
      </c>
      <c r="E3" s="2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36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  <c r="V3" s="3" t="s">
        <v>27</v>
      </c>
      <c r="W3" s="3" t="s">
        <v>46</v>
      </c>
      <c r="X3" s="3" t="s">
        <v>28</v>
      </c>
      <c r="Y3" s="3" t="s">
        <v>29</v>
      </c>
    </row>
    <row r="4" spans="2:27" ht="80.25" customHeight="1" x14ac:dyDescent="0.25">
      <c r="B4" s="5">
        <v>1</v>
      </c>
      <c r="C4" s="5" t="s">
        <v>37</v>
      </c>
      <c r="D4" s="24" t="s">
        <v>39</v>
      </c>
      <c r="E4" s="24" t="s">
        <v>38</v>
      </c>
      <c r="F4" s="5" t="s">
        <v>30</v>
      </c>
      <c r="G4" s="5" t="s">
        <v>31</v>
      </c>
      <c r="H4" s="54">
        <f>I4*10.7639</f>
        <v>1791.7587940000001</v>
      </c>
      <c r="I4" s="52">
        <v>166.46</v>
      </c>
      <c r="J4" s="6">
        <v>10</v>
      </c>
      <c r="K4" s="8">
        <v>2022</v>
      </c>
      <c r="L4" s="8">
        <v>2022</v>
      </c>
      <c r="M4" s="8">
        <f t="shared" ref="M4:M5" si="0">L4-K4</f>
        <v>0</v>
      </c>
      <c r="N4" s="8">
        <v>60</v>
      </c>
      <c r="O4" s="9">
        <v>0.1</v>
      </c>
      <c r="P4" s="10">
        <f t="shared" ref="P4:P5" si="1">(1-O4)/N4</f>
        <v>1.5000000000000001E-2</v>
      </c>
      <c r="Q4" s="11">
        <v>1500</v>
      </c>
      <c r="R4" s="11">
        <f t="shared" ref="R4:R5" si="2">Q4*H4</f>
        <v>2687638.1910000001</v>
      </c>
      <c r="S4" s="11">
        <f t="shared" ref="S4:S5" si="3">R4*P4*M4</f>
        <v>0</v>
      </c>
      <c r="T4" s="11">
        <f t="shared" ref="T4:T5" si="4">MAX(R4-S4,0)</f>
        <v>2687638.1910000001</v>
      </c>
      <c r="U4" s="12">
        <v>0</v>
      </c>
      <c r="V4" s="11">
        <f t="shared" ref="V4:V5" si="5">IF(T4&gt;O4*R4,T4*(1-U4),R4*O4)</f>
        <v>2687638.1910000001</v>
      </c>
      <c r="W4" s="11">
        <v>12000</v>
      </c>
      <c r="X4" s="13">
        <v>1</v>
      </c>
      <c r="Y4" s="11">
        <f>(W4*X4*I4)</f>
        <v>1997520</v>
      </c>
      <c r="Z4" s="14">
        <f t="shared" ref="Z4:Z5" si="6">V4/H4</f>
        <v>1500</v>
      </c>
    </row>
    <row r="5" spans="2:27" ht="75" x14ac:dyDescent="0.25">
      <c r="B5" s="5">
        <v>2</v>
      </c>
      <c r="C5" s="5" t="s">
        <v>32</v>
      </c>
      <c r="D5" s="24" t="s">
        <v>40</v>
      </c>
      <c r="E5" s="24" t="s">
        <v>38</v>
      </c>
      <c r="F5" s="5"/>
      <c r="G5" s="5"/>
      <c r="H5" s="54">
        <f t="shared" ref="H5" si="7">I5*10.7639</f>
        <v>797.17443400000002</v>
      </c>
      <c r="I5" s="52">
        <v>74.06</v>
      </c>
      <c r="J5" s="6">
        <v>10</v>
      </c>
      <c r="K5" s="8">
        <v>2022</v>
      </c>
      <c r="L5" s="8">
        <v>2022</v>
      </c>
      <c r="M5" s="8">
        <f t="shared" si="0"/>
        <v>0</v>
      </c>
      <c r="N5" s="8">
        <v>60</v>
      </c>
      <c r="O5" s="9">
        <v>0.1</v>
      </c>
      <c r="P5" s="10">
        <f t="shared" si="1"/>
        <v>1.5000000000000001E-2</v>
      </c>
      <c r="Q5" s="11">
        <v>1500</v>
      </c>
      <c r="R5" s="11">
        <f t="shared" si="2"/>
        <v>1195761.6510000001</v>
      </c>
      <c r="S5" s="11">
        <f t="shared" si="3"/>
        <v>0</v>
      </c>
      <c r="T5" s="11">
        <f t="shared" si="4"/>
        <v>1195761.6510000001</v>
      </c>
      <c r="U5" s="12">
        <v>0</v>
      </c>
      <c r="V5" s="11">
        <f t="shared" si="5"/>
        <v>1195761.6510000001</v>
      </c>
      <c r="W5" s="11">
        <v>12000</v>
      </c>
      <c r="X5" s="13">
        <v>1</v>
      </c>
      <c r="Y5" s="11">
        <f t="shared" ref="Y5" si="8">(W5*X5*I5)</f>
        <v>888720</v>
      </c>
      <c r="Z5" s="14">
        <f t="shared" si="6"/>
        <v>1500</v>
      </c>
    </row>
    <row r="6" spans="2:27" ht="15.75" x14ac:dyDescent="0.25">
      <c r="B6" s="56" t="s">
        <v>33</v>
      </c>
      <c r="C6" s="56"/>
      <c r="D6" s="56"/>
      <c r="E6" s="56"/>
      <c r="F6" s="56"/>
      <c r="G6" s="56"/>
      <c r="H6" s="55">
        <f>SUM(H4:H5)</f>
        <v>2588.9332279999999</v>
      </c>
      <c r="I6" s="53">
        <f>SUM(I4:I5)</f>
        <v>240.52</v>
      </c>
      <c r="J6" s="15"/>
      <c r="K6" s="56"/>
      <c r="L6" s="56"/>
      <c r="M6" s="56"/>
      <c r="N6" s="56"/>
      <c r="O6" s="56"/>
      <c r="P6" s="56"/>
      <c r="Q6" s="56"/>
      <c r="R6" s="16">
        <f>SUM(R4:R5)</f>
        <v>3883399.8420000002</v>
      </c>
      <c r="S6" s="16"/>
      <c r="T6" s="16"/>
      <c r="U6" s="16"/>
      <c r="V6" s="16">
        <f>SUM(V4:V5)</f>
        <v>3883399.8420000002</v>
      </c>
      <c r="W6" s="43"/>
      <c r="X6" s="44"/>
      <c r="Y6" s="16">
        <f>SUM(Y4:Y5)</f>
        <v>2886240</v>
      </c>
      <c r="Z6" s="17"/>
    </row>
    <row r="7" spans="2:27" ht="30" x14ac:dyDescent="0.25">
      <c r="B7" s="5">
        <v>3</v>
      </c>
      <c r="C7" s="5" t="s">
        <v>37</v>
      </c>
      <c r="D7" s="24" t="s">
        <v>49</v>
      </c>
      <c r="E7" s="24" t="s">
        <v>50</v>
      </c>
      <c r="F7" s="5"/>
      <c r="G7" s="5"/>
      <c r="H7" s="46" t="s">
        <v>51</v>
      </c>
      <c r="I7" s="47"/>
      <c r="J7" s="47"/>
      <c r="K7" s="47"/>
      <c r="L7" s="47"/>
      <c r="M7" s="47"/>
      <c r="N7" s="47"/>
      <c r="O7" s="47"/>
      <c r="P7" s="47"/>
      <c r="Q7" s="47"/>
      <c r="R7" s="48"/>
      <c r="S7" s="11"/>
      <c r="T7" s="11"/>
      <c r="U7" s="12"/>
      <c r="V7" s="11">
        <f>60*4000</f>
        <v>240000</v>
      </c>
      <c r="W7" s="28"/>
      <c r="X7" s="29"/>
      <c r="Y7" s="11"/>
      <c r="Z7" s="14"/>
    </row>
    <row r="8" spans="2:27" ht="15.75" customHeight="1" x14ac:dyDescent="0.25">
      <c r="B8" s="36" t="s">
        <v>52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16"/>
      <c r="T8" s="16"/>
      <c r="U8" s="30"/>
      <c r="V8" s="16">
        <f>SUM(V6:V7)</f>
        <v>4123399.8420000002</v>
      </c>
      <c r="W8" s="31"/>
      <c r="X8" s="32"/>
      <c r="Y8" s="16">
        <f>SUM(Y6)</f>
        <v>2886240</v>
      </c>
      <c r="Z8" s="14"/>
    </row>
    <row r="9" spans="2:27" ht="15.75" customHeight="1" x14ac:dyDescent="0.25">
      <c r="B9" s="45" t="s">
        <v>34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17"/>
    </row>
    <row r="10" spans="2:27" ht="30" customHeight="1" x14ac:dyDescent="0.25"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7"/>
    </row>
    <row r="11" spans="2:27" x14ac:dyDescent="0.25">
      <c r="B11" s="39" t="s">
        <v>41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2:27" x14ac:dyDescent="0.25">
      <c r="B12" s="39" t="s">
        <v>35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4" spans="2:27" x14ac:dyDescent="0.25">
      <c r="Y14" s="20"/>
    </row>
    <row r="15" spans="2:27" x14ac:dyDescent="0.25">
      <c r="Q15" s="21"/>
      <c r="S15" s="2">
        <v>1200</v>
      </c>
      <c r="Y15" s="20"/>
    </row>
    <row r="16" spans="2:27" x14ac:dyDescent="0.25">
      <c r="Q16" s="14"/>
      <c r="R16" s="21">
        <v>223</v>
      </c>
      <c r="S16" s="21">
        <v>1500</v>
      </c>
      <c r="T16" s="21"/>
      <c r="U16" s="21"/>
      <c r="V16" s="21">
        <f>R16*10.764</f>
        <v>2400.3719999999998</v>
      </c>
      <c r="W16" s="2" t="s">
        <v>58</v>
      </c>
      <c r="Y16" s="57">
        <f>V8+Land!D11</f>
        <v>5563609.6620000005</v>
      </c>
      <c r="Z16" s="21">
        <v>55.65</v>
      </c>
      <c r="AA16" s="2" t="s">
        <v>55</v>
      </c>
    </row>
    <row r="17" spans="5:27" x14ac:dyDescent="0.25">
      <c r="S17" s="22">
        <v>900</v>
      </c>
      <c r="Y17" s="58">
        <v>3893085</v>
      </c>
      <c r="Z17" s="59">
        <f>Z16*0.85</f>
        <v>47.302499999999995</v>
      </c>
      <c r="AA17" s="2" t="s">
        <v>56</v>
      </c>
    </row>
    <row r="18" spans="5:27" x14ac:dyDescent="0.25">
      <c r="Z18" s="59">
        <f>Z16*0.75</f>
        <v>41.737499999999997</v>
      </c>
      <c r="AA18" s="2" t="s">
        <v>57</v>
      </c>
    </row>
    <row r="22" spans="5:27" x14ac:dyDescent="0.25">
      <c r="E22" s="19">
        <v>200</v>
      </c>
      <c r="H22" s="21">
        <f>E22/1.196</f>
        <v>167.22408026755855</v>
      </c>
      <c r="I22" s="21">
        <f>H22*10.764</f>
        <v>1800</v>
      </c>
    </row>
    <row r="24" spans="5:27" x14ac:dyDescent="0.25">
      <c r="I24" s="2">
        <v>4300</v>
      </c>
    </row>
  </sheetData>
  <mergeCells count="8">
    <mergeCell ref="B8:R8"/>
    <mergeCell ref="B11:Y11"/>
    <mergeCell ref="B12:Y12"/>
    <mergeCell ref="B2:Y2"/>
    <mergeCell ref="W6:X6"/>
    <mergeCell ref="B9:Y9"/>
    <mergeCell ref="B10:Y10"/>
    <mergeCell ref="H7:R7"/>
  </mergeCells>
  <dataValidations disablePrompts="1" count="1">
    <dataValidation type="list" allowBlank="1" showInputMessage="1" showErrorMessage="1" promptTitle="Condition of Structure" prompt="Condition of Structure" sqref="G4:G5 G7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"/>
  <sheetViews>
    <sheetView topLeftCell="E1" workbookViewId="0">
      <selection activeCell="K4" sqref="K4"/>
    </sheetView>
  </sheetViews>
  <sheetFormatPr defaultRowHeight="15" x14ac:dyDescent="0.25"/>
  <cols>
    <col min="2" max="2" width="6.85546875" bestFit="1" customWidth="1"/>
    <col min="3" max="3" width="9.28515625" customWidth="1"/>
    <col min="4" max="4" width="18.5703125" customWidth="1"/>
    <col min="5" max="5" width="37" customWidth="1"/>
    <col min="6" max="6" width="8" bestFit="1" customWidth="1"/>
    <col min="7" max="7" width="9" customWidth="1"/>
    <col min="8" max="8" width="8.28515625" customWidth="1"/>
    <col min="9" max="9" width="13" customWidth="1"/>
  </cols>
  <sheetData>
    <row r="3" spans="2:9" ht="63" customHeight="1" x14ac:dyDescent="0.25">
      <c r="B3" s="49" t="s">
        <v>53</v>
      </c>
      <c r="C3" s="50"/>
      <c r="D3" s="50"/>
      <c r="E3" s="50"/>
      <c r="F3" s="50"/>
      <c r="G3" s="50"/>
      <c r="H3" s="50"/>
      <c r="I3" s="50"/>
    </row>
    <row r="4" spans="2:9" ht="40.5" x14ac:dyDescent="0.25">
      <c r="B4" s="3" t="s">
        <v>8</v>
      </c>
      <c r="C4" s="3" t="s">
        <v>9</v>
      </c>
      <c r="D4" s="23" t="s">
        <v>10</v>
      </c>
      <c r="E4" s="23" t="s">
        <v>11</v>
      </c>
      <c r="F4" s="3" t="s">
        <v>14</v>
      </c>
      <c r="G4" s="3" t="s">
        <v>15</v>
      </c>
      <c r="H4" s="3" t="s">
        <v>36</v>
      </c>
      <c r="I4" s="3" t="s">
        <v>16</v>
      </c>
    </row>
    <row r="5" spans="2:9" ht="75" x14ac:dyDescent="0.25">
      <c r="B5" s="5">
        <v>1</v>
      </c>
      <c r="C5" s="5" t="s">
        <v>37</v>
      </c>
      <c r="D5" s="24" t="s">
        <v>39</v>
      </c>
      <c r="E5" s="24" t="s">
        <v>38</v>
      </c>
      <c r="F5" s="6">
        <f>G5*10.7639</f>
        <v>1791.7587940000001</v>
      </c>
      <c r="G5" s="7">
        <v>166.46</v>
      </c>
      <c r="H5" s="8">
        <v>10</v>
      </c>
      <c r="I5" s="8">
        <v>2022</v>
      </c>
    </row>
    <row r="6" spans="2:9" ht="45" x14ac:dyDescent="0.25">
      <c r="B6" s="5">
        <v>2</v>
      </c>
      <c r="C6" s="5" t="s">
        <v>32</v>
      </c>
      <c r="D6" s="24" t="s">
        <v>40</v>
      </c>
      <c r="E6" s="24" t="s">
        <v>38</v>
      </c>
      <c r="F6" s="6">
        <f t="shared" ref="F6" si="0">G6*10.7639</f>
        <v>797.17443400000002</v>
      </c>
      <c r="G6" s="7">
        <v>74.06</v>
      </c>
      <c r="H6" s="6">
        <v>10</v>
      </c>
      <c r="I6" s="8">
        <v>2022</v>
      </c>
    </row>
    <row r="7" spans="2:9" x14ac:dyDescent="0.25">
      <c r="B7" s="51" t="s">
        <v>33</v>
      </c>
      <c r="C7" s="51"/>
      <c r="D7" s="51"/>
      <c r="E7" s="51"/>
      <c r="F7" s="33">
        <f>SUM(F5:F6)</f>
        <v>2588.9332279999999</v>
      </c>
      <c r="G7" s="34">
        <f>SUM(G5:G6)</f>
        <v>240.52</v>
      </c>
      <c r="H7" s="35"/>
      <c r="I7" s="35"/>
    </row>
  </sheetData>
  <mergeCells count="2">
    <mergeCell ref="B3:I3"/>
    <mergeCell ref="B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0"/>
  <sheetViews>
    <sheetView workbookViewId="0">
      <selection activeCell="D11" sqref="D11"/>
    </sheetView>
  </sheetViews>
  <sheetFormatPr defaultRowHeight="15" x14ac:dyDescent="0.25"/>
  <cols>
    <col min="3" max="3" width="21.5703125" bestFit="1" customWidth="1"/>
    <col min="4" max="6" width="14.28515625" bestFit="1" customWidth="1"/>
  </cols>
  <sheetData>
    <row r="3" spans="3:11" x14ac:dyDescent="0.25">
      <c r="C3" s="1" t="s">
        <v>0</v>
      </c>
      <c r="D3" s="1">
        <v>223</v>
      </c>
      <c r="E3" s="1" t="s">
        <v>1</v>
      </c>
    </row>
    <row r="4" spans="3:11" x14ac:dyDescent="0.25">
      <c r="C4" t="s">
        <v>2</v>
      </c>
      <c r="D4">
        <v>166.46</v>
      </c>
      <c r="E4" t="s">
        <v>1</v>
      </c>
    </row>
    <row r="5" spans="3:11" x14ac:dyDescent="0.25">
      <c r="C5" t="s">
        <v>3</v>
      </c>
      <c r="D5">
        <v>74.06</v>
      </c>
      <c r="E5" t="s">
        <v>1</v>
      </c>
    </row>
    <row r="6" spans="3:11" x14ac:dyDescent="0.25">
      <c r="C6" s="1" t="s">
        <v>4</v>
      </c>
      <c r="D6" s="1">
        <f>SUM(D4:D5)</f>
        <v>240.52</v>
      </c>
      <c r="E6" s="1" t="s">
        <v>1</v>
      </c>
      <c r="F6" t="s">
        <v>5</v>
      </c>
    </row>
    <row r="8" spans="3:11" x14ac:dyDescent="0.25">
      <c r="C8" t="s">
        <v>6</v>
      </c>
      <c r="D8" t="s">
        <v>48</v>
      </c>
    </row>
    <row r="9" spans="3:11" x14ac:dyDescent="0.25">
      <c r="C9" s="1" t="s">
        <v>7</v>
      </c>
      <c r="D9" s="1" t="s">
        <v>54</v>
      </c>
      <c r="E9" s="1"/>
    </row>
    <row r="10" spans="3:11" x14ac:dyDescent="0.25">
      <c r="C10" s="1" t="s">
        <v>47</v>
      </c>
      <c r="D10" s="26">
        <v>0.05</v>
      </c>
      <c r="E10" s="1"/>
    </row>
    <row r="11" spans="3:11" x14ac:dyDescent="0.25">
      <c r="C11" s="1" t="s">
        <v>45</v>
      </c>
      <c r="D11" s="25">
        <f>223*10.7639*600</f>
        <v>1440209.8199999998</v>
      </c>
      <c r="E11" s="1"/>
    </row>
    <row r="12" spans="3:11" x14ac:dyDescent="0.25">
      <c r="C12" s="1" t="s">
        <v>44</v>
      </c>
      <c r="D12" s="25">
        <f>4300*223*1.05</f>
        <v>1006845</v>
      </c>
    </row>
    <row r="13" spans="3:11" x14ac:dyDescent="0.25">
      <c r="I13">
        <v>5200000</v>
      </c>
      <c r="J13">
        <v>1200000</v>
      </c>
      <c r="K13">
        <v>1125000</v>
      </c>
    </row>
    <row r="14" spans="3:11" x14ac:dyDescent="0.25">
      <c r="I14">
        <v>1800</v>
      </c>
      <c r="J14">
        <v>900</v>
      </c>
      <c r="K14">
        <v>1350</v>
      </c>
    </row>
    <row r="15" spans="3:11" x14ac:dyDescent="0.25">
      <c r="E15" s="27">
        <v>1006845</v>
      </c>
      <c r="F15" s="27">
        <v>1560227</v>
      </c>
      <c r="I15">
        <f>I13/I14</f>
        <v>2888.8888888888887</v>
      </c>
      <c r="J15">
        <f>J13/J14</f>
        <v>1333.3333333333333</v>
      </c>
      <c r="K15">
        <f>K13/K14</f>
        <v>833.33333333333337</v>
      </c>
    </row>
    <row r="16" spans="3:11" x14ac:dyDescent="0.25">
      <c r="E16" s="27">
        <v>2886240</v>
      </c>
      <c r="F16" s="27">
        <v>4123400</v>
      </c>
    </row>
    <row r="17" spans="5:6" x14ac:dyDescent="0.25">
      <c r="E17" s="25">
        <f>SUM(E15:E16)</f>
        <v>3893085</v>
      </c>
      <c r="F17" s="25">
        <f>SUM(F15:F16)</f>
        <v>5683627</v>
      </c>
    </row>
    <row r="18" spans="5:6" x14ac:dyDescent="0.25">
      <c r="F18" s="27">
        <v>5700000</v>
      </c>
    </row>
    <row r="19" spans="5:6" x14ac:dyDescent="0.25">
      <c r="F19" s="27">
        <f>F18*0.85</f>
        <v>4845000</v>
      </c>
    </row>
    <row r="20" spans="5:6" x14ac:dyDescent="0.25">
      <c r="F20" s="27">
        <f>F18*0.75</f>
        <v>4275000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 Sheet</vt:lpstr>
      <vt:lpstr>Area Details</vt:lpstr>
      <vt:lpstr>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Adil Afaque</cp:lastModifiedBy>
  <dcterms:created xsi:type="dcterms:W3CDTF">2022-10-27T06:28:56Z</dcterms:created>
  <dcterms:modified xsi:type="dcterms:W3CDTF">2022-10-31T10:10:50Z</dcterms:modified>
</cp:coreProperties>
</file>