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Babul\VIS(2022-23)-PL390-305-567_Anglique International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5" i="1"/>
  <c r="F24" i="1"/>
  <c r="U5" i="1"/>
  <c r="U6" i="1"/>
  <c r="U15" i="1" s="1"/>
  <c r="U16" i="1" s="1"/>
  <c r="U19" i="1" s="1"/>
  <c r="U20" i="1" s="1"/>
  <c r="U7" i="1"/>
  <c r="U8" i="1"/>
  <c r="U9" i="1"/>
  <c r="U10" i="1"/>
  <c r="U11" i="1"/>
  <c r="U12" i="1"/>
  <c r="U13" i="1"/>
  <c r="U14" i="1"/>
  <c r="U17" i="1"/>
  <c r="U18" i="1"/>
  <c r="K28" i="1" l="1"/>
  <c r="F5" i="1"/>
  <c r="J27" i="1"/>
  <c r="J25" i="1"/>
  <c r="J24" i="1"/>
  <c r="D23" i="1" l="1"/>
  <c r="D28" i="1"/>
  <c r="D27" i="1"/>
  <c r="O12" i="1" l="1"/>
  <c r="F6" i="1"/>
  <c r="F7" i="1"/>
  <c r="O7" i="1" s="1"/>
  <c r="F8" i="1"/>
  <c r="F9" i="1"/>
  <c r="O9" i="1" s="1"/>
  <c r="F10" i="1"/>
  <c r="F11" i="1"/>
  <c r="O11" i="1" s="1"/>
  <c r="F12" i="1"/>
  <c r="F13" i="1"/>
  <c r="F14" i="1"/>
  <c r="E15" i="1"/>
  <c r="F15" i="1" s="1"/>
  <c r="M12" i="1"/>
  <c r="M13" i="1"/>
  <c r="M14" i="1"/>
  <c r="J12" i="1"/>
  <c r="J13" i="1"/>
  <c r="J14" i="1"/>
  <c r="O14" i="1"/>
  <c r="P14" i="1" s="1"/>
  <c r="Q14" i="1" s="1"/>
  <c r="S14" i="1" s="1"/>
  <c r="O13" i="1"/>
  <c r="M11" i="1"/>
  <c r="J11" i="1"/>
  <c r="M10" i="1"/>
  <c r="J10" i="1"/>
  <c r="O10" i="1"/>
  <c r="M9" i="1"/>
  <c r="J9" i="1"/>
  <c r="M8" i="1"/>
  <c r="J8" i="1"/>
  <c r="O8" i="1"/>
  <c r="M7" i="1"/>
  <c r="J7" i="1"/>
  <c r="M6" i="1"/>
  <c r="J6" i="1"/>
  <c r="O6" i="1"/>
  <c r="M5" i="1"/>
  <c r="J5" i="1"/>
  <c r="P12" i="1" l="1"/>
  <c r="Q12" i="1" s="1"/>
  <c r="S12" i="1" s="1"/>
  <c r="P9" i="1"/>
  <c r="P7" i="1"/>
  <c r="Q7" i="1" s="1"/>
  <c r="S7" i="1" s="1"/>
  <c r="P11" i="1"/>
  <c r="Q11" i="1" s="1"/>
  <c r="S11" i="1" s="1"/>
  <c r="O5" i="1"/>
  <c r="O15" i="1" s="1"/>
  <c r="P6" i="1"/>
  <c r="Q6" i="1" s="1"/>
  <c r="S6" i="1" s="1"/>
  <c r="P10" i="1"/>
  <c r="Q10" i="1" s="1"/>
  <c r="S10" i="1" s="1"/>
  <c r="P8" i="1"/>
  <c r="Q8" i="1" s="1"/>
  <c r="S8" i="1" s="1"/>
  <c r="P13" i="1"/>
  <c r="Q13" i="1" s="1"/>
  <c r="S13" i="1" s="1"/>
  <c r="Q9" i="1"/>
  <c r="S9" i="1" s="1"/>
  <c r="P5" i="1" l="1"/>
  <c r="P15" i="1" s="1"/>
  <c r="Q5" i="1"/>
  <c r="Q15" i="1" s="1"/>
  <c r="S5" i="1" l="1"/>
  <c r="S15" i="1" s="1"/>
  <c r="D24" i="1" s="1"/>
  <c r="D25" i="1" s="1"/>
</calcChain>
</file>

<file path=xl/sharedStrings.xml><?xml version="1.0" encoding="utf-8"?>
<sst xmlns="http://schemas.openxmlformats.org/spreadsheetml/2006/main" count="56" uniqueCount="47">
  <si>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</si>
  <si>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</si>
  <si>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</si>
  <si>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</si>
  <si>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</si>
  <si>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</si>
  <si>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</si>
  <si>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</si>
  <si>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</si>
  <si>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</si>
  <si>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</si>
  <si>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</si>
  <si>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</si>
  <si>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</si>
  <si>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</si>
  <si>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</si>
  <si>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</si>
  <si>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</si>
  <si>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</si>
  <si>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</si>
  <si>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</si>
  <si>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Basement</t>
  </si>
  <si>
    <t>Ground Floor/ Stilt</t>
  </si>
  <si>
    <t>First Floor</t>
  </si>
  <si>
    <t>Second Floor</t>
  </si>
  <si>
    <t>Third Floor</t>
  </si>
  <si>
    <t>Fourth Floor</t>
  </si>
  <si>
    <t>Fifth Floor</t>
  </si>
  <si>
    <t xml:space="preserve">Sixth Floor </t>
  </si>
  <si>
    <t>Seventh Floor</t>
  </si>
  <si>
    <t>Eight Floor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</si>
  <si>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</si>
  <si>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BUILDING VALUATION OF M/S. ANGELIQUE INTERNATIONAL LTD.|SECTOR 125, NOIDA</t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</si>
  <si>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Angelique International Ltd.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</si>
  <si>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approved building plan provided by the client</t>
    </r>
  </si>
  <si>
    <t>PREMIUM</t>
  </si>
  <si>
    <t>LAND</t>
  </si>
  <si>
    <t>BUILDING</t>
  </si>
  <si>
    <t>TOTAL FMV</t>
  </si>
  <si>
    <t>ROUND OFF</t>
  </si>
  <si>
    <t>RV</t>
  </si>
  <si>
    <t>DV</t>
  </si>
  <si>
    <t>vol</t>
  </si>
  <si>
    <t>price</t>
  </si>
  <si>
    <t>circle rate</t>
  </si>
  <si>
    <t>land</t>
  </si>
  <si>
    <t>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</si>
</sst>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5" fontId="0" fillId="0" borderId="0" xfId="0" applyNumberFormat="1"/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NumberFormat="1" applyFont="1"/>
    <xf numFmtId="167" fontId="2" fillId="0" borderId="4" xfId="3" applyNumberFormat="1" applyFont="1" applyBorder="1" applyAlignment="1">
      <alignment horizontal="center" vertical="top"/>
    </xf>
    <xf numFmtId="166" fontId="0" fillId="0" borderId="0" xfId="3" applyNumberFormat="1" applyFont="1"/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8"/>
  <sheetViews>
    <sheetView tabSelected="1" zoomScaleNormal="100" workbookViewId="0">
      <selection activeCell="E6" sqref="E6"/>
    </sheetView>
  </sheetViews>
  <sheetFormatPr defaultRowHeight="15" x14ac:dyDescent="0.25"/>
  <cols>
    <col min="1" max="1" width="7.42578125" customWidth="1"/>
    <col min="2" max="2" width="6.5703125" customWidth="1"/>
    <col min="3" max="3" width="12.7109375" customWidth="1"/>
    <col min="4" max="4" width="21.85546875" style="12" customWidth="1"/>
    <col min="5" max="5" width="11.28515625" style="12" customWidth="1"/>
    <col min="6" max="6" width="15.85546875" bestFit="1" customWidth="1"/>
    <col min="7" max="7" width="9.140625" customWidth="1"/>
    <col min="8" max="8" width="12.28515625" customWidth="1"/>
    <col min="9" max="9" width="12.140625" customWidth="1"/>
    <col min="10" max="10" width="16.42578125" customWidth="1"/>
    <col min="11" max="11" width="13.85546875" customWidth="1"/>
    <col min="12" max="12" width="0" hidden="1" customWidth="1"/>
    <col min="13" max="13" width="12.140625" hidden="1" customWidth="1"/>
    <col min="14" max="14" width="12.5703125" customWidth="1"/>
    <col min="15" max="15" width="14.85546875" hidden="1" customWidth="1"/>
    <col min="16" max="16" width="16.85546875" hidden="1" customWidth="1"/>
    <col min="17" max="17" width="16.42578125" hidden="1" customWidth="1"/>
    <col min="18" max="18" width="12.7109375" hidden="1" customWidth="1"/>
    <col min="19" max="19" width="18.140625" customWidth="1"/>
    <col min="21" max="21" width="14.28515625" style="19" bestFit="1" customWidth="1"/>
  </cols>
  <sheetData>
    <row r="3" spans="2:21" ht="15.75" x14ac:dyDescent="0.25">
      <c r="B3" s="26" t="s">
        <v>32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</row>
    <row r="4" spans="2:21" ht="61.5" customHeight="1" x14ac:dyDescent="0.25">
      <c r="B4" s="1" t="s">
        <v>0</v>
      </c>
      <c r="C4" s="1" t="s">
        <v>1</v>
      </c>
      <c r="D4" s="1" t="s">
        <v>2</v>
      </c>
      <c r="E4" s="1" t="s">
        <v>31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</row>
    <row r="5" spans="2:21" ht="40.5" customHeight="1" x14ac:dyDescent="0.25">
      <c r="B5" s="2">
        <v>1</v>
      </c>
      <c r="C5" s="3" t="s">
        <v>21</v>
      </c>
      <c r="D5" s="4" t="s">
        <v>17</v>
      </c>
      <c r="E5" s="4">
        <v>945</v>
      </c>
      <c r="F5" s="5">
        <f>10.764*E5</f>
        <v>10171.98</v>
      </c>
      <c r="G5" s="5">
        <v>13</v>
      </c>
      <c r="H5" s="3">
        <v>2007</v>
      </c>
      <c r="I5" s="3">
        <v>2022</v>
      </c>
      <c r="J5" s="3">
        <f>I5-H5</f>
        <v>15</v>
      </c>
      <c r="K5" s="3">
        <v>60</v>
      </c>
      <c r="L5" s="6">
        <v>0.1</v>
      </c>
      <c r="M5" s="7">
        <f>(1-L5)/K5</f>
        <v>1.5000000000000001E-2</v>
      </c>
      <c r="N5" s="8">
        <v>1400</v>
      </c>
      <c r="O5" s="8">
        <f>N5*F5</f>
        <v>14240772</v>
      </c>
      <c r="P5" s="8">
        <f t="shared" ref="P5:P9" si="0">O5*M5*J5</f>
        <v>3204173.7</v>
      </c>
      <c r="Q5" s="8">
        <f t="shared" ref="Q5:Q9" si="1">MAX(O5-P5,0)</f>
        <v>11036598.300000001</v>
      </c>
      <c r="R5" s="9">
        <v>0</v>
      </c>
      <c r="S5" s="8">
        <f t="shared" ref="S5:S14" si="2">IF(Q5&gt;L5*O5,Q5*(1-R5),O5*L5)</f>
        <v>11036598.300000001</v>
      </c>
      <c r="U5" s="19">
        <f>F5*55</f>
        <v>559458.9</v>
      </c>
    </row>
    <row r="6" spans="2:21" ht="45.75" customHeight="1" x14ac:dyDescent="0.25">
      <c r="B6" s="2">
        <v>2</v>
      </c>
      <c r="C6" s="4" t="s">
        <v>22</v>
      </c>
      <c r="D6" s="4" t="s">
        <v>17</v>
      </c>
      <c r="E6" s="4">
        <v>540</v>
      </c>
      <c r="F6" s="5">
        <f t="shared" ref="F6:F15" si="3">10.764*E6</f>
        <v>5812.5599999999995</v>
      </c>
      <c r="G6" s="5">
        <v>13</v>
      </c>
      <c r="H6" s="3">
        <v>2007</v>
      </c>
      <c r="I6" s="3">
        <v>2022</v>
      </c>
      <c r="J6" s="3">
        <f>I6-H6</f>
        <v>15</v>
      </c>
      <c r="K6" s="3">
        <v>60</v>
      </c>
      <c r="L6" s="6">
        <v>0.1</v>
      </c>
      <c r="M6" s="7">
        <f>(1-L6)/K6</f>
        <v>1.5000000000000001E-2</v>
      </c>
      <c r="N6" s="8">
        <v>1600</v>
      </c>
      <c r="O6" s="8">
        <f>N6*F6</f>
        <v>9300096</v>
      </c>
      <c r="P6" s="8">
        <f>O6*M6*J6</f>
        <v>2092521.6</v>
      </c>
      <c r="Q6" s="8">
        <f>MAX(O6-P6,0)</f>
        <v>7207574.4000000004</v>
      </c>
      <c r="R6" s="9">
        <v>0</v>
      </c>
      <c r="S6" s="8">
        <f t="shared" si="2"/>
        <v>7207574.4000000004</v>
      </c>
      <c r="U6" s="19">
        <f t="shared" ref="U6:U14" si="4">F6*55</f>
        <v>319690.8</v>
      </c>
    </row>
    <row r="7" spans="2:21" ht="39" customHeight="1" x14ac:dyDescent="0.25">
      <c r="B7" s="2">
        <v>3</v>
      </c>
      <c r="C7" s="3" t="s">
        <v>23</v>
      </c>
      <c r="D7" s="4" t="s">
        <v>17</v>
      </c>
      <c r="E7" s="4">
        <v>540</v>
      </c>
      <c r="F7" s="5">
        <f t="shared" si="3"/>
        <v>5812.5599999999995</v>
      </c>
      <c r="G7" s="5">
        <v>13</v>
      </c>
      <c r="H7" s="3">
        <v>2007</v>
      </c>
      <c r="I7" s="3">
        <v>2022</v>
      </c>
      <c r="J7" s="3">
        <f t="shared" ref="J7:J8" si="5">I7-H7</f>
        <v>15</v>
      </c>
      <c r="K7" s="3">
        <v>60</v>
      </c>
      <c r="L7" s="6">
        <v>0.1</v>
      </c>
      <c r="M7" s="7">
        <f t="shared" ref="M7:M8" si="6">(1-L7)/K7</f>
        <v>1.5000000000000001E-2</v>
      </c>
      <c r="N7" s="8">
        <v>1500</v>
      </c>
      <c r="O7" s="8">
        <f t="shared" ref="O7:O8" si="7">N7*F7</f>
        <v>8718840</v>
      </c>
      <c r="P7" s="8">
        <f t="shared" ref="P7" si="8">O7*M7*J7</f>
        <v>1961739</v>
      </c>
      <c r="Q7" s="8">
        <f t="shared" ref="Q7" si="9">MAX(O7-P7,0)</f>
        <v>6757101</v>
      </c>
      <c r="R7" s="9">
        <v>0</v>
      </c>
      <c r="S7" s="8">
        <f t="shared" si="2"/>
        <v>6757101</v>
      </c>
      <c r="U7" s="19">
        <f t="shared" si="4"/>
        <v>319690.8</v>
      </c>
    </row>
    <row r="8" spans="2:21" ht="37.5" customHeight="1" x14ac:dyDescent="0.25">
      <c r="B8" s="2">
        <v>4</v>
      </c>
      <c r="C8" s="3" t="s">
        <v>24</v>
      </c>
      <c r="D8" s="4" t="s">
        <v>17</v>
      </c>
      <c r="E8" s="4">
        <v>540</v>
      </c>
      <c r="F8" s="5">
        <f t="shared" si="3"/>
        <v>5812.5599999999995</v>
      </c>
      <c r="G8" s="5">
        <v>13</v>
      </c>
      <c r="H8" s="3">
        <v>2007</v>
      </c>
      <c r="I8" s="3">
        <v>2022</v>
      </c>
      <c r="J8" s="3">
        <f t="shared" si="5"/>
        <v>15</v>
      </c>
      <c r="K8" s="3">
        <v>60</v>
      </c>
      <c r="L8" s="6">
        <v>0.1</v>
      </c>
      <c r="M8" s="7">
        <f t="shared" si="6"/>
        <v>1.5000000000000001E-2</v>
      </c>
      <c r="N8" s="8">
        <v>1500</v>
      </c>
      <c r="O8" s="8">
        <f t="shared" si="7"/>
        <v>8718840</v>
      </c>
      <c r="P8" s="8">
        <f t="shared" si="0"/>
        <v>1961739</v>
      </c>
      <c r="Q8" s="8">
        <f t="shared" si="1"/>
        <v>6757101</v>
      </c>
      <c r="R8" s="9">
        <v>0</v>
      </c>
      <c r="S8" s="8">
        <f t="shared" si="2"/>
        <v>6757101</v>
      </c>
      <c r="U8" s="19">
        <f t="shared" si="4"/>
        <v>319690.8</v>
      </c>
    </row>
    <row r="9" spans="2:21" ht="33" customHeight="1" x14ac:dyDescent="0.25">
      <c r="B9" s="2">
        <v>5</v>
      </c>
      <c r="C9" s="3" t="s">
        <v>25</v>
      </c>
      <c r="D9" s="4" t="s">
        <v>17</v>
      </c>
      <c r="E9" s="4">
        <v>540</v>
      </c>
      <c r="F9" s="5">
        <f t="shared" si="3"/>
        <v>5812.5599999999995</v>
      </c>
      <c r="G9" s="5">
        <v>13</v>
      </c>
      <c r="H9" s="3">
        <v>2007</v>
      </c>
      <c r="I9" s="3">
        <v>2022</v>
      </c>
      <c r="J9" s="3">
        <f>I9-H9</f>
        <v>15</v>
      </c>
      <c r="K9" s="3">
        <v>60</v>
      </c>
      <c r="L9" s="6">
        <v>0.1</v>
      </c>
      <c r="M9" s="7">
        <f>(1-L9)/K9</f>
        <v>1.5000000000000001E-2</v>
      </c>
      <c r="N9" s="8">
        <v>1500</v>
      </c>
      <c r="O9" s="8">
        <f t="shared" ref="O9:O14" si="10">N9*F9</f>
        <v>8718840</v>
      </c>
      <c r="P9" s="8">
        <f t="shared" si="0"/>
        <v>1961739</v>
      </c>
      <c r="Q9" s="8">
        <f t="shared" si="1"/>
        <v>6757101</v>
      </c>
      <c r="R9" s="9">
        <v>0</v>
      </c>
      <c r="S9" s="8">
        <f t="shared" si="2"/>
        <v>6757101</v>
      </c>
      <c r="U9" s="19">
        <f t="shared" si="4"/>
        <v>319690.8</v>
      </c>
    </row>
    <row r="10" spans="2:21" ht="33.75" customHeight="1" x14ac:dyDescent="0.25">
      <c r="B10" s="2">
        <v>6</v>
      </c>
      <c r="C10" s="3" t="s">
        <v>26</v>
      </c>
      <c r="D10" s="4" t="s">
        <v>17</v>
      </c>
      <c r="E10" s="4">
        <v>540</v>
      </c>
      <c r="F10" s="5">
        <f t="shared" si="3"/>
        <v>5812.5599999999995</v>
      </c>
      <c r="G10" s="5">
        <v>13</v>
      </c>
      <c r="H10" s="3">
        <v>2007</v>
      </c>
      <c r="I10" s="3">
        <v>2022</v>
      </c>
      <c r="J10" s="3">
        <f>I10-H10</f>
        <v>15</v>
      </c>
      <c r="K10" s="3">
        <v>60</v>
      </c>
      <c r="L10" s="6">
        <v>0.1</v>
      </c>
      <c r="M10" s="7">
        <f>(1-L10)/K10</f>
        <v>1.5000000000000001E-2</v>
      </c>
      <c r="N10" s="8">
        <v>1500</v>
      </c>
      <c r="O10" s="8">
        <f t="shared" si="10"/>
        <v>8718840</v>
      </c>
      <c r="P10" s="8">
        <f>O10*M10*J10</f>
        <v>1961739</v>
      </c>
      <c r="Q10" s="8">
        <f>MAX(O10-P10,0)</f>
        <v>6757101</v>
      </c>
      <c r="R10" s="9">
        <v>0</v>
      </c>
      <c r="S10" s="8">
        <f t="shared" si="2"/>
        <v>6757101</v>
      </c>
      <c r="U10" s="19">
        <f t="shared" si="4"/>
        <v>319690.8</v>
      </c>
    </row>
    <row r="11" spans="2:21" ht="29.25" customHeight="1" x14ac:dyDescent="0.25">
      <c r="B11" s="2">
        <v>7</v>
      </c>
      <c r="C11" s="3" t="s">
        <v>27</v>
      </c>
      <c r="D11" s="4" t="s">
        <v>17</v>
      </c>
      <c r="E11" s="4">
        <v>540</v>
      </c>
      <c r="F11" s="5">
        <f t="shared" si="3"/>
        <v>5812.5599999999995</v>
      </c>
      <c r="G11" s="5">
        <v>13</v>
      </c>
      <c r="H11" s="3">
        <v>2007</v>
      </c>
      <c r="I11" s="3">
        <v>2022</v>
      </c>
      <c r="J11" s="3">
        <f>I11-H11</f>
        <v>15</v>
      </c>
      <c r="K11" s="3">
        <v>60</v>
      </c>
      <c r="L11" s="6">
        <v>0.1</v>
      </c>
      <c r="M11" s="7">
        <f>(1-L11)/K11</f>
        <v>1.5000000000000001E-2</v>
      </c>
      <c r="N11" s="8">
        <v>1500</v>
      </c>
      <c r="O11" s="8">
        <f t="shared" si="10"/>
        <v>8718840</v>
      </c>
      <c r="P11" s="8">
        <f>O11*M11*J11</f>
        <v>1961739</v>
      </c>
      <c r="Q11" s="8">
        <f>MAX(O11-P11,0)</f>
        <v>6757101</v>
      </c>
      <c r="R11" s="9">
        <v>0</v>
      </c>
      <c r="S11" s="8">
        <f t="shared" si="2"/>
        <v>6757101</v>
      </c>
      <c r="U11" s="19">
        <f t="shared" si="4"/>
        <v>319690.8</v>
      </c>
    </row>
    <row r="12" spans="2:21" ht="33.75" customHeight="1" x14ac:dyDescent="0.25">
      <c r="B12" s="2">
        <v>8</v>
      </c>
      <c r="C12" s="3" t="s">
        <v>28</v>
      </c>
      <c r="D12" s="4" t="s">
        <v>17</v>
      </c>
      <c r="E12" s="4">
        <v>540</v>
      </c>
      <c r="F12" s="5">
        <f t="shared" si="3"/>
        <v>5812.5599999999995</v>
      </c>
      <c r="G12" s="5">
        <v>13</v>
      </c>
      <c r="H12" s="3">
        <v>2007</v>
      </c>
      <c r="I12" s="3">
        <v>2022</v>
      </c>
      <c r="J12" s="3">
        <f t="shared" ref="J12:J14" si="11">I12-H12</f>
        <v>15</v>
      </c>
      <c r="K12" s="3">
        <v>60</v>
      </c>
      <c r="L12" s="6">
        <v>0.1</v>
      </c>
      <c r="M12" s="7">
        <f t="shared" ref="M12:M14" si="12">(1-L12)/K12</f>
        <v>1.5000000000000001E-2</v>
      </c>
      <c r="N12" s="8">
        <v>1500</v>
      </c>
      <c r="O12" s="8">
        <f t="shared" si="10"/>
        <v>8718840</v>
      </c>
      <c r="P12" s="8">
        <f>O12*M12*J12</f>
        <v>1961739</v>
      </c>
      <c r="Q12" s="8">
        <f>MAX(O12-P12,0)</f>
        <v>6757101</v>
      </c>
      <c r="R12" s="9">
        <v>0</v>
      </c>
      <c r="S12" s="8">
        <f t="shared" si="2"/>
        <v>6757101</v>
      </c>
      <c r="U12" s="19">
        <f t="shared" si="4"/>
        <v>319690.8</v>
      </c>
    </row>
    <row r="13" spans="2:21" ht="39" customHeight="1" x14ac:dyDescent="0.25">
      <c r="B13" s="2">
        <v>9</v>
      </c>
      <c r="C13" s="3" t="s">
        <v>29</v>
      </c>
      <c r="D13" s="4" t="s">
        <v>17</v>
      </c>
      <c r="E13" s="4">
        <v>540</v>
      </c>
      <c r="F13" s="5">
        <f t="shared" si="3"/>
        <v>5812.5599999999995</v>
      </c>
      <c r="G13" s="5">
        <v>13</v>
      </c>
      <c r="H13" s="3">
        <v>2007</v>
      </c>
      <c r="I13" s="3">
        <v>2022</v>
      </c>
      <c r="J13" s="3">
        <f t="shared" si="11"/>
        <v>15</v>
      </c>
      <c r="K13" s="3">
        <v>60</v>
      </c>
      <c r="L13" s="6">
        <v>0.1</v>
      </c>
      <c r="M13" s="7">
        <f t="shared" si="12"/>
        <v>1.5000000000000001E-2</v>
      </c>
      <c r="N13" s="8">
        <v>1500</v>
      </c>
      <c r="O13" s="8">
        <f t="shared" si="10"/>
        <v>8718840</v>
      </c>
      <c r="P13" s="8">
        <f>O13*M13*J13</f>
        <v>1961739</v>
      </c>
      <c r="Q13" s="8">
        <f>MAX(O13-P13,0)</f>
        <v>6757101</v>
      </c>
      <c r="R13" s="9">
        <v>0</v>
      </c>
      <c r="S13" s="8">
        <f t="shared" si="2"/>
        <v>6757101</v>
      </c>
      <c r="U13" s="19">
        <f t="shared" si="4"/>
        <v>319690.8</v>
      </c>
    </row>
    <row r="14" spans="2:21" ht="36.75" customHeight="1" x14ac:dyDescent="0.25">
      <c r="B14" s="2">
        <v>10</v>
      </c>
      <c r="C14" s="3" t="s">
        <v>30</v>
      </c>
      <c r="D14" s="4" t="s">
        <v>17</v>
      </c>
      <c r="E14" s="4">
        <v>540</v>
      </c>
      <c r="F14" s="5">
        <f t="shared" si="3"/>
        <v>5812.5599999999995</v>
      </c>
      <c r="G14" s="5">
        <v>13</v>
      </c>
      <c r="H14" s="3">
        <v>2007</v>
      </c>
      <c r="I14" s="3">
        <v>2022</v>
      </c>
      <c r="J14" s="3">
        <f t="shared" si="11"/>
        <v>15</v>
      </c>
      <c r="K14" s="3">
        <v>60</v>
      </c>
      <c r="L14" s="6">
        <v>0.1</v>
      </c>
      <c r="M14" s="7">
        <f t="shared" si="12"/>
        <v>1.5000000000000001E-2</v>
      </c>
      <c r="N14" s="8">
        <v>1500</v>
      </c>
      <c r="O14" s="8">
        <f t="shared" si="10"/>
        <v>8718840</v>
      </c>
      <c r="P14" s="8">
        <f>O14*M14*J14</f>
        <v>1961739</v>
      </c>
      <c r="Q14" s="8">
        <f>MAX(O14-P14,0)</f>
        <v>6757101</v>
      </c>
      <c r="R14" s="9">
        <v>0</v>
      </c>
      <c r="S14" s="8">
        <f t="shared" si="2"/>
        <v>6757101</v>
      </c>
      <c r="U14" s="19">
        <f t="shared" si="4"/>
        <v>319690.8</v>
      </c>
    </row>
    <row r="15" spans="2:21" x14ac:dyDescent="0.25">
      <c r="B15" s="29" t="s">
        <v>18</v>
      </c>
      <c r="C15" s="29"/>
      <c r="D15" s="29"/>
      <c r="E15" s="10">
        <f>SUM(E5:E14)</f>
        <v>5805</v>
      </c>
      <c r="F15" s="23">
        <f t="shared" si="3"/>
        <v>62485.02</v>
      </c>
      <c r="G15" s="10"/>
      <c r="H15" s="29"/>
      <c r="I15" s="29"/>
      <c r="J15" s="29"/>
      <c r="K15" s="29"/>
      <c r="L15" s="29"/>
      <c r="M15" s="29"/>
      <c r="N15" s="29"/>
      <c r="O15" s="11">
        <f>SUM(O5:O14)</f>
        <v>93291588</v>
      </c>
      <c r="P15" s="11">
        <f>SUM(P5:P14)</f>
        <v>20990607.300000001</v>
      </c>
      <c r="Q15" s="11">
        <f>SUM(Q5:Q14)</f>
        <v>72300980.700000003</v>
      </c>
      <c r="R15" s="11"/>
      <c r="S15" s="11">
        <f>SUM(S5:S14)</f>
        <v>72300980.700000003</v>
      </c>
      <c r="U15" s="19">
        <f>SUM(U5:U14)</f>
        <v>3436676.0999999992</v>
      </c>
    </row>
    <row r="16" spans="2:21" x14ac:dyDescent="0.25">
      <c r="B16" s="30" t="s">
        <v>19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U16" s="19">
        <f>U15*12</f>
        <v>41240113.199999988</v>
      </c>
    </row>
    <row r="17" spans="2:21" x14ac:dyDescent="0.25">
      <c r="B17" s="30" t="s">
        <v>34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U17" s="19">
        <f>F15*7.5</f>
        <v>468637.64999999997</v>
      </c>
    </row>
    <row r="18" spans="2:21" x14ac:dyDescent="0.25">
      <c r="B18" s="31" t="s">
        <v>33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U18" s="22">
        <f>U17*12</f>
        <v>5623651.7999999998</v>
      </c>
    </row>
    <row r="19" spans="2:21" x14ac:dyDescent="0.25">
      <c r="B19" s="25" t="s">
        <v>20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U19" s="19">
        <f>U16-U18</f>
        <v>35616461.399999991</v>
      </c>
    </row>
    <row r="20" spans="2:21" x14ac:dyDescent="0.25">
      <c r="U20" s="19">
        <f>U19/0.1</f>
        <v>356164613.99999988</v>
      </c>
    </row>
    <row r="22" spans="2:21" x14ac:dyDescent="0.25">
      <c r="C22" s="14" t="s">
        <v>35</v>
      </c>
      <c r="D22" s="15">
        <v>25100000</v>
      </c>
      <c r="E22" s="12" t="s">
        <v>44</v>
      </c>
    </row>
    <row r="23" spans="2:21" x14ac:dyDescent="0.25">
      <c r="C23" s="14" t="s">
        <v>36</v>
      </c>
      <c r="D23" s="15">
        <f>1800*100000</f>
        <v>180000000</v>
      </c>
      <c r="E23" s="12" t="s">
        <v>45</v>
      </c>
      <c r="F23" s="13">
        <f>28000*1800</f>
        <v>50400000</v>
      </c>
    </row>
    <row r="24" spans="2:21" x14ac:dyDescent="0.25">
      <c r="C24" s="14" t="s">
        <v>37</v>
      </c>
      <c r="D24" s="15">
        <f>S15</f>
        <v>72300980.700000003</v>
      </c>
      <c r="E24" s="12" t="s">
        <v>46</v>
      </c>
      <c r="F24" s="24">
        <f>15000*E15</f>
        <v>87075000</v>
      </c>
      <c r="J24" s="21">
        <f>13*F14</f>
        <v>75563.28</v>
      </c>
    </row>
    <row r="25" spans="2:21" x14ac:dyDescent="0.25">
      <c r="C25" s="16" t="s">
        <v>38</v>
      </c>
      <c r="D25" s="17">
        <f>SUM(D22:D24)</f>
        <v>277400980.69999999</v>
      </c>
      <c r="F25" s="13">
        <f>F24+F23</f>
        <v>137475000</v>
      </c>
      <c r="I25" t="s">
        <v>42</v>
      </c>
      <c r="J25" s="21">
        <f>J24*9</f>
        <v>680069.52</v>
      </c>
    </row>
    <row r="26" spans="2:21" x14ac:dyDescent="0.25">
      <c r="C26" s="16" t="s">
        <v>39</v>
      </c>
      <c r="D26" s="17">
        <v>277400000</v>
      </c>
      <c r="I26" t="s">
        <v>43</v>
      </c>
      <c r="J26" s="19">
        <v>20000000</v>
      </c>
    </row>
    <row r="27" spans="2:21" x14ac:dyDescent="0.25">
      <c r="C27" s="14" t="s">
        <v>40</v>
      </c>
      <c r="D27" s="18">
        <f>0.85*D26</f>
        <v>235790000</v>
      </c>
      <c r="J27" s="20">
        <f>J26/J25</f>
        <v>29.408758092849094</v>
      </c>
    </row>
    <row r="28" spans="2:21" x14ac:dyDescent="0.25">
      <c r="C28" s="14" t="s">
        <v>41</v>
      </c>
      <c r="D28" s="18">
        <f>0.75*D26</f>
        <v>208050000</v>
      </c>
      <c r="K28">
        <f>(SUM(F6:F14)*150)</f>
        <v>7846955.9999999981</v>
      </c>
    </row>
  </sheetData>
  <mergeCells count="7">
    <mergeCell ref="B19:S19"/>
    <mergeCell ref="B3:S3"/>
    <mergeCell ref="B15:D15"/>
    <mergeCell ref="H15:N15"/>
    <mergeCell ref="B16:S16"/>
    <mergeCell ref="B17:S17"/>
    <mergeCell ref="B18:S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Babul</cp:lastModifiedBy>
  <dcterms:created xsi:type="dcterms:W3CDTF">2022-11-04T05:05:51Z</dcterms:created>
  <dcterms:modified xsi:type="dcterms:W3CDTF">2022-11-04T11:49:39Z</dcterms:modified>
</cp:coreProperties>
</file>