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ahul Gupta\Report pl 390\"/>
    </mc:Choice>
  </mc:AlternateContent>
  <bookViews>
    <workbookView xWindow="0" yWindow="0" windowWidth="20490" windowHeight="7755"/>
  </bookViews>
  <sheets>
    <sheet name="working" sheetId="2" r:id="rId1"/>
    <sheet name="Sheet1" sheetId="1" r:id="rId2"/>
    <sheet name="Sheet2" sheetId="3" r:id="rId3"/>
    <sheet name="Sheet3"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17" i="2" l="1"/>
  <c r="I14" i="3" l="1"/>
  <c r="I15" i="3" s="1"/>
  <c r="I13" i="3"/>
  <c r="K8" i="3"/>
  <c r="D10" i="3"/>
  <c r="E16" i="2"/>
  <c r="G6" i="2"/>
  <c r="T6" i="2" s="1"/>
  <c r="X9" i="2"/>
  <c r="X10" i="2" s="1"/>
  <c r="F4" i="2"/>
  <c r="F5" i="2"/>
  <c r="F3" i="2"/>
  <c r="F6" i="2" s="1"/>
  <c r="M4" i="2"/>
  <c r="M5" i="2"/>
  <c r="O4" i="2"/>
  <c r="O5" i="2"/>
  <c r="J4" i="2"/>
  <c r="J5" i="2"/>
  <c r="I9" i="4"/>
  <c r="G12" i="4"/>
  <c r="G14" i="4" s="1"/>
  <c r="P5" i="2" l="1"/>
  <c r="Q5" i="2" s="1"/>
  <c r="S5" i="2" s="1"/>
  <c r="P4" i="2"/>
  <c r="Q4" i="2" s="1"/>
  <c r="S4" i="2" s="1"/>
  <c r="M6" i="4" l="1"/>
  <c r="K5" i="4"/>
  <c r="I5" i="4"/>
  <c r="F6" i="4"/>
  <c r="D4" i="4"/>
  <c r="I3" i="3" l="1"/>
  <c r="G3" i="3"/>
  <c r="D3" i="3"/>
  <c r="J3" i="3" l="1"/>
  <c r="K3" i="3" s="1"/>
  <c r="M3" i="3" s="1"/>
  <c r="G5" i="1" l="1"/>
  <c r="G4" i="1"/>
  <c r="E5" i="1"/>
  <c r="C5" i="1"/>
  <c r="M3" i="2" l="1"/>
  <c r="J3" i="2"/>
  <c r="O3" i="2" l="1"/>
  <c r="O6" i="2" s="1"/>
  <c r="P3" i="2" l="1"/>
  <c r="Q3" i="2" s="1"/>
  <c r="S3" i="2" l="1"/>
  <c r="S6" i="2" s="1"/>
  <c r="Q6" i="2"/>
</calcChain>
</file>

<file path=xl/sharedStrings.xml><?xml version="1.0" encoding="utf-8"?>
<sst xmlns="http://schemas.openxmlformats.org/spreadsheetml/2006/main" count="51" uniqueCount="40">
  <si>
    <t>SR. No.</t>
  </si>
  <si>
    <t>Type of Structure</t>
  </si>
  <si>
    <t xml:space="preserve">Year of Valuation </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</si>
  <si>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</si>
  <si>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</si>
  <si>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</si>
  <si>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</si>
  <si>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</si>
  <si>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</si>
  <si>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</si>
  <si>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</si>
  <si>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</si>
  <si>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</si>
  <si>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</si>
  <si>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</si>
  <si>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CoveredArea 
(in sq ft)</t>
  </si>
  <si>
    <t>Details of Building</t>
  </si>
  <si>
    <t>Floor</t>
  </si>
  <si>
    <t>Ground Floor</t>
  </si>
  <si>
    <t>Covered Area (in sq.mtr)</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</si>
  <si>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</si>
  <si>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</si>
  <si>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</si>
  <si>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</si>
  <si>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</si>
  <si>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</si>
  <si>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</si>
  <si>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 xml:space="preserve">5.As per our site survey we have observed the maintenance of the building is good . </t>
  </si>
  <si>
    <t>Height in feet</t>
  </si>
  <si>
    <t>RCC Framed Structure</t>
  </si>
  <si>
    <t>2.The subject property is consturcted with RCC  structures..</t>
  </si>
  <si>
    <t>BUILDING VALUATION OF PROPERTY OF M/S ANGELIQUE INTERNATIONAL LIMITED  | SITUATED AT PROPERTY NO.1086, D BLOCK, NEW FRIENDS COLONY,  
NEW DELHI-110065</t>
  </si>
  <si>
    <t>Residential House</t>
  </si>
  <si>
    <t>First Floor</t>
  </si>
  <si>
    <t>Second Floor</t>
  </si>
  <si>
    <t>Year of Major Renovation (Approximately)</t>
  </si>
  <si>
    <t>1. All the details pertaing to the building area statement such as area, floor, etc has been taken from the building plan only.</t>
  </si>
  <si>
    <t>4.We have taken the year of construction from information provided to us during the survey. Major renovation has been done in the year of 2012 on the subject property so we have taken the year of the construction is 2012.</t>
  </si>
  <si>
    <t>6.We have considered the covered area as per the  measurement done during the site survey  i.e 5,743.50 sq.ft only.</t>
  </si>
  <si>
    <t>Total Life Consumed after renovation 
(In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</si>
</sst>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11" x14ac:knownFonts="1">
    <font>
      <sz val="11"/>
      <color theme="1"/>
      <name val="Calibri"/>
      <family val="2"/>
      <scheme val="minor"/>
    </font>
    <font>
      <sz val="11"/>
      <color theme="1"/>
      <name val="Calibri"/>
      <family val="2"/>
      <scheme val="minor"/>
    </font>
    <font>
      <b/>
      <sz val="12"/>
      <color theme="0"/>
      <name val="Calibri"/>
      <family val="2"/>
      <scheme val="minor"/>
    </font>
    <font>
      <i/>
      <sz val="11"/>
      <color theme="1"/>
      <name val="Calibri"/>
      <family val="2"/>
      <scheme val="minor"/>
    </font>
    <font>
      <b/>
      <sz val="11"/>
      <name val="Calibri"/>
      <family val="2"/>
      <scheme val="minor"/>
    </font>
    <font>
      <b/>
      <i/>
      <sz val="10"/>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3">
    <xf numFmtId="0" fontId="0" fillId="0" borderId="0" xfId="0"/>
    <xf numFmtId="0" fontId="3" fillId="0" borderId="0" xfId="0" applyFont="1" applyAlignment="1">
      <alignment vertical="center"/>
    </xf>
    <xf numFmtId="165" fontId="0" fillId="0" borderId="0" xfId="0" applyNumberFormat="1"/>
    <xf numFmtId="43" fontId="0" fillId="0" borderId="0" xfId="0" applyNumberFormat="1"/>
    <xf numFmtId="166" fontId="0" fillId="0" borderId="0" xfId="6" applyNumberFormat="1" applyFont="1"/>
    <xf numFmtId="0" fontId="4"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0" fontId="7" fillId="2" borderId="1" xfId="3" applyFont="1" applyBorder="1" applyAlignment="1">
      <alignment horizontal="center" vertical="center" wrapText="1"/>
    </xf>
    <xf numFmtId="0" fontId="8" fillId="0" borderId="1" xfId="0" applyFont="1" applyBorder="1" applyAlignment="1">
      <alignment horizontal="center" vertical="center" wrapText="1"/>
    </xf>
    <xf numFmtId="43" fontId="8" fillId="0" borderId="1" xfId="0" applyNumberFormat="1" applyFont="1" applyBorder="1" applyAlignment="1">
      <alignment horizontal="center" vertical="center" wrapText="1"/>
    </xf>
    <xf numFmtId="43" fontId="8" fillId="0" borderId="1" xfId="6" applyFont="1" applyBorder="1" applyAlignment="1">
      <alignment horizontal="center" vertical="center" wrapText="1"/>
    </xf>
    <xf numFmtId="9" fontId="7" fillId="2" borderId="1" xfId="3"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5" fontId="8" fillId="0" borderId="1" xfId="1" applyNumberFormat="1" applyFont="1" applyBorder="1" applyAlignment="1">
      <alignment horizontal="center" vertical="center" wrapText="1"/>
    </xf>
    <xf numFmtId="9" fontId="8" fillId="0" borderId="1" xfId="2" applyFont="1" applyBorder="1" applyAlignment="1">
      <alignment horizontal="center" vertical="center" wrapText="1"/>
    </xf>
    <xf numFmtId="2" fontId="7" fillId="0" borderId="1" xfId="0" applyNumberFormat="1" applyFont="1" applyBorder="1" applyAlignment="1">
      <alignment horizontal="center" vertical="center" wrapText="1"/>
    </xf>
    <xf numFmtId="2" fontId="7" fillId="0" borderId="1" xfId="0" applyNumberFormat="1" applyFont="1" applyBorder="1" applyAlignment="1">
      <alignment horizontal="right" vertical="center" wrapText="1"/>
    </xf>
    <xf numFmtId="165" fontId="7" fillId="0" borderId="1" xfId="1" applyNumberFormat="1" applyFont="1" applyBorder="1" applyAlignment="1">
      <alignment horizontal="center" vertical="center" wrapText="1"/>
    </xf>
    <xf numFmtId="9" fontId="7" fillId="0" borderId="1" xfId="2" applyFont="1" applyBorder="1" applyAlignment="1">
      <alignment horizontal="center" vertical="center" wrapText="1"/>
    </xf>
    <xf numFmtId="0" fontId="6" fillId="3" borderId="2"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7" fillId="0" borderId="1" xfId="0" applyFont="1" applyBorder="1" applyAlignment="1">
      <alignment horizontal="center" vertical="center" wrapText="1"/>
    </xf>
    <xf numFmtId="0" fontId="9" fillId="0" borderId="1" xfId="0" applyFont="1" applyBorder="1" applyAlignment="1">
      <alignment horizontal="left" vertical="center"/>
    </xf>
    <xf numFmtId="0" fontId="2" fillId="3" borderId="2" xfId="0" applyFont="1" applyFill="1" applyBorder="1" applyAlignment="1">
      <alignment horizontal="center" vertical="center" wrapText="1"/>
    </xf>
  </cellXfs>
  <cellStyles count="7">
    <cellStyle name="40% - Accent1" xfId="3" builtinId="31"/>
    <cellStyle name="Comma" xfId="6" builtinId="3"/>
    <cellStyle name="Comma 2" xfId="4"/>
    <cellStyle name="Currency" xfId="1" builtinId="4"/>
    <cellStyle name="Currency 2" xfId="5"/>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tabSelected="1" workbookViewId="0">
      <selection activeCell="O17" sqref="O17"/>
    </sheetView>
  </sheetViews>
  <sheetFormatPr defaultRowHeight="15" x14ac:dyDescent="0.25"/>
  <cols>
    <col min="1" max="1" width="6.42578125" bestFit="1" customWidth="1"/>
    <col min="2" max="2" width="15.28515625" bestFit="1" customWidth="1"/>
    <col min="3" max="3" width="11.42578125" bestFit="1" customWidth="1"/>
    <col min="4" max="4" width="6.140625" bestFit="1" customWidth="1"/>
    <col min="5" max="5" width="14.7109375" bestFit="1" customWidth="1"/>
    <col min="6" max="6" width="7.28515625" bestFit="1" customWidth="1"/>
    <col min="7" max="7" width="11.28515625" bestFit="1" customWidth="1"/>
    <col min="8" max="8" width="12.28515625" bestFit="1" customWidth="1"/>
    <col min="9" max="9" width="5.5703125" bestFit="1" customWidth="1"/>
    <col min="10" max="10" width="10.42578125" bestFit="1" customWidth="1"/>
    <col min="11" max="11" width="9.42578125" bestFit="1" customWidth="1"/>
    <col min="12" max="12" width="7.7109375" hidden="1" customWidth="1"/>
    <col min="13" max="13" width="6.5703125" hidden="1" customWidth="1"/>
    <col min="14" max="14" width="11.85546875" bestFit="1" customWidth="1"/>
    <col min="15" max="15" width="13.28515625" bestFit="1" customWidth="1"/>
    <col min="16" max="16" width="12.42578125" bestFit="1" customWidth="1"/>
    <col min="17" max="17" width="11.85546875" bestFit="1" customWidth="1"/>
    <col min="18" max="18" width="8.28515625" hidden="1" customWidth="1"/>
    <col min="19" max="19" width="13.140625" bestFit="1" customWidth="1"/>
    <col min="20" max="20" width="12" bestFit="1" customWidth="1"/>
    <col min="21" max="21" width="6" bestFit="1" customWidth="1"/>
    <col min="24" max="24" width="12" bestFit="1" customWidth="1"/>
  </cols>
  <sheetData>
    <row r="1" spans="1:24" ht="38.25" customHeight="1" x14ac:dyDescent="0.25">
      <c r="A1" s="25" t="s">
        <v>31</v>
      </c>
      <c r="B1" s="25"/>
      <c r="C1" s="25"/>
      <c r="D1" s="25"/>
      <c r="E1" s="25"/>
      <c r="F1" s="25"/>
      <c r="G1" s="25"/>
      <c r="H1" s="25"/>
      <c r="I1" s="25"/>
      <c r="J1" s="25"/>
      <c r="K1" s="25"/>
      <c r="L1" s="25"/>
      <c r="M1" s="25"/>
      <c r="N1" s="25"/>
      <c r="O1" s="25"/>
      <c r="P1" s="25"/>
      <c r="Q1" s="25"/>
      <c r="R1" s="25"/>
      <c r="S1" s="25"/>
    </row>
    <row r="2" spans="1:24" ht="63.75" x14ac:dyDescent="0.25">
      <c r="A2" s="12" t="s">
        <v>0</v>
      </c>
      <c r="B2" s="12" t="s">
        <v>16</v>
      </c>
      <c r="C2" s="12" t="s">
        <v>17</v>
      </c>
      <c r="D2" s="12" t="s">
        <v>28</v>
      </c>
      <c r="E2" s="12" t="s">
        <v>1</v>
      </c>
      <c r="F2" s="12" t="s">
        <v>19</v>
      </c>
      <c r="G2" s="12" t="s">
        <v>15</v>
      </c>
      <c r="H2" s="12" t="s">
        <v>35</v>
      </c>
      <c r="I2" s="12" t="s">
        <v>2</v>
      </c>
      <c r="J2" s="12" t="s">
        <v>39</v>
      </c>
      <c r="K2" s="12" t="s">
        <v>3</v>
      </c>
      <c r="L2" s="12" t="s">
        <v>4</v>
      </c>
      <c r="M2" s="12" t="s">
        <v>5</v>
      </c>
      <c r="N2" s="12" t="s">
        <v>6</v>
      </c>
      <c r="O2" s="12" t="s">
        <v>7</v>
      </c>
      <c r="P2" s="12" t="s">
        <v>8</v>
      </c>
      <c r="Q2" s="12" t="s">
        <v>9</v>
      </c>
      <c r="R2" s="16" t="s">
        <v>14</v>
      </c>
      <c r="S2" s="12" t="s">
        <v>10</v>
      </c>
    </row>
    <row r="3" spans="1:24" ht="25.5" x14ac:dyDescent="0.25">
      <c r="A3" s="13">
        <v>1</v>
      </c>
      <c r="B3" s="13" t="s">
        <v>32</v>
      </c>
      <c r="C3" s="13" t="s">
        <v>18</v>
      </c>
      <c r="D3" s="13">
        <v>10</v>
      </c>
      <c r="E3" s="13" t="s">
        <v>29</v>
      </c>
      <c r="F3" s="14">
        <f>G3/10.7639</f>
        <v>205.13011083343397</v>
      </c>
      <c r="G3" s="15">
        <v>2208</v>
      </c>
      <c r="H3" s="13">
        <v>2012</v>
      </c>
      <c r="I3" s="13">
        <v>2022</v>
      </c>
      <c r="J3" s="13">
        <f t="shared" ref="J3:J5" si="0">I3-H3</f>
        <v>10</v>
      </c>
      <c r="K3" s="13">
        <v>60</v>
      </c>
      <c r="L3" s="17">
        <v>0.05</v>
      </c>
      <c r="M3" s="18">
        <f t="shared" ref="M3" si="1">(1-L3)/K3</f>
        <v>1.5833333333333331E-2</v>
      </c>
      <c r="N3" s="19">
        <v>1550</v>
      </c>
      <c r="O3" s="19">
        <f>N3*G3</f>
        <v>3422400</v>
      </c>
      <c r="P3" s="19">
        <f t="shared" ref="P3" si="2">O3*M3*J3</f>
        <v>541879.99999999988</v>
      </c>
      <c r="Q3" s="19">
        <f t="shared" ref="Q3" si="3">MAX(O3-P3,0)</f>
        <v>2880520</v>
      </c>
      <c r="R3" s="20">
        <v>0</v>
      </c>
      <c r="S3" s="19">
        <f>IF(Q3&gt;L3*O3,Q3*(1-R3),O3*L3)</f>
        <v>2880520</v>
      </c>
    </row>
    <row r="4" spans="1:24" ht="25.5" x14ac:dyDescent="0.25">
      <c r="A4" s="13">
        <v>2</v>
      </c>
      <c r="B4" s="13" t="s">
        <v>32</v>
      </c>
      <c r="C4" s="13" t="s">
        <v>33</v>
      </c>
      <c r="D4" s="13">
        <v>10</v>
      </c>
      <c r="E4" s="13" t="s">
        <v>29</v>
      </c>
      <c r="F4" s="14">
        <f t="shared" ref="F4:F5" si="4">G4/10.7639</f>
        <v>201.06559890002694</v>
      </c>
      <c r="G4" s="15">
        <v>2164.25</v>
      </c>
      <c r="H4" s="13">
        <v>2012</v>
      </c>
      <c r="I4" s="13">
        <v>2022</v>
      </c>
      <c r="J4" s="13">
        <f t="shared" si="0"/>
        <v>10</v>
      </c>
      <c r="K4" s="13">
        <v>60</v>
      </c>
      <c r="L4" s="17">
        <v>0.05</v>
      </c>
      <c r="M4" s="18">
        <f t="shared" ref="M4:M5" si="5">(1-L4)/K4</f>
        <v>1.5833333333333331E-2</v>
      </c>
      <c r="N4" s="19">
        <v>1550</v>
      </c>
      <c r="O4" s="19">
        <f t="shared" ref="O4:O5" si="6">N4*G4</f>
        <v>3354587.5</v>
      </c>
      <c r="P4" s="19">
        <f t="shared" ref="P4:P5" si="7">O4*M4*J4</f>
        <v>531143.02083333326</v>
      </c>
      <c r="Q4" s="19">
        <f t="shared" ref="Q4:Q5" si="8">MAX(O4-P4,0)</f>
        <v>2823444.479166667</v>
      </c>
      <c r="R4" s="20">
        <v>0</v>
      </c>
      <c r="S4" s="19">
        <f t="shared" ref="S4:S5" si="9">IF(Q4&gt;L4*O4,Q4*(1-R4),O4*L4)</f>
        <v>2823444.479166667</v>
      </c>
    </row>
    <row r="5" spans="1:24" ht="25.5" x14ac:dyDescent="0.25">
      <c r="A5" s="13">
        <v>3</v>
      </c>
      <c r="B5" s="13" t="s">
        <v>32</v>
      </c>
      <c r="C5" s="13" t="s">
        <v>34</v>
      </c>
      <c r="D5" s="13">
        <v>10</v>
      </c>
      <c r="E5" s="13" t="s">
        <v>29</v>
      </c>
      <c r="F5" s="14">
        <f t="shared" si="4"/>
        <v>127.39341688421483</v>
      </c>
      <c r="G5" s="15">
        <v>1371.25</v>
      </c>
      <c r="H5" s="13">
        <v>2012</v>
      </c>
      <c r="I5" s="13">
        <v>2022</v>
      </c>
      <c r="J5" s="13">
        <f t="shared" si="0"/>
        <v>10</v>
      </c>
      <c r="K5" s="13">
        <v>60</v>
      </c>
      <c r="L5" s="17">
        <v>0.05</v>
      </c>
      <c r="M5" s="18">
        <f t="shared" si="5"/>
        <v>1.5833333333333331E-2</v>
      </c>
      <c r="N5" s="19">
        <v>1550</v>
      </c>
      <c r="O5" s="19">
        <f t="shared" si="6"/>
        <v>2125437.5</v>
      </c>
      <c r="P5" s="19">
        <f t="shared" si="7"/>
        <v>336527.60416666663</v>
      </c>
      <c r="Q5" s="19">
        <f t="shared" si="8"/>
        <v>1788909.8958333335</v>
      </c>
      <c r="R5" s="20">
        <v>0</v>
      </c>
      <c r="S5" s="19">
        <f t="shared" si="9"/>
        <v>1788909.8958333335</v>
      </c>
    </row>
    <row r="6" spans="1:24" x14ac:dyDescent="0.25">
      <c r="A6" s="30" t="s">
        <v>11</v>
      </c>
      <c r="B6" s="30"/>
      <c r="C6" s="30"/>
      <c r="D6" s="30"/>
      <c r="E6" s="30"/>
      <c r="F6" s="21">
        <f>SUM(F3:F5)</f>
        <v>533.58912661767579</v>
      </c>
      <c r="G6" s="22">
        <f>SUM(G3:G5)</f>
        <v>5743.5</v>
      </c>
      <c r="H6" s="30"/>
      <c r="I6" s="30"/>
      <c r="J6" s="30"/>
      <c r="K6" s="30"/>
      <c r="L6" s="30"/>
      <c r="M6" s="30"/>
      <c r="N6" s="30"/>
      <c r="O6" s="23">
        <f>SUM(O3:O5)</f>
        <v>8902425</v>
      </c>
      <c r="P6" s="23"/>
      <c r="Q6" s="23">
        <f>SUM(Q3:Q5)</f>
        <v>7492874.375</v>
      </c>
      <c r="R6" s="24"/>
      <c r="S6" s="23">
        <f>SUM(S3:S5)</f>
        <v>7492874.375</v>
      </c>
      <c r="T6">
        <f>G6/10.7639</f>
        <v>533.58912661767579</v>
      </c>
      <c r="X6">
        <v>792.96</v>
      </c>
    </row>
    <row r="7" spans="1:24" x14ac:dyDescent="0.25">
      <c r="A7" s="31" t="s">
        <v>12</v>
      </c>
      <c r="B7" s="31"/>
      <c r="C7" s="31"/>
      <c r="D7" s="31"/>
      <c r="E7" s="31"/>
      <c r="F7" s="31"/>
      <c r="G7" s="31"/>
      <c r="H7" s="31"/>
      <c r="I7" s="31"/>
      <c r="J7" s="31"/>
      <c r="K7" s="31"/>
      <c r="L7" s="31"/>
      <c r="M7" s="31"/>
      <c r="N7" s="31"/>
      <c r="O7" s="31"/>
      <c r="P7" s="31"/>
      <c r="Q7" s="31"/>
      <c r="R7" s="31"/>
      <c r="S7" s="31"/>
      <c r="X7">
        <v>1371.25</v>
      </c>
    </row>
    <row r="8" spans="1:24" x14ac:dyDescent="0.25">
      <c r="A8" s="26" t="s">
        <v>36</v>
      </c>
      <c r="B8" s="26"/>
      <c r="C8" s="26"/>
      <c r="D8" s="26"/>
      <c r="E8" s="26"/>
      <c r="F8" s="26"/>
      <c r="G8" s="26"/>
      <c r="H8" s="26"/>
      <c r="I8" s="26"/>
      <c r="J8" s="26"/>
      <c r="K8" s="26"/>
      <c r="L8" s="26"/>
      <c r="M8" s="26"/>
      <c r="N8" s="26"/>
      <c r="O8" s="26"/>
      <c r="P8" s="26"/>
      <c r="Q8" s="26"/>
      <c r="R8" s="26"/>
      <c r="S8" s="26"/>
      <c r="X8">
        <v>792.96</v>
      </c>
    </row>
    <row r="9" spans="1:24" x14ac:dyDescent="0.25">
      <c r="A9" s="26" t="s">
        <v>30</v>
      </c>
      <c r="B9" s="26"/>
      <c r="C9" s="26"/>
      <c r="D9" s="26"/>
      <c r="E9" s="26"/>
      <c r="F9" s="26"/>
      <c r="G9" s="26"/>
      <c r="H9" s="26"/>
      <c r="I9" s="26"/>
      <c r="J9" s="26"/>
      <c r="K9" s="26"/>
      <c r="L9" s="26"/>
      <c r="M9" s="26"/>
      <c r="N9" s="26"/>
      <c r="O9" s="26"/>
      <c r="P9" s="26"/>
      <c r="Q9" s="26"/>
      <c r="R9" s="26"/>
      <c r="S9" s="26"/>
      <c r="X9">
        <f>SUM(X6:X8)</f>
        <v>2957.17</v>
      </c>
    </row>
    <row r="10" spans="1:24" x14ac:dyDescent="0.25">
      <c r="A10" s="26" t="s">
        <v>13</v>
      </c>
      <c r="B10" s="26"/>
      <c r="C10" s="26"/>
      <c r="D10" s="26"/>
      <c r="E10" s="26"/>
      <c r="F10" s="26"/>
      <c r="G10" s="26"/>
      <c r="H10" s="26"/>
      <c r="I10" s="26"/>
      <c r="J10" s="26"/>
      <c r="K10" s="26"/>
      <c r="L10" s="26"/>
      <c r="M10" s="26"/>
      <c r="N10" s="26"/>
      <c r="O10" s="26"/>
      <c r="P10" s="26"/>
      <c r="Q10" s="26"/>
      <c r="R10" s="26"/>
      <c r="S10" s="26"/>
      <c r="X10">
        <f>X9/10.7639</f>
        <v>274.73034866544657</v>
      </c>
    </row>
    <row r="11" spans="1:24" x14ac:dyDescent="0.25">
      <c r="A11" s="26" t="s">
        <v>37</v>
      </c>
      <c r="B11" s="26"/>
      <c r="C11" s="26"/>
      <c r="D11" s="26"/>
      <c r="E11" s="26"/>
      <c r="F11" s="26"/>
      <c r="G11" s="26"/>
      <c r="H11" s="26"/>
      <c r="I11" s="26"/>
      <c r="J11" s="26"/>
      <c r="K11" s="26"/>
      <c r="L11" s="26"/>
      <c r="M11" s="26"/>
      <c r="N11" s="26"/>
      <c r="O11" s="26"/>
      <c r="P11" s="26"/>
      <c r="Q11" s="26"/>
      <c r="R11" s="26"/>
      <c r="S11" s="26"/>
    </row>
    <row r="12" spans="1:24" x14ac:dyDescent="0.25">
      <c r="A12" s="27" t="s">
        <v>27</v>
      </c>
      <c r="B12" s="28"/>
      <c r="C12" s="28"/>
      <c r="D12" s="28"/>
      <c r="E12" s="28"/>
      <c r="F12" s="28"/>
      <c r="G12" s="28"/>
      <c r="H12" s="28"/>
      <c r="I12" s="28"/>
      <c r="J12" s="28"/>
      <c r="K12" s="28"/>
      <c r="L12" s="28"/>
      <c r="M12" s="28"/>
      <c r="N12" s="28"/>
      <c r="O12" s="28"/>
      <c r="P12" s="28"/>
      <c r="Q12" s="28"/>
      <c r="R12" s="28"/>
      <c r="S12" s="29"/>
    </row>
    <row r="13" spans="1:24" x14ac:dyDescent="0.25">
      <c r="A13" s="26" t="s">
        <v>38</v>
      </c>
      <c r="B13" s="26"/>
      <c r="C13" s="26"/>
      <c r="D13" s="26"/>
      <c r="E13" s="26"/>
      <c r="F13" s="26"/>
      <c r="G13" s="26"/>
      <c r="H13" s="26"/>
      <c r="I13" s="26"/>
      <c r="J13" s="26"/>
      <c r="K13" s="26"/>
      <c r="L13" s="26"/>
      <c r="M13" s="26"/>
      <c r="N13" s="26"/>
      <c r="O13" s="26"/>
      <c r="P13" s="26"/>
      <c r="Q13" s="26"/>
      <c r="R13" s="26"/>
      <c r="S13" s="26"/>
      <c r="T13" s="1"/>
      <c r="U13" s="1"/>
      <c r="V13" s="1"/>
    </row>
    <row r="15" spans="1:24" x14ac:dyDescent="0.25">
      <c r="E15">
        <v>540</v>
      </c>
      <c r="G15" s="3"/>
    </row>
    <row r="16" spans="1:24" x14ac:dyDescent="0.25">
      <c r="E16">
        <f>E15*1000</f>
        <v>540000</v>
      </c>
      <c r="J16">
        <v>14900000</v>
      </c>
      <c r="O16">
        <v>233500000</v>
      </c>
    </row>
    <row r="17" spans="12:15" x14ac:dyDescent="0.25">
      <c r="O17">
        <f>O16*0.75</f>
        <v>175125000</v>
      </c>
    </row>
    <row r="18" spans="12:15" x14ac:dyDescent="0.25">
      <c r="L18" s="2"/>
    </row>
  </sheetData>
  <mergeCells count="10">
    <mergeCell ref="A1:S1"/>
    <mergeCell ref="A13:S13"/>
    <mergeCell ref="A10:S10"/>
    <mergeCell ref="A11:S11"/>
    <mergeCell ref="A12:S12"/>
    <mergeCell ref="A6:E6"/>
    <mergeCell ref="H6:N6"/>
    <mergeCell ref="A7:S7"/>
    <mergeCell ref="A8:S8"/>
    <mergeCell ref="A9:S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5"/>
  <sheetViews>
    <sheetView workbookViewId="0">
      <selection activeCell="C5" sqref="C5"/>
    </sheetView>
  </sheetViews>
  <sheetFormatPr defaultRowHeight="15" x14ac:dyDescent="0.25"/>
  <cols>
    <col min="2" max="2" width="12.42578125" bestFit="1" customWidth="1"/>
    <col min="3" max="3" width="14.28515625" bestFit="1" customWidth="1"/>
    <col min="5" max="5" width="14.28515625" bestFit="1" customWidth="1"/>
  </cols>
  <sheetData>
    <row r="3" spans="3:7" x14ac:dyDescent="0.25">
      <c r="C3">
        <v>87120</v>
      </c>
      <c r="E3">
        <v>7943455</v>
      </c>
      <c r="G3">
        <v>36000000</v>
      </c>
    </row>
    <row r="4" spans="3:7" x14ac:dyDescent="0.25">
      <c r="C4">
        <v>500</v>
      </c>
      <c r="E4">
        <v>2</v>
      </c>
      <c r="G4">
        <f>60000</f>
        <v>60000</v>
      </c>
    </row>
    <row r="5" spans="3:7" x14ac:dyDescent="0.25">
      <c r="C5" s="4">
        <f>C4*C3</f>
        <v>43560000</v>
      </c>
      <c r="E5" s="4">
        <f>E4*E3</f>
        <v>15886910</v>
      </c>
      <c r="G5">
        <f>G3/G4</f>
        <v>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I15" sqref="I15"/>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10"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3" ht="15.75" x14ac:dyDescent="0.25">
      <c r="A1" s="32" t="s">
        <v>20</v>
      </c>
      <c r="B1" s="32"/>
      <c r="C1" s="32"/>
      <c r="D1" s="32"/>
      <c r="E1" s="32"/>
      <c r="F1" s="32"/>
      <c r="G1" s="32"/>
      <c r="H1" s="32"/>
      <c r="I1" s="32"/>
      <c r="J1" s="32"/>
      <c r="K1" s="32"/>
      <c r="L1" s="32"/>
      <c r="M1" s="32"/>
    </row>
    <row r="2" spans="1:13" ht="105" x14ac:dyDescent="0.25">
      <c r="A2" s="5" t="s">
        <v>21</v>
      </c>
      <c r="B2" s="5" t="s">
        <v>22</v>
      </c>
      <c r="C2" s="5" t="s">
        <v>2</v>
      </c>
      <c r="D2" s="5" t="s">
        <v>23</v>
      </c>
      <c r="E2" s="5" t="s">
        <v>24</v>
      </c>
      <c r="F2" s="5" t="s">
        <v>4</v>
      </c>
      <c r="G2" s="5" t="s">
        <v>5</v>
      </c>
      <c r="H2" s="5" t="s">
        <v>25</v>
      </c>
      <c r="I2" s="5" t="s">
        <v>7</v>
      </c>
      <c r="J2" s="5" t="s">
        <v>8</v>
      </c>
      <c r="K2" s="5" t="s">
        <v>9</v>
      </c>
      <c r="L2" s="5" t="s">
        <v>26</v>
      </c>
      <c r="M2" s="5" t="s">
        <v>10</v>
      </c>
    </row>
    <row r="3" spans="1:13" x14ac:dyDescent="0.25">
      <c r="A3" s="6">
        <v>306</v>
      </c>
      <c r="B3" s="7">
        <v>2012</v>
      </c>
      <c r="C3" s="7">
        <v>2022</v>
      </c>
      <c r="D3" s="7">
        <f>C3-B3</f>
        <v>10</v>
      </c>
      <c r="E3" s="7">
        <v>60</v>
      </c>
      <c r="F3" s="8">
        <v>0.1</v>
      </c>
      <c r="G3" s="9">
        <f>(1-F3)/E3</f>
        <v>1.5000000000000001E-2</v>
      </c>
      <c r="H3" s="10">
        <v>1500</v>
      </c>
      <c r="I3" s="10">
        <f>H3*A3</f>
        <v>459000</v>
      </c>
      <c r="J3" s="10">
        <f>I3*G3*D3</f>
        <v>68850.000000000015</v>
      </c>
      <c r="K3" s="10">
        <f>MAX(I3-J3,0)</f>
        <v>390150</v>
      </c>
      <c r="L3" s="11">
        <v>0</v>
      </c>
      <c r="M3" s="10">
        <f>IF(K3&gt;F3*I3,K3*(1-L3),I3*F3)</f>
        <v>390150</v>
      </c>
    </row>
    <row r="6" spans="1:13" x14ac:dyDescent="0.25">
      <c r="D6">
        <v>45</v>
      </c>
    </row>
    <row r="7" spans="1:13" x14ac:dyDescent="0.25">
      <c r="D7">
        <v>45</v>
      </c>
      <c r="K7">
        <v>540</v>
      </c>
    </row>
    <row r="8" spans="1:13" x14ac:dyDescent="0.25">
      <c r="D8">
        <v>108</v>
      </c>
      <c r="K8">
        <f>K7/1.196</f>
        <v>451.50501672240807</v>
      </c>
    </row>
    <row r="9" spans="1:13" x14ac:dyDescent="0.25">
      <c r="D9">
        <v>108</v>
      </c>
    </row>
    <row r="10" spans="1:13" x14ac:dyDescent="0.25">
      <c r="D10">
        <f>SUM(D6:D9)</f>
        <v>306</v>
      </c>
    </row>
    <row r="11" spans="1:13" x14ac:dyDescent="0.25">
      <c r="I11">
        <v>102</v>
      </c>
    </row>
    <row r="12" spans="1:13" x14ac:dyDescent="0.25">
      <c r="I12">
        <v>44</v>
      </c>
    </row>
    <row r="13" spans="1:13" x14ac:dyDescent="0.25">
      <c r="I13">
        <f>I12*I11</f>
        <v>4488</v>
      </c>
    </row>
    <row r="14" spans="1:13" x14ac:dyDescent="0.25">
      <c r="H14">
        <v>200000000</v>
      </c>
      <c r="I14">
        <f>I13/9</f>
        <v>498.66666666666669</v>
      </c>
    </row>
    <row r="15" spans="1:13" x14ac:dyDescent="0.25">
      <c r="I15">
        <f>H14/I14</f>
        <v>401069.5187165775</v>
      </c>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M14"/>
  <sheetViews>
    <sheetView workbookViewId="0">
      <selection activeCell="J10" sqref="J10"/>
    </sheetView>
  </sheetViews>
  <sheetFormatPr defaultRowHeight="15" x14ac:dyDescent="0.25"/>
  <cols>
    <col min="4" max="4" width="10" bestFit="1" customWidth="1"/>
    <col min="6" max="6" width="10" bestFit="1" customWidth="1"/>
    <col min="9" max="9" width="10" bestFit="1" customWidth="1"/>
  </cols>
  <sheetData>
    <row r="3" spans="4:13" x14ac:dyDescent="0.25">
      <c r="D3">
        <v>106500000</v>
      </c>
    </row>
    <row r="4" spans="4:13" x14ac:dyDescent="0.25">
      <c r="D4">
        <f>D3/1430</f>
        <v>74475.524475524478</v>
      </c>
      <c r="F4">
        <v>120000000</v>
      </c>
      <c r="I4">
        <v>115000000</v>
      </c>
      <c r="K4">
        <v>98500000</v>
      </c>
      <c r="M4">
        <v>94000000</v>
      </c>
    </row>
    <row r="5" spans="4:13" x14ac:dyDescent="0.25">
      <c r="F5">
        <v>1650</v>
      </c>
      <c r="I5">
        <f>I4/1340</f>
        <v>85820.895522388062</v>
      </c>
      <c r="K5">
        <f>K4/1600</f>
        <v>61562.5</v>
      </c>
      <c r="M5">
        <v>1385</v>
      </c>
    </row>
    <row r="6" spans="4:13" x14ac:dyDescent="0.25">
      <c r="F6">
        <f>F4/F5</f>
        <v>72727.272727272721</v>
      </c>
      <c r="M6">
        <f>M4/M5</f>
        <v>67870.036101083038</v>
      </c>
    </row>
    <row r="9" spans="4:13" x14ac:dyDescent="0.25">
      <c r="G9">
        <v>2208</v>
      </c>
      <c r="I9">
        <f>2164.25-792.56</f>
        <v>1371.69</v>
      </c>
    </row>
    <row r="10" spans="4:13" x14ac:dyDescent="0.25">
      <c r="G10">
        <v>2164.25</v>
      </c>
    </row>
    <row r="11" spans="4:13" x14ac:dyDescent="0.25">
      <c r="G11">
        <v>1371</v>
      </c>
    </row>
    <row r="12" spans="4:13" x14ac:dyDescent="0.25">
      <c r="G12">
        <f>SUM(G9:G11)</f>
        <v>5743.25</v>
      </c>
    </row>
    <row r="13" spans="4:13" x14ac:dyDescent="0.25">
      <c r="G13">
        <v>204</v>
      </c>
    </row>
    <row r="14" spans="4:13" x14ac:dyDescent="0.25">
      <c r="G14">
        <f>G12-G13</f>
        <v>5539.25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2022-07-28T09:17:09Z</dcterms:created>
  <dcterms:modified xsi:type="dcterms:W3CDTF">2022-11-04T08:59:40Z</dcterms:modified>
</cp:coreProperties>
</file>