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588" windowWidth="14808" windowHeight="7536" firstSheet="1" activeTab="1"/>
  </bookViews>
  <sheets>
    <sheet name="INTEREST CALCULATION " sheetId="4" r:id="rId1"/>
    <sheet name="COST OF PROJECT &amp; MEANS OF FINA" sheetId="1" r:id="rId2"/>
    <sheet name="COLLECTION PLAN " sheetId="2" r:id="rId3"/>
    <sheet name="CASH FLOW" sheetId="3" r:id="rId4"/>
    <sheet name="Cash Flow (Lacs)" sheetId="5" r:id="rId5"/>
    <sheet name="Cash Flow (Cr)" sheetId="6" r:id="rId6"/>
  </sheets>
  <calcPr calcId="152511"/>
</workbook>
</file>

<file path=xl/calcChain.xml><?xml version="1.0" encoding="utf-8"?>
<calcChain xmlns="http://schemas.openxmlformats.org/spreadsheetml/2006/main">
  <c r="S18" i="3" l="1"/>
  <c r="R19" i="3"/>
  <c r="Q19" i="3"/>
  <c r="P19" i="3"/>
  <c r="O19" i="3"/>
  <c r="N19" i="3"/>
  <c r="M19" i="3"/>
  <c r="L19" i="3"/>
  <c r="K19" i="3"/>
  <c r="J19" i="3"/>
  <c r="I19" i="3"/>
  <c r="H19" i="3"/>
  <c r="G19" i="3"/>
  <c r="O24" i="3"/>
  <c r="P24" i="3"/>
  <c r="Q24" i="3"/>
  <c r="R24" i="3"/>
  <c r="K23" i="3"/>
  <c r="J23" i="3"/>
  <c r="I23" i="3"/>
  <c r="H23" i="3"/>
  <c r="G23" i="3"/>
  <c r="C11" i="1"/>
  <c r="C34" i="4"/>
  <c r="B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D6" i="4"/>
  <c r="D7" i="4" l="1"/>
  <c r="F6" i="4"/>
  <c r="C12" i="6"/>
  <c r="D12" i="6"/>
  <c r="C12" i="5"/>
  <c r="D12" i="5"/>
  <c r="E6" i="1"/>
  <c r="D8" i="4" l="1"/>
  <c r="G6" i="4"/>
  <c r="F7" i="4"/>
  <c r="G7" i="4" s="1"/>
  <c r="H18" i="1"/>
  <c r="D9" i="4" l="1"/>
  <c r="F8" i="4"/>
  <c r="H3" i="6"/>
  <c r="I3" i="6"/>
  <c r="J3" i="6"/>
  <c r="K3" i="6"/>
  <c r="L3" i="6"/>
  <c r="M3" i="6"/>
  <c r="N3" i="6"/>
  <c r="O3" i="6"/>
  <c r="P3" i="6"/>
  <c r="Q3" i="6"/>
  <c r="R3" i="6"/>
  <c r="G3" i="6"/>
  <c r="H3" i="5"/>
  <c r="I3" i="5"/>
  <c r="J3" i="5"/>
  <c r="K3" i="5"/>
  <c r="L3" i="5"/>
  <c r="M3" i="5"/>
  <c r="N3" i="5"/>
  <c r="O3" i="5"/>
  <c r="P3" i="5"/>
  <c r="Q3" i="5"/>
  <c r="R3" i="5"/>
  <c r="G3" i="5"/>
  <c r="G14" i="3"/>
  <c r="O35" i="2"/>
  <c r="O17" i="2"/>
  <c r="C17" i="2"/>
  <c r="D17" i="2"/>
  <c r="E17" i="2"/>
  <c r="F17" i="2"/>
  <c r="G17" i="2"/>
  <c r="H17" i="2"/>
  <c r="I17" i="2"/>
  <c r="J17" i="2"/>
  <c r="K17" i="2"/>
  <c r="L17" i="2"/>
  <c r="M17" i="2"/>
  <c r="N17" i="2"/>
  <c r="J6" i="1"/>
  <c r="I6" i="1"/>
  <c r="I12" i="1"/>
  <c r="D10" i="4" l="1"/>
  <c r="G8" i="4"/>
  <c r="F9" i="4"/>
  <c r="G9" i="4" s="1"/>
  <c r="A31" i="2"/>
  <c r="A49" i="2" s="1"/>
  <c r="D11" i="4" l="1"/>
  <c r="F10" i="4"/>
  <c r="H12" i="6"/>
  <c r="I12" i="6"/>
  <c r="O17" i="6"/>
  <c r="H13" i="5"/>
  <c r="H13" i="6" s="1"/>
  <c r="I13" i="5"/>
  <c r="I13" i="6" s="1"/>
  <c r="H12" i="5"/>
  <c r="I12" i="5"/>
  <c r="E17" i="5"/>
  <c r="E17" i="6" s="1"/>
  <c r="F17" i="5"/>
  <c r="F17" i="6" s="1"/>
  <c r="G17" i="5"/>
  <c r="G17" i="6" s="1"/>
  <c r="H17" i="5"/>
  <c r="H17" i="6" s="1"/>
  <c r="I17" i="5"/>
  <c r="I17" i="6" s="1"/>
  <c r="J17" i="5"/>
  <c r="J17" i="6" s="1"/>
  <c r="K17" i="5"/>
  <c r="K17" i="6" s="1"/>
  <c r="L17" i="5"/>
  <c r="L17" i="6" s="1"/>
  <c r="M17" i="5"/>
  <c r="M17" i="6" s="1"/>
  <c r="D17" i="5"/>
  <c r="D17" i="6" s="1"/>
  <c r="N17" i="5"/>
  <c r="N17" i="6" s="1"/>
  <c r="O17" i="5"/>
  <c r="P17" i="5"/>
  <c r="P17" i="6" s="1"/>
  <c r="Q17" i="5"/>
  <c r="Q17" i="6" s="1"/>
  <c r="R17" i="5"/>
  <c r="R17" i="6" s="1"/>
  <c r="S17" i="5"/>
  <c r="S17" i="6" s="1"/>
  <c r="C17" i="5"/>
  <c r="C17" i="6" s="1"/>
  <c r="G10" i="4" l="1"/>
  <c r="D12" i="4"/>
  <c r="F12" i="4" s="1"/>
  <c r="G12" i="4" s="1"/>
  <c r="F11" i="4"/>
  <c r="G11" i="4" s="1"/>
  <c r="D13" i="3"/>
  <c r="J8" i="1"/>
  <c r="D13" i="4" l="1"/>
  <c r="F13" i="4" s="1"/>
  <c r="G13" i="5"/>
  <c r="G13" i="6" s="1"/>
  <c r="N14" i="5"/>
  <c r="E16" i="3"/>
  <c r="S16" i="3" s="1"/>
  <c r="E7" i="1"/>
  <c r="G13" i="4" l="1"/>
  <c r="D14" i="4"/>
  <c r="F14" i="4" s="1"/>
  <c r="R14" i="6"/>
  <c r="H15" i="5"/>
  <c r="I15" i="5"/>
  <c r="J15" i="5"/>
  <c r="K15" i="5"/>
  <c r="L15" i="5"/>
  <c r="M15" i="5"/>
  <c r="N15" i="5"/>
  <c r="O15" i="5"/>
  <c r="P15" i="5"/>
  <c r="Q15" i="5"/>
  <c r="R15" i="5"/>
  <c r="R15" i="6" s="1"/>
  <c r="M14" i="5"/>
  <c r="R16" i="5"/>
  <c r="R16" i="6" s="1"/>
  <c r="R12" i="5"/>
  <c r="R12" i="6" s="1"/>
  <c r="Q12" i="5"/>
  <c r="H5" i="6"/>
  <c r="I5" i="6"/>
  <c r="J5" i="6"/>
  <c r="S5" i="6" s="1"/>
  <c r="K5" i="6"/>
  <c r="L5" i="6"/>
  <c r="M5" i="6"/>
  <c r="N5" i="6"/>
  <c r="O5" i="6"/>
  <c r="P5" i="6"/>
  <c r="Q5" i="6"/>
  <c r="R5" i="6"/>
  <c r="S5" i="5"/>
  <c r="G6" i="5"/>
  <c r="H6" i="5"/>
  <c r="I6" i="5"/>
  <c r="J6" i="5"/>
  <c r="K6" i="5"/>
  <c r="L6" i="5"/>
  <c r="M6" i="5"/>
  <c r="N6" i="5"/>
  <c r="O6" i="5"/>
  <c r="P6" i="5"/>
  <c r="Q6" i="5"/>
  <c r="R6" i="5"/>
  <c r="R6" i="6" s="1"/>
  <c r="R7" i="5"/>
  <c r="J30" i="3"/>
  <c r="D15" i="3"/>
  <c r="R27" i="5"/>
  <c r="R27" i="6" s="1"/>
  <c r="F23" i="3"/>
  <c r="D23" i="3"/>
  <c r="D9" i="3"/>
  <c r="D17" i="3"/>
  <c r="D16" i="3"/>
  <c r="U16" i="3" s="1"/>
  <c r="S5" i="3"/>
  <c r="L49" i="2"/>
  <c r="K49" i="2"/>
  <c r="B32" i="2"/>
  <c r="C31" i="2"/>
  <c r="D31" i="2" s="1"/>
  <c r="E31" i="2" s="1"/>
  <c r="F31" i="2" s="1"/>
  <c r="G31" i="2" s="1"/>
  <c r="H31" i="2" s="1"/>
  <c r="I31" i="2" s="1"/>
  <c r="J31" i="2" s="1"/>
  <c r="K31" i="2" s="1"/>
  <c r="L31" i="2" s="1"/>
  <c r="M31" i="2" s="1"/>
  <c r="N31" i="2" s="1"/>
  <c r="N49" i="2" s="1"/>
  <c r="P11" i="2"/>
  <c r="G14" i="4" l="1"/>
  <c r="D15" i="4"/>
  <c r="M49" i="2"/>
  <c r="D16" i="4" l="1"/>
  <c r="F15" i="4"/>
  <c r="G15" i="4" s="1"/>
  <c r="P6" i="2"/>
  <c r="O8" i="2"/>
  <c r="O10" i="2" s="1"/>
  <c r="O12" i="2" s="1"/>
  <c r="O13" i="2" s="1"/>
  <c r="P3" i="2"/>
  <c r="E8" i="1"/>
  <c r="F17" i="4" l="1"/>
  <c r="D17" i="4"/>
  <c r="F16" i="4"/>
  <c r="G16" i="4" s="1"/>
  <c r="O14" i="2"/>
  <c r="G17" i="4" l="1"/>
  <c r="J31" i="3"/>
  <c r="D18" i="4"/>
  <c r="R18" i="5"/>
  <c r="R20" i="3"/>
  <c r="O15" i="2"/>
  <c r="N14" i="6"/>
  <c r="O14" i="6"/>
  <c r="P14" i="6"/>
  <c r="Q14" i="6"/>
  <c r="O27" i="5"/>
  <c r="P27" i="5"/>
  <c r="P27" i="6" s="1"/>
  <c r="Q27" i="5"/>
  <c r="Q27" i="6" s="1"/>
  <c r="F23" i="5"/>
  <c r="G25" i="5"/>
  <c r="G25" i="6" s="1"/>
  <c r="H25" i="5"/>
  <c r="H25" i="6" s="1"/>
  <c r="I25" i="5"/>
  <c r="I25" i="6" s="1"/>
  <c r="J25" i="5"/>
  <c r="J25" i="6" s="1"/>
  <c r="F25" i="5"/>
  <c r="G23" i="5"/>
  <c r="G23" i="6" s="1"/>
  <c r="H23" i="5"/>
  <c r="H23" i="6" s="1"/>
  <c r="I23" i="5"/>
  <c r="I23" i="6" s="1"/>
  <c r="J23" i="5"/>
  <c r="J23" i="6" s="1"/>
  <c r="N16" i="5"/>
  <c r="N16" i="6" s="1"/>
  <c r="O16" i="5"/>
  <c r="O16" i="6" s="1"/>
  <c r="P16" i="5"/>
  <c r="P16" i="6" s="1"/>
  <c r="Q16" i="5"/>
  <c r="N15" i="6"/>
  <c r="O15" i="6"/>
  <c r="P15" i="6"/>
  <c r="Q15" i="6"/>
  <c r="F12" i="5"/>
  <c r="F12" i="6" s="1"/>
  <c r="G12" i="5"/>
  <c r="G12" i="6" s="1"/>
  <c r="J12" i="5"/>
  <c r="J12" i="6" s="1"/>
  <c r="K12" i="5"/>
  <c r="K12" i="6" s="1"/>
  <c r="L12" i="5"/>
  <c r="L12" i="6" s="1"/>
  <c r="M12" i="5"/>
  <c r="M12" i="6" s="1"/>
  <c r="N12" i="5"/>
  <c r="N12" i="6" s="1"/>
  <c r="O12" i="5"/>
  <c r="O12" i="6" s="1"/>
  <c r="P12" i="5"/>
  <c r="P12" i="6" s="1"/>
  <c r="Q12" i="6"/>
  <c r="O6" i="6"/>
  <c r="P6" i="6"/>
  <c r="N6" i="6"/>
  <c r="L6" i="6"/>
  <c r="M6" i="6"/>
  <c r="H6" i="6"/>
  <c r="I6" i="6"/>
  <c r="J6" i="6"/>
  <c r="K6" i="6"/>
  <c r="G6" i="6"/>
  <c r="E6" i="5"/>
  <c r="E6" i="6" s="1"/>
  <c r="D19" i="4" l="1"/>
  <c r="F18" i="4"/>
  <c r="G18" i="4" s="1"/>
  <c r="R18" i="6"/>
  <c r="R19" i="6" s="1"/>
  <c r="R19" i="5"/>
  <c r="O27" i="6"/>
  <c r="F25" i="6"/>
  <c r="D25" i="6" s="1"/>
  <c r="D25" i="5"/>
  <c r="S25" i="5"/>
  <c r="F23" i="6"/>
  <c r="D20" i="4" l="1"/>
  <c r="F19" i="4"/>
  <c r="G19" i="4" s="1"/>
  <c r="E13" i="3"/>
  <c r="C17" i="3"/>
  <c r="C16" i="5" s="1"/>
  <c r="C16" i="6" s="1"/>
  <c r="C21" i="2"/>
  <c r="C22" i="2"/>
  <c r="D22" i="2" s="1"/>
  <c r="E22" i="2" s="1"/>
  <c r="C23" i="2"/>
  <c r="D23" i="2" s="1"/>
  <c r="E23" i="2" s="1"/>
  <c r="F23" i="2" s="1"/>
  <c r="C24" i="2"/>
  <c r="D24" i="2" s="1"/>
  <c r="E24" i="2" s="1"/>
  <c r="F24" i="2" s="1"/>
  <c r="G24" i="2" s="1"/>
  <c r="C25" i="2"/>
  <c r="D25" i="2" s="1"/>
  <c r="E25" i="2" s="1"/>
  <c r="F25" i="2" s="1"/>
  <c r="G25" i="2" s="1"/>
  <c r="H25" i="2" s="1"/>
  <c r="C26" i="2"/>
  <c r="D26" i="2" s="1"/>
  <c r="E26" i="2" s="1"/>
  <c r="F26" i="2" s="1"/>
  <c r="G26" i="2" s="1"/>
  <c r="H26" i="2" s="1"/>
  <c r="I26" i="2" s="1"/>
  <c r="C27" i="2"/>
  <c r="D27" i="2" s="1"/>
  <c r="E27" i="2" s="1"/>
  <c r="F27" i="2" s="1"/>
  <c r="G27" i="2" s="1"/>
  <c r="H27" i="2" s="1"/>
  <c r="I27" i="2" s="1"/>
  <c r="J27" i="2" s="1"/>
  <c r="C28" i="2"/>
  <c r="D28" i="2" s="1"/>
  <c r="E28" i="2" s="1"/>
  <c r="F28" i="2" s="1"/>
  <c r="G28" i="2" s="1"/>
  <c r="H28" i="2" s="1"/>
  <c r="I28" i="2" s="1"/>
  <c r="J28" i="2" s="1"/>
  <c r="K28" i="2" s="1"/>
  <c r="C29" i="2"/>
  <c r="D29" i="2" s="1"/>
  <c r="E29" i="2" s="1"/>
  <c r="F29" i="2" s="1"/>
  <c r="G29" i="2" s="1"/>
  <c r="H29" i="2" s="1"/>
  <c r="I29" i="2" s="1"/>
  <c r="J29" i="2" s="1"/>
  <c r="K29" i="2" s="1"/>
  <c r="L29" i="2" s="1"/>
  <c r="C30" i="2"/>
  <c r="D30" i="2" s="1"/>
  <c r="E30" i="2" s="1"/>
  <c r="F30" i="2" s="1"/>
  <c r="G30" i="2" s="1"/>
  <c r="H30" i="2" s="1"/>
  <c r="I30" i="2" s="1"/>
  <c r="J30" i="2" s="1"/>
  <c r="K30" i="2" s="1"/>
  <c r="C20" i="2"/>
  <c r="C19" i="2"/>
  <c r="D21" i="4" l="1"/>
  <c r="F20" i="4"/>
  <c r="G20" i="4" s="1"/>
  <c r="E12" i="5"/>
  <c r="S13" i="3"/>
  <c r="D21" i="2"/>
  <c r="C32" i="2"/>
  <c r="D20" i="2"/>
  <c r="K48" i="2"/>
  <c r="L30" i="2"/>
  <c r="K35" i="2"/>
  <c r="L35" i="2"/>
  <c r="M35" i="2"/>
  <c r="N35" i="2"/>
  <c r="N8" i="2"/>
  <c r="N10" i="2" s="1"/>
  <c r="N12" i="2" s="1"/>
  <c r="N13" i="2" s="1"/>
  <c r="M8" i="2"/>
  <c r="M10" i="2" s="1"/>
  <c r="M12" i="2" s="1"/>
  <c r="M13" i="2" s="1"/>
  <c r="L8" i="2"/>
  <c r="L10" i="2" s="1"/>
  <c r="L12" i="2" s="1"/>
  <c r="L13" i="2" s="1"/>
  <c r="K8" i="2"/>
  <c r="K10" i="2" s="1"/>
  <c r="K12" i="2" s="1"/>
  <c r="K13" i="2" s="1"/>
  <c r="D8" i="2"/>
  <c r="T8" i="2"/>
  <c r="E9" i="1"/>
  <c r="D22" i="4" l="1"/>
  <c r="F21" i="4"/>
  <c r="G21" i="4" s="1"/>
  <c r="E21" i="2"/>
  <c r="E32" i="2" s="1"/>
  <c r="D32" i="2"/>
  <c r="E12" i="6"/>
  <c r="S12" i="6" s="1"/>
  <c r="S12" i="5"/>
  <c r="F22" i="2"/>
  <c r="L48" i="2"/>
  <c r="M30" i="2"/>
  <c r="M48" i="2" s="1"/>
  <c r="A30" i="2"/>
  <c r="A48" i="2" s="1"/>
  <c r="A27" i="2"/>
  <c r="A29" i="2"/>
  <c r="A47" i="2" s="1"/>
  <c r="A28" i="2"/>
  <c r="A46" i="2" s="1"/>
  <c r="M14" i="2"/>
  <c r="K14" i="2"/>
  <c r="L14" i="2"/>
  <c r="N14" i="2"/>
  <c r="D23" i="4" l="1"/>
  <c r="F22" i="4"/>
  <c r="G22" i="4" s="1"/>
  <c r="G23" i="2"/>
  <c r="F32" i="2"/>
  <c r="L15" i="2"/>
  <c r="L44" i="2"/>
  <c r="L42" i="2"/>
  <c r="L40" i="2"/>
  <c r="L38" i="2"/>
  <c r="L36" i="2"/>
  <c r="L47" i="2"/>
  <c r="L45" i="2"/>
  <c r="L43" i="2"/>
  <c r="L41" i="2"/>
  <c r="L39" i="2"/>
  <c r="L37" i="2"/>
  <c r="M15" i="2"/>
  <c r="M45" i="2"/>
  <c r="M43" i="2"/>
  <c r="M41" i="2"/>
  <c r="M39" i="2"/>
  <c r="M37" i="2"/>
  <c r="M46" i="2"/>
  <c r="M44" i="2"/>
  <c r="M42" i="2"/>
  <c r="M40" i="2"/>
  <c r="M38" i="2"/>
  <c r="M36" i="2"/>
  <c r="N15" i="2"/>
  <c r="N46" i="2"/>
  <c r="N44" i="2"/>
  <c r="N42" i="2"/>
  <c r="N40" i="2"/>
  <c r="N38" i="2"/>
  <c r="N36" i="2"/>
  <c r="N47" i="2"/>
  <c r="N45" i="2"/>
  <c r="N43" i="2"/>
  <c r="N41" i="2"/>
  <c r="N39" i="2"/>
  <c r="N37" i="2"/>
  <c r="K15" i="2"/>
  <c r="K47" i="2"/>
  <c r="K43" i="2"/>
  <c r="K41" i="2"/>
  <c r="K39" i="2"/>
  <c r="K37" i="2"/>
  <c r="K46" i="2"/>
  <c r="K44" i="2"/>
  <c r="K42" i="2"/>
  <c r="K40" i="2"/>
  <c r="K38" i="2"/>
  <c r="K36" i="2"/>
  <c r="M14" i="6"/>
  <c r="F24" i="4" l="1"/>
  <c r="G24" i="4" s="1"/>
  <c r="D24" i="4"/>
  <c r="F23" i="4"/>
  <c r="G23" i="4" s="1"/>
  <c r="H24" i="2"/>
  <c r="G32" i="2"/>
  <c r="L27" i="5"/>
  <c r="L27" i="6" s="1"/>
  <c r="M27" i="5"/>
  <c r="M27" i="6" s="1"/>
  <c r="K27" i="5"/>
  <c r="F14" i="5"/>
  <c r="F14" i="6" s="1"/>
  <c r="Q16" i="6"/>
  <c r="F16" i="5"/>
  <c r="G16" i="5"/>
  <c r="G16" i="6" s="1"/>
  <c r="I16" i="5"/>
  <c r="I16" i="6" s="1"/>
  <c r="J16" i="5"/>
  <c r="J16" i="6" s="1"/>
  <c r="K16" i="5"/>
  <c r="K16" i="6" s="1"/>
  <c r="L16" i="5"/>
  <c r="L16" i="6" s="1"/>
  <c r="M16" i="5"/>
  <c r="M16" i="6" s="1"/>
  <c r="F15" i="5"/>
  <c r="F15" i="6" s="1"/>
  <c r="G15" i="5"/>
  <c r="G15" i="6" s="1"/>
  <c r="I15" i="6"/>
  <c r="J15" i="6"/>
  <c r="K15" i="6"/>
  <c r="L15" i="6"/>
  <c r="M15" i="6"/>
  <c r="G14" i="5"/>
  <c r="G14" i="6" s="1"/>
  <c r="H14" i="5"/>
  <c r="H14" i="6" s="1"/>
  <c r="I14" i="5"/>
  <c r="J14" i="5"/>
  <c r="K14" i="5"/>
  <c r="K14" i="6" s="1"/>
  <c r="L14" i="5"/>
  <c r="L14" i="6" s="1"/>
  <c r="E18" i="5"/>
  <c r="E18" i="6" s="1"/>
  <c r="Q6" i="6"/>
  <c r="E17" i="3"/>
  <c r="E15" i="5"/>
  <c r="E15" i="3"/>
  <c r="S15" i="3" s="1"/>
  <c r="U15" i="3" s="1"/>
  <c r="E14" i="3"/>
  <c r="E9" i="3"/>
  <c r="D16" i="5"/>
  <c r="D16" i="6" s="1"/>
  <c r="D15" i="5"/>
  <c r="D15" i="6" s="1"/>
  <c r="D14" i="5"/>
  <c r="D14" i="6" s="1"/>
  <c r="D14" i="3"/>
  <c r="A45" i="2"/>
  <c r="D25" i="4" l="1"/>
  <c r="J14" i="6"/>
  <c r="I14" i="6"/>
  <c r="E16" i="5"/>
  <c r="E16" i="6" s="1"/>
  <c r="S17" i="3"/>
  <c r="U17" i="3" s="1"/>
  <c r="K27" i="6"/>
  <c r="E20" i="3"/>
  <c r="D13" i="5"/>
  <c r="D13" i="6" s="1"/>
  <c r="F16" i="6"/>
  <c r="E15" i="6"/>
  <c r="S15" i="5"/>
  <c r="E23" i="5"/>
  <c r="S9" i="3"/>
  <c r="E13" i="5"/>
  <c r="S14" i="3"/>
  <c r="U14" i="3" s="1"/>
  <c r="E14" i="5"/>
  <c r="I25" i="2"/>
  <c r="H32" i="2"/>
  <c r="Q18" i="5"/>
  <c r="Q20" i="3"/>
  <c r="F26" i="4" l="1"/>
  <c r="G26" i="4" s="1"/>
  <c r="D26" i="4"/>
  <c r="F25" i="4"/>
  <c r="G25" i="4" s="1"/>
  <c r="S23" i="5"/>
  <c r="D23" i="5"/>
  <c r="E23" i="6"/>
  <c r="D23" i="6" s="1"/>
  <c r="E14" i="6"/>
  <c r="S14" i="6" s="1"/>
  <c r="S14" i="5"/>
  <c r="E13" i="6"/>
  <c r="S13" i="6" s="1"/>
  <c r="S13" i="5"/>
  <c r="J26" i="2"/>
  <c r="I32" i="2"/>
  <c r="Q19" i="5"/>
  <c r="Q18" i="6"/>
  <c r="Q19" i="6" s="1"/>
  <c r="E26" i="6"/>
  <c r="F26" i="6" s="1"/>
  <c r="G26" i="6" s="1"/>
  <c r="H26" i="6" s="1"/>
  <c r="I26" i="6" s="1"/>
  <c r="J26" i="6" s="1"/>
  <c r="S25" i="6"/>
  <c r="E26" i="5"/>
  <c r="F26" i="5" s="1"/>
  <c r="G26" i="5" s="1"/>
  <c r="H26" i="5" s="1"/>
  <c r="I26" i="5" s="1"/>
  <c r="J26" i="5" s="1"/>
  <c r="E24" i="5"/>
  <c r="E19" i="5"/>
  <c r="D27" i="4" l="1"/>
  <c r="S23" i="6"/>
  <c r="E19" i="6"/>
  <c r="E24" i="6"/>
  <c r="F24" i="5"/>
  <c r="K27" i="2"/>
  <c r="J32" i="2"/>
  <c r="F31" i="3"/>
  <c r="G31" i="3"/>
  <c r="H31" i="3"/>
  <c r="I31" i="3"/>
  <c r="F30" i="3"/>
  <c r="H30" i="3"/>
  <c r="I30" i="3"/>
  <c r="E31" i="3"/>
  <c r="E30" i="3"/>
  <c r="C31" i="3"/>
  <c r="C30" i="3"/>
  <c r="D28" i="4" l="1"/>
  <c r="F27" i="4"/>
  <c r="G27" i="4" s="1"/>
  <c r="G24" i="5"/>
  <c r="H24" i="5" s="1"/>
  <c r="I24" i="5" s="1"/>
  <c r="J24" i="5" s="1"/>
  <c r="F24" i="6"/>
  <c r="G24" i="6" s="1"/>
  <c r="H24" i="6" s="1"/>
  <c r="I24" i="6" s="1"/>
  <c r="J24" i="6" s="1"/>
  <c r="K31" i="3"/>
  <c r="K32" i="2"/>
  <c r="L28" i="2"/>
  <c r="K45" i="2"/>
  <c r="E25" i="3"/>
  <c r="G30" i="3"/>
  <c r="K30" i="3" s="1"/>
  <c r="B17" i="2"/>
  <c r="C8" i="2"/>
  <c r="C10" i="2" s="1"/>
  <c r="D29" i="4" l="1"/>
  <c r="F28" i="4"/>
  <c r="G28" i="4" s="1"/>
  <c r="K50" i="2"/>
  <c r="K52" i="2" s="1"/>
  <c r="L32" i="2"/>
  <c r="L46" i="2"/>
  <c r="M29" i="2"/>
  <c r="H15" i="6"/>
  <c r="S15" i="6" s="1"/>
  <c r="S23" i="3"/>
  <c r="H16" i="5"/>
  <c r="S16" i="5" s="1"/>
  <c r="D30" i="4" l="1"/>
  <c r="F29" i="4"/>
  <c r="G29" i="4" s="1"/>
  <c r="L50" i="2"/>
  <c r="L52" i="2" s="1"/>
  <c r="M47" i="2"/>
  <c r="M32" i="2"/>
  <c r="N30" i="2"/>
  <c r="H16" i="6"/>
  <c r="S16" i="6" s="1"/>
  <c r="F31" i="4" l="1"/>
  <c r="D31" i="4"/>
  <c r="F30" i="4"/>
  <c r="G30" i="4" s="1"/>
  <c r="M50" i="2"/>
  <c r="M52" i="2" s="1"/>
  <c r="N32" i="2"/>
  <c r="O31" i="2"/>
  <c r="N48" i="2"/>
  <c r="F19" i="3"/>
  <c r="F18" i="5" s="1"/>
  <c r="C12" i="2"/>
  <c r="C13" i="2" s="1"/>
  <c r="E8" i="2"/>
  <c r="F8" i="2"/>
  <c r="G8" i="2"/>
  <c r="H8" i="2"/>
  <c r="I8" i="2"/>
  <c r="J8" i="2"/>
  <c r="J10" i="2" s="1"/>
  <c r="A18" i="2"/>
  <c r="A36" i="2" s="1"/>
  <c r="J35" i="2"/>
  <c r="A25" i="2"/>
  <c r="A43" i="2" s="1"/>
  <c r="H35" i="2"/>
  <c r="A23" i="2"/>
  <c r="A41" i="2" s="1"/>
  <c r="F35" i="2"/>
  <c r="A21" i="2"/>
  <c r="A39" i="2" s="1"/>
  <c r="D35" i="2"/>
  <c r="D32" i="4" l="1"/>
  <c r="G31" i="4"/>
  <c r="N24" i="3"/>
  <c r="O32" i="2"/>
  <c r="O49" i="2"/>
  <c r="O50" i="2" s="1"/>
  <c r="O52" i="2" s="1"/>
  <c r="N50" i="2"/>
  <c r="N52" i="2" s="1"/>
  <c r="P8" i="2"/>
  <c r="F18" i="6"/>
  <c r="F19" i="5"/>
  <c r="F20" i="3"/>
  <c r="C14" i="2"/>
  <c r="B12" i="2"/>
  <c r="B13" i="2" s="1"/>
  <c r="D10" i="2"/>
  <c r="A26" i="2"/>
  <c r="A44" i="2" s="1"/>
  <c r="A24" i="2"/>
  <c r="A42" i="2" s="1"/>
  <c r="A22" i="2"/>
  <c r="A40" i="2" s="1"/>
  <c r="A20" i="2"/>
  <c r="A38" i="2" s="1"/>
  <c r="C35" i="2"/>
  <c r="G35" i="2"/>
  <c r="E35" i="2"/>
  <c r="I35" i="2"/>
  <c r="D12" i="1"/>
  <c r="E10" i="1"/>
  <c r="S24" i="3" l="1"/>
  <c r="N27" i="5"/>
  <c r="D33" i="4"/>
  <c r="F33" i="4" s="1"/>
  <c r="F32" i="4"/>
  <c r="G32" i="4" s="1"/>
  <c r="C37" i="2"/>
  <c r="C49" i="2"/>
  <c r="G18" i="5"/>
  <c r="D12" i="2"/>
  <c r="D13" i="2" s="1"/>
  <c r="D14" i="2" s="1"/>
  <c r="D38" i="2" s="1"/>
  <c r="C44" i="2"/>
  <c r="C48" i="2"/>
  <c r="C46" i="2"/>
  <c r="C45" i="2"/>
  <c r="C47" i="2"/>
  <c r="H18" i="5"/>
  <c r="H18" i="6" s="1"/>
  <c r="H19" i="6" s="1"/>
  <c r="F19" i="6"/>
  <c r="C15" i="2"/>
  <c r="C43" i="2"/>
  <c r="C42" i="2"/>
  <c r="C40" i="2"/>
  <c r="C38" i="2"/>
  <c r="C41" i="2"/>
  <c r="C39" i="2"/>
  <c r="G33" i="4" l="1"/>
  <c r="G34" i="4" s="1"/>
  <c r="F34" i="4"/>
  <c r="N27" i="6"/>
  <c r="S27" i="6" s="1"/>
  <c r="S27" i="5"/>
  <c r="G20" i="3"/>
  <c r="C50" i="2"/>
  <c r="H20" i="3"/>
  <c r="H19" i="5"/>
  <c r="I18" i="5"/>
  <c r="I20" i="3"/>
  <c r="G18" i="6"/>
  <c r="G19" i="5"/>
  <c r="B14" i="2"/>
  <c r="F10" i="2"/>
  <c r="F12" i="2" s="1"/>
  <c r="F13" i="2" s="1"/>
  <c r="E10" i="2"/>
  <c r="D49" i="2" l="1"/>
  <c r="J18" i="5"/>
  <c r="J20" i="3"/>
  <c r="I18" i="6"/>
  <c r="I19" i="6" s="1"/>
  <c r="I19" i="5"/>
  <c r="G19" i="6"/>
  <c r="B45" i="2"/>
  <c r="B44" i="2"/>
  <c r="B42" i="2"/>
  <c r="B40" i="2"/>
  <c r="B38" i="2"/>
  <c r="B37" i="2"/>
  <c r="B43" i="2"/>
  <c r="B41" i="2"/>
  <c r="B39" i="2"/>
  <c r="F14" i="2"/>
  <c r="F49" i="2" s="1"/>
  <c r="E12" i="2"/>
  <c r="E13" i="2" s="1"/>
  <c r="B15" i="2"/>
  <c r="B50" i="2" l="1"/>
  <c r="B52" i="2" s="1"/>
  <c r="K18" i="5"/>
  <c r="D37" i="2"/>
  <c r="D45" i="2"/>
  <c r="D48" i="2"/>
  <c r="D44" i="2"/>
  <c r="D41" i="2"/>
  <c r="D43" i="2"/>
  <c r="D40" i="2"/>
  <c r="D47" i="2"/>
  <c r="D36" i="2"/>
  <c r="D46" i="2"/>
  <c r="D15" i="2"/>
  <c r="D39" i="2"/>
  <c r="D42" i="2"/>
  <c r="F38" i="2"/>
  <c r="F36" i="2"/>
  <c r="F47" i="2"/>
  <c r="F45" i="2"/>
  <c r="F46" i="2"/>
  <c r="F39" i="2"/>
  <c r="F48" i="2"/>
  <c r="F37" i="2"/>
  <c r="J18" i="6"/>
  <c r="J19" i="6" s="1"/>
  <c r="J19" i="5"/>
  <c r="L18" i="5"/>
  <c r="F15" i="2"/>
  <c r="F44" i="2"/>
  <c r="F43" i="2"/>
  <c r="F41" i="2"/>
  <c r="F42" i="2"/>
  <c r="G10" i="2"/>
  <c r="H10" i="2"/>
  <c r="H12" i="2" s="1"/>
  <c r="H13" i="2" s="1"/>
  <c r="K20" i="3" l="1"/>
  <c r="E14" i="2"/>
  <c r="E47" i="2" s="1"/>
  <c r="M18" i="5"/>
  <c r="L18" i="6"/>
  <c r="L19" i="6" s="1"/>
  <c r="L19" i="5"/>
  <c r="K18" i="6"/>
  <c r="K19" i="6" s="1"/>
  <c r="K19" i="5"/>
  <c r="L20" i="3"/>
  <c r="D50" i="2"/>
  <c r="G12" i="2"/>
  <c r="G13" i="2" s="1"/>
  <c r="H14" i="2"/>
  <c r="H49" i="2" s="1"/>
  <c r="I10" i="2"/>
  <c r="I12" i="2" s="1"/>
  <c r="I13" i="2" s="1"/>
  <c r="E40" i="2" l="1"/>
  <c r="E36" i="2"/>
  <c r="E42" i="2"/>
  <c r="E15" i="2"/>
  <c r="E48" i="2"/>
  <c r="E41" i="2"/>
  <c r="E43" i="2"/>
  <c r="E38" i="2"/>
  <c r="E44" i="2"/>
  <c r="E46" i="2"/>
  <c r="E37" i="2"/>
  <c r="E49" i="2"/>
  <c r="E45" i="2"/>
  <c r="P10" i="2"/>
  <c r="H41" i="2"/>
  <c r="H39" i="2"/>
  <c r="H37" i="2"/>
  <c r="H47" i="2"/>
  <c r="H45" i="2"/>
  <c r="H38" i="2"/>
  <c r="H48" i="2"/>
  <c r="H40" i="2"/>
  <c r="H36" i="2"/>
  <c r="H46" i="2"/>
  <c r="M19" i="5"/>
  <c r="M18" i="6"/>
  <c r="M19" i="6" s="1"/>
  <c r="C52" i="2"/>
  <c r="H15" i="2"/>
  <c r="I14" i="2"/>
  <c r="I49" i="2" s="1"/>
  <c r="H44" i="2"/>
  <c r="H43" i="2"/>
  <c r="N20" i="3" l="1"/>
  <c r="G14" i="2"/>
  <c r="G49" i="2" s="1"/>
  <c r="I41" i="2"/>
  <c r="I39" i="2"/>
  <c r="I37" i="2"/>
  <c r="I47" i="2"/>
  <c r="I45" i="2"/>
  <c r="I40" i="2"/>
  <c r="I36" i="2"/>
  <c r="I48" i="2"/>
  <c r="I42" i="2"/>
  <c r="I38" i="2"/>
  <c r="I46" i="2"/>
  <c r="M20" i="3"/>
  <c r="I15" i="2"/>
  <c r="D52" i="2"/>
  <c r="E39" i="2"/>
  <c r="E50" i="2" s="1"/>
  <c r="I44" i="2"/>
  <c r="J12" i="2"/>
  <c r="G43" i="2" l="1"/>
  <c r="G39" i="2"/>
  <c r="G45" i="2"/>
  <c r="G38" i="2"/>
  <c r="G37" i="2"/>
  <c r="G40" i="2"/>
  <c r="G44" i="2"/>
  <c r="G46" i="2"/>
  <c r="G47" i="2"/>
  <c r="G42" i="2"/>
  <c r="G15" i="2"/>
  <c r="G48" i="2"/>
  <c r="G36" i="2"/>
  <c r="P12" i="2"/>
  <c r="J13" i="2"/>
  <c r="P13" i="2" s="1"/>
  <c r="N18" i="5"/>
  <c r="N19" i="5" s="1"/>
  <c r="E52" i="2"/>
  <c r="F40" i="2"/>
  <c r="N18" i="6" l="1"/>
  <c r="D19" i="3"/>
  <c r="O20" i="3"/>
  <c r="O18" i="5"/>
  <c r="F50" i="2"/>
  <c r="F52" i="2" s="1"/>
  <c r="S19" i="3"/>
  <c r="N19" i="6"/>
  <c r="J14" i="2"/>
  <c r="G41" i="2"/>
  <c r="G50" i="2" s="1"/>
  <c r="P18" i="5" l="1"/>
  <c r="S18" i="5" s="1"/>
  <c r="S19" i="5" s="1"/>
  <c r="O19" i="5"/>
  <c r="O18" i="6"/>
  <c r="O19" i="6" s="1"/>
  <c r="S20" i="3"/>
  <c r="P14" i="2"/>
  <c r="P15" i="2" s="1"/>
  <c r="J49" i="2"/>
  <c r="P49" i="2" s="1"/>
  <c r="R49" i="2" s="1"/>
  <c r="P20" i="3"/>
  <c r="U19" i="3"/>
  <c r="E11" i="1"/>
  <c r="E12" i="1" s="1"/>
  <c r="C12" i="1"/>
  <c r="H12" i="1" s="1"/>
  <c r="H7" i="1" s="1"/>
  <c r="J43" i="2"/>
  <c r="J41" i="2"/>
  <c r="J42" i="2"/>
  <c r="J40" i="2"/>
  <c r="J38" i="2"/>
  <c r="J36" i="2"/>
  <c r="J44" i="2"/>
  <c r="P44" i="2" s="1"/>
  <c r="J47" i="2"/>
  <c r="J45" i="2"/>
  <c r="P45" i="2" s="1"/>
  <c r="J37" i="2"/>
  <c r="J48" i="2"/>
  <c r="J39" i="2"/>
  <c r="J46" i="2"/>
  <c r="J15" i="2"/>
  <c r="G52" i="2"/>
  <c r="H42" i="2"/>
  <c r="J7" i="1" l="1"/>
  <c r="D10" i="3"/>
  <c r="P18" i="6"/>
  <c r="S18" i="6" s="1"/>
  <c r="S19" i="6" s="1"/>
  <c r="P19" i="5"/>
  <c r="R10" i="3"/>
  <c r="R11" i="3" s="1"/>
  <c r="R9" i="6"/>
  <c r="R9" i="5"/>
  <c r="P46" i="2"/>
  <c r="R46" i="2" s="1"/>
  <c r="P48" i="2"/>
  <c r="R48" i="2" s="1"/>
  <c r="Q9" i="6" s="1"/>
  <c r="Q21" i="6" s="1"/>
  <c r="P39" i="2"/>
  <c r="R39" i="2" s="1"/>
  <c r="H9" i="6" s="1"/>
  <c r="P37" i="2"/>
  <c r="R37" i="2" s="1"/>
  <c r="P47" i="2"/>
  <c r="R47" i="2" s="1"/>
  <c r="P10" i="3" s="1"/>
  <c r="P11" i="3" s="1"/>
  <c r="J50" i="2"/>
  <c r="P36" i="2"/>
  <c r="R36" i="2" s="1"/>
  <c r="P40" i="2"/>
  <c r="R40" i="2" s="1"/>
  <c r="P41" i="2"/>
  <c r="R41" i="2" s="1"/>
  <c r="P38" i="2"/>
  <c r="R38" i="2" s="1"/>
  <c r="P42" i="2"/>
  <c r="R42" i="2" s="1"/>
  <c r="H50" i="2"/>
  <c r="H52" i="2" s="1"/>
  <c r="D18" i="5"/>
  <c r="D20" i="3"/>
  <c r="I43" i="2"/>
  <c r="I50" i="2" s="1"/>
  <c r="D9" i="5" l="1"/>
  <c r="D11" i="3"/>
  <c r="D22" i="3" s="1"/>
  <c r="D25" i="3" s="1"/>
  <c r="P19" i="6"/>
  <c r="R10" i="5"/>
  <c r="R21" i="5"/>
  <c r="R10" i="6"/>
  <c r="R21" i="6"/>
  <c r="P43" i="2"/>
  <c r="R43" i="2" s="1"/>
  <c r="F9" i="6"/>
  <c r="F9" i="5"/>
  <c r="F10" i="5" s="1"/>
  <c r="O9" i="5"/>
  <c r="O10" i="5" s="1"/>
  <c r="O10" i="3"/>
  <c r="O11" i="3" s="1"/>
  <c r="P9" i="6"/>
  <c r="P10" i="6" s="1"/>
  <c r="Q9" i="5"/>
  <c r="Q21" i="5" s="1"/>
  <c r="O9" i="6"/>
  <c r="O10" i="6" s="1"/>
  <c r="F10" i="3"/>
  <c r="F28" i="3" s="1"/>
  <c r="H10" i="3"/>
  <c r="Q10" i="3"/>
  <c r="Q11" i="3" s="1"/>
  <c r="P9" i="5"/>
  <c r="P10" i="5" s="1"/>
  <c r="H9" i="5"/>
  <c r="H21" i="5" s="1"/>
  <c r="G10" i="3"/>
  <c r="G28" i="3" s="1"/>
  <c r="G9" i="6"/>
  <c r="G10" i="6" s="1"/>
  <c r="G9" i="5"/>
  <c r="G10" i="5" s="1"/>
  <c r="I9" i="6"/>
  <c r="I10" i="3"/>
  <c r="I9" i="5"/>
  <c r="J9" i="6"/>
  <c r="J21" i="6" s="1"/>
  <c r="J10" i="3"/>
  <c r="J28" i="3" s="1"/>
  <c r="J9" i="5"/>
  <c r="J21" i="5" s="1"/>
  <c r="E10" i="3"/>
  <c r="E9" i="5"/>
  <c r="E10" i="5" s="1"/>
  <c r="E9" i="6"/>
  <c r="E10" i="6" s="1"/>
  <c r="D18" i="6"/>
  <c r="D19" i="6" s="1"/>
  <c r="D19" i="5"/>
  <c r="G21" i="5"/>
  <c r="H21" i="6"/>
  <c r="H10" i="6"/>
  <c r="F21" i="5"/>
  <c r="K10" i="3"/>
  <c r="K11" i="3" s="1"/>
  <c r="K9" i="6"/>
  <c r="K9" i="5"/>
  <c r="K21" i="5" s="1"/>
  <c r="I52" i="2"/>
  <c r="D9" i="6" l="1"/>
  <c r="D10" i="6" s="1"/>
  <c r="D21" i="6" s="1"/>
  <c r="D28" i="6" s="1"/>
  <c r="D10" i="5"/>
  <c r="D21" i="5" s="1"/>
  <c r="D28" i="5" s="1"/>
  <c r="F28" i="5"/>
  <c r="G20" i="5" s="1"/>
  <c r="G28" i="5" s="1"/>
  <c r="H20" i="5" s="1"/>
  <c r="H28" i="5" s="1"/>
  <c r="I20" i="5" s="1"/>
  <c r="H11" i="3"/>
  <c r="H28" i="3"/>
  <c r="J10" i="6"/>
  <c r="O21" i="6"/>
  <c r="P21" i="5"/>
  <c r="F11" i="3"/>
  <c r="P50" i="2"/>
  <c r="R50" i="2" s="1"/>
  <c r="F21" i="6"/>
  <c r="J11" i="3"/>
  <c r="P21" i="6"/>
  <c r="F10" i="6"/>
  <c r="O21" i="5"/>
  <c r="Q10" i="5"/>
  <c r="H10" i="5"/>
  <c r="E21" i="6"/>
  <c r="G21" i="6"/>
  <c r="J10" i="5"/>
  <c r="E21" i="5"/>
  <c r="E22" i="5" s="1"/>
  <c r="F22" i="5" s="1"/>
  <c r="G22" i="5" s="1"/>
  <c r="E28" i="3"/>
  <c r="E29" i="3" s="1"/>
  <c r="F29" i="3" s="1"/>
  <c r="E11" i="3"/>
  <c r="F21" i="3" s="1"/>
  <c r="I21" i="5"/>
  <c r="I10" i="5"/>
  <c r="I10" i="6"/>
  <c r="I21" i="6"/>
  <c r="I28" i="3"/>
  <c r="I11" i="3"/>
  <c r="G11" i="3"/>
  <c r="L10" i="3"/>
  <c r="L9" i="6"/>
  <c r="L9" i="5"/>
  <c r="L21" i="5" s="1"/>
  <c r="K21" i="6"/>
  <c r="K10" i="6"/>
  <c r="K10" i="5"/>
  <c r="R44" i="2"/>
  <c r="J52" i="2"/>
  <c r="P52" i="2" s="1"/>
  <c r="F22" i="3" l="1"/>
  <c r="F25" i="3" s="1"/>
  <c r="G21" i="3" s="1"/>
  <c r="G22" i="3" s="1"/>
  <c r="G25" i="3" s="1"/>
  <c r="H21" i="3" s="1"/>
  <c r="H22" i="3" s="1"/>
  <c r="H25" i="3" s="1"/>
  <c r="I21" i="3" s="1"/>
  <c r="I22" i="3" s="1"/>
  <c r="I25" i="3" s="1"/>
  <c r="J21" i="3" s="1"/>
  <c r="J22" i="3" s="1"/>
  <c r="H22" i="5"/>
  <c r="I22" i="5" s="1"/>
  <c r="J22" i="5" s="1"/>
  <c r="K22" i="5" s="1"/>
  <c r="L22" i="5" s="1"/>
  <c r="F28" i="6"/>
  <c r="G20" i="6" s="1"/>
  <c r="G28" i="6" s="1"/>
  <c r="H20" i="6" s="1"/>
  <c r="H28" i="6" s="1"/>
  <c r="I20" i="6" s="1"/>
  <c r="I28" i="6" s="1"/>
  <c r="J20" i="6" s="1"/>
  <c r="J28" i="6" s="1"/>
  <c r="K20" i="6" s="1"/>
  <c r="K28" i="6" s="1"/>
  <c r="L20" i="6" s="1"/>
  <c r="I28" i="5"/>
  <c r="J20" i="5" s="1"/>
  <c r="J28" i="5" s="1"/>
  <c r="K20" i="5" s="1"/>
  <c r="K28" i="5" s="1"/>
  <c r="K28" i="3"/>
  <c r="E22" i="6"/>
  <c r="F22" i="6" s="1"/>
  <c r="G22" i="6" s="1"/>
  <c r="H22" i="6" s="1"/>
  <c r="E28" i="6"/>
  <c r="F20" i="6" s="1"/>
  <c r="E28" i="5"/>
  <c r="F20" i="5" s="1"/>
  <c r="G29" i="3"/>
  <c r="H29" i="3" s="1"/>
  <c r="I29" i="3" s="1"/>
  <c r="J29" i="3" s="1"/>
  <c r="K29" i="3" s="1"/>
  <c r="L11" i="3"/>
  <c r="L10" i="6"/>
  <c r="L21" i="6"/>
  <c r="M10" i="3"/>
  <c r="M11" i="3" s="1"/>
  <c r="M9" i="6"/>
  <c r="M9" i="5"/>
  <c r="L10" i="5"/>
  <c r="R45" i="2"/>
  <c r="I22" i="6" l="1"/>
  <c r="J22" i="6" s="1"/>
  <c r="K22" i="6" s="1"/>
  <c r="L22" i="6" s="1"/>
  <c r="J25" i="3"/>
  <c r="K21" i="3" s="1"/>
  <c r="K22" i="3" s="1"/>
  <c r="M21" i="5"/>
  <c r="M22" i="5" s="1"/>
  <c r="N10" i="3"/>
  <c r="N11" i="3" s="1"/>
  <c r="N9" i="6"/>
  <c r="N9" i="5"/>
  <c r="S9" i="5" s="1"/>
  <c r="S10" i="5" s="1"/>
  <c r="S21" i="5" s="1"/>
  <c r="L28" i="6"/>
  <c r="M20" i="6" s="1"/>
  <c r="L20" i="5"/>
  <c r="L28" i="5" s="1"/>
  <c r="M21" i="6"/>
  <c r="M10" i="6"/>
  <c r="M10" i="5"/>
  <c r="K25" i="3" l="1"/>
  <c r="L21" i="3" s="1"/>
  <c r="L22" i="3" s="1"/>
  <c r="L25" i="3" s="1"/>
  <c r="M21" i="3" s="1"/>
  <c r="M22" i="3" s="1"/>
  <c r="M25" i="3" s="1"/>
  <c r="S9" i="6"/>
  <c r="S10" i="6" s="1"/>
  <c r="S28" i="6" s="1"/>
  <c r="S30" i="6" s="1"/>
  <c r="S10" i="3"/>
  <c r="S11" i="3" s="1"/>
  <c r="S22" i="3" s="1"/>
  <c r="N10" i="5"/>
  <c r="N21" i="5"/>
  <c r="N22" i="5" s="1"/>
  <c r="O22" i="5" s="1"/>
  <c r="P22" i="5" s="1"/>
  <c r="Q22" i="5" s="1"/>
  <c r="R22" i="5" s="1"/>
  <c r="N10" i="6"/>
  <c r="N21" i="6"/>
  <c r="M28" i="6"/>
  <c r="N20" i="6" s="1"/>
  <c r="Q10" i="6"/>
  <c r="M22" i="6"/>
  <c r="M20" i="5"/>
  <c r="S21" i="6" l="1"/>
  <c r="N22" i="6"/>
  <c r="O22" i="6" s="1"/>
  <c r="P22" i="6" s="1"/>
  <c r="Q22" i="6" s="1"/>
  <c r="R22" i="6" s="1"/>
  <c r="N28" i="6"/>
  <c r="O20" i="6" s="1"/>
  <c r="O28" i="6" s="1"/>
  <c r="P20" i="6" s="1"/>
  <c r="P28" i="6" s="1"/>
  <c r="Q20" i="6" s="1"/>
  <c r="Q28" i="6" s="1"/>
  <c r="R20" i="6" s="1"/>
  <c r="R28" i="6" s="1"/>
  <c r="S20" i="6" s="1"/>
  <c r="S25" i="3"/>
  <c r="S27" i="3" s="1"/>
  <c r="M28" i="5"/>
  <c r="S28" i="5"/>
  <c r="N20" i="5" l="1"/>
  <c r="N28" i="5" s="1"/>
  <c r="O20" i="5" s="1"/>
  <c r="O28" i="5" s="1"/>
  <c r="P20" i="5" s="1"/>
  <c r="P28" i="5" s="1"/>
  <c r="Q20" i="5" s="1"/>
  <c r="Q28" i="5" s="1"/>
  <c r="R20" i="5" l="1"/>
  <c r="R28" i="5" s="1"/>
  <c r="S20" i="5" s="1"/>
  <c r="N21" i="3"/>
  <c r="N22" i="3" l="1"/>
  <c r="N25" i="3" l="1"/>
  <c r="O21" i="3" s="1"/>
  <c r="O22" i="3" s="1"/>
  <c r="J12" i="1"/>
  <c r="O25" i="3" l="1"/>
  <c r="P21" i="3" s="1"/>
  <c r="P22" i="3" s="1"/>
  <c r="P25" i="3" l="1"/>
  <c r="Q21" i="3" s="1"/>
  <c r="Q22" i="3" s="1"/>
  <c r="Q25" i="3" l="1"/>
  <c r="R21" i="3" s="1"/>
  <c r="R22" i="3" s="1"/>
  <c r="R25" i="3" l="1"/>
  <c r="S21" i="3" s="1"/>
</calcChain>
</file>

<file path=xl/sharedStrings.xml><?xml version="1.0" encoding="utf-8"?>
<sst xmlns="http://schemas.openxmlformats.org/spreadsheetml/2006/main" count="258" uniqueCount="110">
  <si>
    <t xml:space="preserve">COST OF PROJECT &amp; MEANS OF FINANCE </t>
  </si>
  <si>
    <t>Sl. No</t>
  </si>
  <si>
    <t xml:space="preserve">Particulars </t>
  </si>
  <si>
    <t>Amount</t>
  </si>
  <si>
    <t xml:space="preserve">Sl. No. </t>
  </si>
  <si>
    <t xml:space="preserve">Remaining Amount </t>
  </si>
  <si>
    <t xml:space="preserve">Construction Cost </t>
  </si>
  <si>
    <t xml:space="preserve">Administrative &amp; Other Expenses </t>
  </si>
  <si>
    <t xml:space="preserve">Finance Charges </t>
  </si>
  <si>
    <t xml:space="preserve">Promoter Contribution </t>
  </si>
  <si>
    <t xml:space="preserve">Loan From SBI </t>
  </si>
  <si>
    <t>Advance from Booking /Sales</t>
  </si>
  <si>
    <t xml:space="preserve">Remaining Cost </t>
  </si>
  <si>
    <t xml:space="preserve">Rs. In Lacs </t>
  </si>
  <si>
    <t xml:space="preserve">Sanction, Consultancy , Govt. Fees </t>
  </si>
  <si>
    <t xml:space="preserve">Total </t>
  </si>
  <si>
    <t>Months</t>
  </si>
  <si>
    <t>Quarter</t>
  </si>
  <si>
    <t>Particulars</t>
  </si>
  <si>
    <t>Quarter ended</t>
  </si>
  <si>
    <t>Total</t>
  </si>
  <si>
    <t>No of Flats to be sold</t>
  </si>
  <si>
    <t>Average Area of flats</t>
  </si>
  <si>
    <t>Total Area</t>
  </si>
  <si>
    <t>Gross Sale Value</t>
  </si>
  <si>
    <t xml:space="preserve">Net Sales </t>
  </si>
  <si>
    <t>Collection/Advances From Booking</t>
  </si>
  <si>
    <t>Amount in Rs Lacs</t>
  </si>
  <si>
    <t>Average Rate per sft</t>
  </si>
  <si>
    <t xml:space="preserve">Total Revenue </t>
  </si>
  <si>
    <t xml:space="preserve">SALES PLAN </t>
  </si>
  <si>
    <t>Net Sale Rs. In Lacs</t>
  </si>
  <si>
    <t>S.NO.</t>
  </si>
  <si>
    <t>PARTICULARS</t>
  </si>
  <si>
    <t>I</t>
  </si>
  <si>
    <t xml:space="preserve">Sources Of Fund </t>
  </si>
  <si>
    <t>Total Receipts</t>
  </si>
  <si>
    <t>II</t>
  </si>
  <si>
    <t xml:space="preserve">Application of Funds </t>
  </si>
  <si>
    <t>Total Payments</t>
  </si>
  <si>
    <t>Opening Cash Balance</t>
  </si>
  <si>
    <t>Deficit/Surplus</t>
  </si>
  <si>
    <t>Closing Cash Balance</t>
  </si>
  <si>
    <t xml:space="preserve">Rs. In lacs </t>
  </si>
  <si>
    <t xml:space="preserve">Quarter ended </t>
  </si>
  <si>
    <t>Dec,22</t>
  </si>
  <si>
    <t xml:space="preserve">Promoter's Contribution </t>
  </si>
  <si>
    <t xml:space="preserve">Net Receivable &amp; Booking Money </t>
  </si>
  <si>
    <t xml:space="preserve">Sanction , Consultancy &amp; Govt.approval Fees </t>
  </si>
  <si>
    <t xml:space="preserve">Add : Sales from Commercial Space </t>
  </si>
  <si>
    <t xml:space="preserve">INTEREST CALCULATION </t>
  </si>
  <si>
    <t xml:space="preserve">PROJECTED CASH FLOW STATEMENT </t>
  </si>
  <si>
    <t xml:space="preserve">Term Loan From Bank </t>
  </si>
  <si>
    <t xml:space="preserve">Repayment of Term Loan </t>
  </si>
  <si>
    <t>Mar,23</t>
  </si>
  <si>
    <t>Cumulative Deficit/Surplus</t>
  </si>
  <si>
    <t xml:space="preserve">Cumulative Promoter's Contribution </t>
  </si>
  <si>
    <t xml:space="preserve">Cumulative Term Loan From Bank </t>
  </si>
  <si>
    <t>June,23</t>
  </si>
  <si>
    <t>Contingencies</t>
  </si>
  <si>
    <t>Sept,23</t>
  </si>
  <si>
    <t>Dec,23</t>
  </si>
  <si>
    <t>Mar,24</t>
  </si>
  <si>
    <t>June,24</t>
  </si>
  <si>
    <t>Sept,24</t>
  </si>
  <si>
    <t>Dec,24</t>
  </si>
  <si>
    <t>Mar,25</t>
  </si>
  <si>
    <t>Oct-Dec 22</t>
  </si>
  <si>
    <t>Jan-Mar 23</t>
  </si>
  <si>
    <t>April-June23</t>
  </si>
  <si>
    <t>July-Sept 23</t>
  </si>
  <si>
    <t>Oct-Dec 23</t>
  </si>
  <si>
    <t>Jan-Mar 24</t>
  </si>
  <si>
    <t>April-June24</t>
  </si>
  <si>
    <t>July-Sept 24</t>
  </si>
  <si>
    <t>Oct-Dec 24</t>
  </si>
  <si>
    <t xml:space="preserve">Honeybird Heights LLP </t>
  </si>
  <si>
    <t>Jan-Mar 25</t>
  </si>
  <si>
    <t>Less: Revenue Share of Associate land owners @37%</t>
  </si>
  <si>
    <t xml:space="preserve">Honeybird Heights LLP  </t>
  </si>
  <si>
    <t>DSRA</t>
  </si>
  <si>
    <t>PROJECT : Sanctorum</t>
  </si>
  <si>
    <t>PROJECT - Sanctorum</t>
  </si>
  <si>
    <t>Apr-Jun 25</t>
  </si>
  <si>
    <t>June,25</t>
  </si>
  <si>
    <t>Apr- June 25</t>
  </si>
  <si>
    <t>Rs. In Cr</t>
  </si>
  <si>
    <t>Cost Of Land &amp; Development (Advance payment against Development agreement)</t>
  </si>
  <si>
    <t>Before Sanction 141 Lacs</t>
  </si>
  <si>
    <t>After Sanction 34 Lacs</t>
  </si>
  <si>
    <t>Total 175 Lacs</t>
  </si>
  <si>
    <t>Cost Incurred as on 10th  Oct, 22</t>
  </si>
  <si>
    <t>Cost Incurred as on 10th Oct, 22</t>
  </si>
  <si>
    <t>Till  10.10.22</t>
  </si>
  <si>
    <t>July-Sept 25</t>
  </si>
  <si>
    <t>Till Date 10.10.22</t>
  </si>
  <si>
    <t>July- Sept 25</t>
  </si>
  <si>
    <t>Sept,25</t>
  </si>
  <si>
    <t>Land &amp; Land Development Cost (Non Refundable Deposite)</t>
  </si>
  <si>
    <t>Interest Calculation</t>
  </si>
  <si>
    <t>Loan Disbursement</t>
  </si>
  <si>
    <t>Loan Repayment</t>
  </si>
  <si>
    <t>Loan Outstanding</t>
  </si>
  <si>
    <t>Interest @11.15%</t>
  </si>
  <si>
    <t>Amt. Rs.</t>
  </si>
  <si>
    <t>III</t>
  </si>
  <si>
    <t>IV</t>
  </si>
  <si>
    <t>Disbursement at the beginning of the quarter</t>
  </si>
  <si>
    <t xml:space="preserve"> </t>
  </si>
  <si>
    <t>Repayment at the end of the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</si>
</sst>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mmm\-yy;@"/>
    <numFmt numFmtId="166" formatCode="mm/yy"/>
    <numFmt numFmtId="167" formatCode="#,##0.00\ ;&quot; (&quot;#,##0.00\);&quot; -&quot;#\ ;@\ "/>
    <numFmt numFmtId="168" formatCode="#,##0\ ;&quot; (&quot;#,##0\);&quot; -&quot;#\ ;@\ "/>
    <numFmt numFmtId="169" formatCode="#,##0.00\ ;&quot; (&quot;#,##0.00\);&quot; -&quot;#.0\ ;@\ "/>
    <numFmt numFmtId="170" formatCode="#,##0.00\ ;&quot; (&quot;#,##0.00\);&quot; -&quot;#.00\ ;@\ "/>
    <numFmt numFmtId="171" formatCode="_(* #,##0_);_(* \(#,##0\);_(* &quot;-&quot;??_);_(@_)"/>
    <numFmt numFmtId="172" formatCode="_(* #,##0.00000000_);_(* \(#,##0.00000000\);_(* &quot;-&quot;??_);_(@_)"/>
    <numFmt numFmtId="173" formatCode="0.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56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Bookman Old Style"/>
      <family val="1"/>
    </font>
    <font>
      <b/>
      <sz val="10"/>
      <color indexed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b/>
      <sz val="12"/>
      <color indexed="8"/>
      <name val="Bookman Old Style"/>
      <family val="1"/>
    </font>
    <font>
      <sz val="12"/>
      <color theme="1"/>
      <name val="Bookman Old Style"/>
      <family val="1"/>
    </font>
    <font>
      <sz val="12"/>
      <name val="Bookman Old Style"/>
      <family val="1"/>
    </font>
    <font>
      <sz val="12"/>
      <color indexed="8"/>
      <name val="Bookman Old Style"/>
      <family val="1"/>
    </font>
    <font>
      <b/>
      <sz val="12"/>
      <name val="Bookman Old Style"/>
      <family val="1"/>
    </font>
    <font>
      <sz val="10"/>
      <name val="Verdana"/>
      <family val="2"/>
    </font>
    <font>
      <sz val="10"/>
      <color indexed="9"/>
      <name val="Bookman Old Style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/>
    <xf numFmtId="167" fontId="5" fillId="0" borderId="0"/>
    <xf numFmtId="167" fontId="5" fillId="0" borderId="0"/>
    <xf numFmtId="9" fontId="5" fillId="0" borderId="0"/>
    <xf numFmtId="0" fontId="5" fillId="0" borderId="0"/>
    <xf numFmtId="0" fontId="20" fillId="0" borderId="0"/>
    <xf numFmtId="167" fontId="5" fillId="0" borderId="0"/>
    <xf numFmtId="0" fontId="20" fillId="0" borderId="0"/>
    <xf numFmtId="0" fontId="5" fillId="0" borderId="0"/>
    <xf numFmtId="0" fontId="1" fillId="0" borderId="0" applyFont="0" applyFill="0" applyBorder="0" applyAlignment="0" applyProtection="0"/>
  </cellStyleXfs>
  <cellXfs count="287">
    <xf numFmtId="0" fontId="0" fillId="0" borderId="0" xfId="0"/>
    <xf numFmtId="0" fontId="7" fillId="0" borderId="0" xfId="4" applyFont="1" applyFill="1" applyBorder="1"/>
    <xf numFmtId="0" fontId="7" fillId="0" borderId="0" xfId="4" applyFont="1" applyFill="1" applyBorder="1" applyAlignment="1">
      <alignment horizontal="center" vertical="center"/>
    </xf>
    <xf numFmtId="0" fontId="7" fillId="0" borderId="0" xfId="4" applyFont="1" applyFill="1"/>
    <xf numFmtId="166" fontId="9" fillId="0" borderId="0" xfId="3" applyNumberFormat="1" applyFont="1" applyFill="1" applyBorder="1" applyAlignment="1">
      <alignment horizontal="center" vertical="center" wrapText="1"/>
    </xf>
    <xf numFmtId="9" fontId="9" fillId="0" borderId="0" xfId="5" applyFont="1" applyFill="1" applyBorder="1" applyAlignment="1" applyProtection="1">
      <alignment vertical="center"/>
    </xf>
    <xf numFmtId="9" fontId="9" fillId="0" borderId="0" xfId="5" applyFont="1" applyFill="1" applyBorder="1" applyAlignment="1" applyProtection="1"/>
    <xf numFmtId="168" fontId="9" fillId="0" borderId="0" xfId="7" applyNumberFormat="1" applyFont="1" applyFill="1" applyBorder="1" applyAlignment="1" applyProtection="1"/>
    <xf numFmtId="168" fontId="9" fillId="0" borderId="0" xfId="7" applyNumberFormat="1" applyFont="1" applyFill="1" applyBorder="1" applyAlignment="1" applyProtection="1">
      <alignment horizontal="left" indent="2"/>
    </xf>
    <xf numFmtId="0" fontId="9" fillId="0" borderId="0" xfId="3" applyFont="1" applyFill="1" applyBorder="1"/>
    <xf numFmtId="165" fontId="7" fillId="0" borderId="0" xfId="4" applyNumberFormat="1" applyFont="1" applyFill="1" applyBorder="1" applyAlignment="1">
      <alignment horizontal="center"/>
    </xf>
    <xf numFmtId="9" fontId="2" fillId="0" borderId="2" xfId="4" applyNumberFormat="1" applyFont="1" applyFill="1" applyBorder="1" applyAlignment="1">
      <alignment horizontal="center" vertical="center"/>
    </xf>
    <xf numFmtId="165" fontId="14" fillId="0" borderId="2" xfId="3" applyNumberFormat="1" applyFont="1" applyFill="1" applyBorder="1" applyAlignment="1">
      <alignment vertical="center"/>
    </xf>
    <xf numFmtId="9" fontId="14" fillId="0" borderId="8" xfId="3" applyNumberFormat="1" applyFont="1" applyFill="1" applyBorder="1" applyAlignment="1">
      <alignment horizontal="center" vertical="center"/>
    </xf>
    <xf numFmtId="9" fontId="14" fillId="0" borderId="9" xfId="3" applyNumberFormat="1" applyFont="1" applyFill="1" applyBorder="1" applyAlignment="1">
      <alignment horizontal="center" vertical="center"/>
    </xf>
    <xf numFmtId="166" fontId="17" fillId="0" borderId="2" xfId="3" applyNumberFormat="1" applyFont="1" applyFill="1" applyBorder="1" applyAlignment="1">
      <alignment horizontal="center" vertical="center" wrapText="1"/>
    </xf>
    <xf numFmtId="168" fontId="17" fillId="0" borderId="2" xfId="6" applyNumberFormat="1" applyFont="1" applyFill="1" applyBorder="1" applyAlignment="1" applyProtection="1">
      <alignment horizontal="center" vertical="center"/>
    </xf>
    <xf numFmtId="168" fontId="17" fillId="0" borderId="3" xfId="6" applyNumberFormat="1" applyFont="1" applyFill="1" applyBorder="1" applyAlignment="1" applyProtection="1">
      <alignment vertical="center"/>
    </xf>
    <xf numFmtId="168" fontId="17" fillId="0" borderId="2" xfId="6" applyNumberFormat="1" applyFont="1" applyFill="1" applyBorder="1" applyAlignment="1" applyProtection="1">
      <alignment vertical="center"/>
    </xf>
    <xf numFmtId="0" fontId="19" fillId="0" borderId="2" xfId="3" applyFont="1" applyFill="1" applyBorder="1" applyAlignment="1">
      <alignment horizontal="left" vertical="center"/>
    </xf>
    <xf numFmtId="168" fontId="17" fillId="0" borderId="5" xfId="6" applyNumberFormat="1" applyFont="1" applyFill="1" applyBorder="1" applyAlignment="1" applyProtection="1">
      <alignment vertical="center"/>
    </xf>
    <xf numFmtId="168" fontId="17" fillId="0" borderId="14" xfId="6" applyNumberFormat="1" applyFont="1" applyFill="1" applyBorder="1" applyAlignment="1" applyProtection="1">
      <alignment vertical="center"/>
    </xf>
    <xf numFmtId="168" fontId="19" fillId="0" borderId="1" xfId="6" applyNumberFormat="1" applyFont="1" applyFill="1" applyBorder="1" applyAlignment="1" applyProtection="1">
      <alignment vertical="center"/>
    </xf>
    <xf numFmtId="168" fontId="19" fillId="0" borderId="1" xfId="6" applyNumberFormat="1" applyFont="1" applyFill="1" applyBorder="1" applyAlignment="1" applyProtection="1">
      <alignment horizontal="center" vertical="center"/>
    </xf>
    <xf numFmtId="0" fontId="19" fillId="0" borderId="2" xfId="3" applyFont="1" applyFill="1" applyBorder="1" applyAlignment="1">
      <alignment vertical="center" wrapText="1"/>
    </xf>
    <xf numFmtId="168" fontId="19" fillId="0" borderId="8" xfId="6" applyNumberFormat="1" applyFont="1" applyFill="1" applyBorder="1" applyAlignment="1" applyProtection="1">
      <alignment vertical="center"/>
    </xf>
    <xf numFmtId="168" fontId="19" fillId="0" borderId="9" xfId="6" applyNumberFormat="1" applyFont="1" applyFill="1" applyBorder="1" applyAlignment="1" applyProtection="1">
      <alignment horizontal="center" vertical="center"/>
    </xf>
    <xf numFmtId="168" fontId="19" fillId="0" borderId="3" xfId="6" applyNumberFormat="1" applyFont="1" applyFill="1" applyBorder="1" applyAlignment="1" applyProtection="1">
      <alignment vertical="center"/>
    </xf>
    <xf numFmtId="168" fontId="19" fillId="0" borderId="2" xfId="6" applyNumberFormat="1" applyFont="1" applyFill="1" applyBorder="1" applyAlignment="1" applyProtection="1">
      <alignment horizontal="center" vertical="center"/>
    </xf>
    <xf numFmtId="169" fontId="19" fillId="0" borderId="3" xfId="6" applyNumberFormat="1" applyFont="1" applyFill="1" applyBorder="1" applyAlignment="1" applyProtection="1">
      <alignment vertical="center"/>
    </xf>
    <xf numFmtId="169" fontId="19" fillId="0" borderId="2" xfId="6" applyNumberFormat="1" applyFont="1" applyFill="1" applyBorder="1" applyAlignment="1" applyProtection="1">
      <alignment horizontal="center" vertical="center"/>
    </xf>
    <xf numFmtId="10" fontId="2" fillId="0" borderId="2" xfId="4" applyNumberFormat="1" applyFont="1" applyFill="1" applyBorder="1" applyAlignment="1">
      <alignment horizontal="center" vertical="center"/>
    </xf>
    <xf numFmtId="168" fontId="14" fillId="0" borderId="2" xfId="6" applyNumberFormat="1" applyFont="1" applyFill="1" applyBorder="1" applyAlignment="1" applyProtection="1">
      <alignment vertical="center"/>
    </xf>
    <xf numFmtId="168" fontId="13" fillId="0" borderId="2" xfId="3" applyNumberFormat="1" applyFont="1" applyFill="1" applyBorder="1" applyAlignment="1">
      <alignment vertical="center"/>
    </xf>
    <xf numFmtId="167" fontId="13" fillId="0" borderId="2" xfId="11" applyFont="1" applyFill="1" applyBorder="1" applyAlignment="1" applyProtection="1">
      <alignment vertical="center" wrapText="1"/>
    </xf>
    <xf numFmtId="168" fontId="19" fillId="0" borderId="2" xfId="6" applyNumberFormat="1" applyFont="1" applyFill="1" applyBorder="1" applyAlignment="1" applyProtection="1">
      <alignment vertical="center"/>
    </xf>
    <xf numFmtId="0" fontId="4" fillId="0" borderId="0" xfId="0" applyFont="1"/>
    <xf numFmtId="14" fontId="0" fillId="0" borderId="0" xfId="0" applyNumberFormat="1"/>
    <xf numFmtId="171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171" fontId="0" fillId="0" borderId="0" xfId="0" applyNumberFormat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4" fontId="2" fillId="0" borderId="1" xfId="1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vertical="center"/>
    </xf>
    <xf numFmtId="43" fontId="2" fillId="0" borderId="1" xfId="0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6" fillId="0" borderId="0" xfId="3" applyFont="1" applyFill="1" applyBorder="1"/>
    <xf numFmtId="0" fontId="15" fillId="0" borderId="2" xfId="4" applyFont="1" applyFill="1" applyBorder="1" applyAlignment="1">
      <alignment vertical="center"/>
    </xf>
    <xf numFmtId="0" fontId="16" fillId="0" borderId="3" xfId="4" applyFont="1" applyFill="1" applyBorder="1" applyAlignment="1">
      <alignment horizontal="center" vertical="center"/>
    </xf>
    <xf numFmtId="0" fontId="16" fillId="0" borderId="4" xfId="4" applyFont="1" applyFill="1" applyBorder="1" applyAlignment="1">
      <alignment horizontal="center" vertical="center"/>
    </xf>
    <xf numFmtId="0" fontId="16" fillId="0" borderId="2" xfId="4" applyFont="1" applyFill="1" applyBorder="1" applyAlignment="1">
      <alignment horizontal="center" vertical="center"/>
    </xf>
    <xf numFmtId="165" fontId="17" fillId="0" borderId="3" xfId="3" applyNumberFormat="1" applyFont="1" applyFill="1" applyBorder="1" applyAlignment="1">
      <alignment horizontal="center" vertical="center" wrapText="1"/>
    </xf>
    <xf numFmtId="165" fontId="17" fillId="0" borderId="4" xfId="3" applyNumberFormat="1" applyFont="1" applyFill="1" applyBorder="1" applyAlignment="1">
      <alignment horizontal="center" vertical="center"/>
    </xf>
    <xf numFmtId="165" fontId="17" fillId="0" borderId="2" xfId="3" applyNumberFormat="1" applyFont="1" applyFill="1" applyBorder="1" applyAlignment="1">
      <alignment horizontal="center" vertical="center"/>
    </xf>
    <xf numFmtId="0" fontId="9" fillId="0" borderId="0" xfId="3" applyFont="1" applyFill="1"/>
    <xf numFmtId="0" fontId="18" fillId="0" borderId="2" xfId="3" applyFont="1" applyFill="1" applyBorder="1" applyAlignment="1">
      <alignment horizontal="left" vertical="center"/>
    </xf>
    <xf numFmtId="166" fontId="17" fillId="0" borderId="3" xfId="3" applyNumberFormat="1" applyFont="1" applyFill="1" applyBorder="1" applyAlignment="1">
      <alignment horizontal="center" vertical="center" wrapText="1"/>
    </xf>
    <xf numFmtId="166" fontId="17" fillId="0" borderId="4" xfId="3" applyNumberFormat="1" applyFont="1" applyFill="1" applyBorder="1" applyAlignment="1">
      <alignment horizontal="center" vertical="center" wrapText="1"/>
    </xf>
    <xf numFmtId="0" fontId="7" fillId="0" borderId="0" xfId="4" applyFont="1" applyFill="1" applyAlignment="1">
      <alignment vertical="center"/>
    </xf>
    <xf numFmtId="0" fontId="17" fillId="0" borderId="2" xfId="3" applyFont="1" applyFill="1" applyBorder="1" applyAlignment="1">
      <alignment horizontal="left" vertical="center" wrapText="1"/>
    </xf>
    <xf numFmtId="168" fontId="17" fillId="0" borderId="3" xfId="6" applyNumberFormat="1" applyFont="1" applyFill="1" applyBorder="1" applyAlignment="1" applyProtection="1">
      <alignment horizontal="center" vertical="center"/>
    </xf>
    <xf numFmtId="168" fontId="17" fillId="0" borderId="4" xfId="6" applyNumberFormat="1" applyFont="1" applyFill="1" applyBorder="1" applyAlignment="1" applyProtection="1">
      <alignment horizontal="center" vertical="center"/>
    </xf>
    <xf numFmtId="0" fontId="9" fillId="0" borderId="0" xfId="3" applyFont="1" applyFill="1" applyBorder="1" applyAlignment="1">
      <alignment vertical="center"/>
    </xf>
    <xf numFmtId="168" fontId="9" fillId="0" borderId="0" xfId="3" applyNumberFormat="1" applyFont="1" applyFill="1" applyBorder="1" applyAlignment="1">
      <alignment vertical="center"/>
    </xf>
    <xf numFmtId="0" fontId="17" fillId="0" borderId="2" xfId="3" applyFont="1" applyFill="1" applyBorder="1" applyAlignment="1">
      <alignment horizontal="left" vertical="center"/>
    </xf>
    <xf numFmtId="168" fontId="17" fillId="0" borderId="4" xfId="6" applyNumberFormat="1" applyFont="1" applyFill="1" applyBorder="1" applyAlignment="1" applyProtection="1">
      <alignment vertical="center"/>
    </xf>
    <xf numFmtId="168" fontId="19" fillId="0" borderId="4" xfId="6" applyNumberFormat="1" applyFont="1" applyFill="1" applyBorder="1" applyAlignment="1" applyProtection="1">
      <alignment vertical="center"/>
    </xf>
    <xf numFmtId="0" fontId="19" fillId="0" borderId="6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center" vertical="center" wrapText="1"/>
    </xf>
    <xf numFmtId="165" fontId="11" fillId="0" borderId="4" xfId="4" applyNumberFormat="1" applyFont="1" applyFill="1" applyBorder="1" applyAlignment="1">
      <alignment horizontal="center" vertical="center"/>
    </xf>
    <xf numFmtId="165" fontId="11" fillId="0" borderId="2" xfId="4" applyNumberFormat="1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/>
    </xf>
    <xf numFmtId="0" fontId="7" fillId="0" borderId="0" xfId="4" applyFont="1" applyFill="1" applyAlignment="1">
      <alignment horizontal="center"/>
    </xf>
    <xf numFmtId="165" fontId="11" fillId="0" borderId="6" xfId="4" applyNumberFormat="1" applyFont="1" applyFill="1" applyBorder="1" applyAlignment="1">
      <alignment horizontal="center" vertical="center"/>
    </xf>
    <xf numFmtId="9" fontId="11" fillId="0" borderId="4" xfId="4" applyNumberFormat="1" applyFont="1" applyFill="1" applyBorder="1" applyAlignment="1">
      <alignment horizontal="center" vertical="center"/>
    </xf>
    <xf numFmtId="9" fontId="11" fillId="0" borderId="2" xfId="4" applyNumberFormat="1" applyFont="1" applyFill="1" applyBorder="1" applyAlignment="1">
      <alignment horizontal="center" vertical="center"/>
    </xf>
    <xf numFmtId="9" fontId="11" fillId="0" borderId="2" xfId="4" applyNumberFormat="1" applyFont="1" applyFill="1" applyBorder="1" applyAlignment="1">
      <alignment vertical="center"/>
    </xf>
    <xf numFmtId="9" fontId="14" fillId="0" borderId="3" xfId="3" applyNumberFormat="1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vertical="center"/>
    </xf>
    <xf numFmtId="10" fontId="11" fillId="0" borderId="2" xfId="4" applyNumberFormat="1" applyFont="1" applyFill="1" applyBorder="1" applyAlignment="1">
      <alignment horizontal="center" vertical="center"/>
    </xf>
    <xf numFmtId="9" fontId="9" fillId="0" borderId="0" xfId="3" applyNumberFormat="1" applyFont="1" applyFill="1" applyBorder="1"/>
    <xf numFmtId="165" fontId="9" fillId="0" borderId="0" xfId="3" applyNumberFormat="1" applyFont="1" applyFill="1" applyBorder="1"/>
    <xf numFmtId="0" fontId="10" fillId="0" borderId="10" xfId="3" applyFont="1" applyFill="1" applyBorder="1"/>
    <xf numFmtId="9" fontId="9" fillId="0" borderId="10" xfId="3" applyNumberFormat="1" applyFont="1" applyFill="1" applyBorder="1"/>
    <xf numFmtId="0" fontId="7" fillId="0" borderId="10" xfId="4" applyFont="1" applyFill="1" applyBorder="1"/>
    <xf numFmtId="0" fontId="13" fillId="0" borderId="11" xfId="3" applyFont="1" applyFill="1" applyBorder="1" applyAlignment="1">
      <alignment horizontal="center" vertical="center" wrapText="1"/>
    </xf>
    <xf numFmtId="9" fontId="13" fillId="0" borderId="3" xfId="3" applyNumberFormat="1" applyFont="1" applyFill="1" applyBorder="1" applyAlignment="1">
      <alignment horizontal="center" vertical="center"/>
    </xf>
    <xf numFmtId="165" fontId="12" fillId="0" borderId="4" xfId="4" applyNumberFormat="1" applyFont="1" applyFill="1" applyBorder="1" applyAlignment="1">
      <alignment horizontal="center" vertical="center"/>
    </xf>
    <xf numFmtId="165" fontId="12" fillId="0" borderId="2" xfId="4" applyNumberFormat="1" applyFont="1" applyFill="1" applyBorder="1" applyAlignment="1">
      <alignment horizontal="center" vertical="center"/>
    </xf>
    <xf numFmtId="0" fontId="12" fillId="0" borderId="2" xfId="4" applyFont="1" applyFill="1" applyBorder="1" applyAlignment="1">
      <alignment horizontal="center" vertical="center"/>
    </xf>
    <xf numFmtId="168" fontId="14" fillId="0" borderId="3" xfId="6" applyNumberFormat="1" applyFont="1" applyFill="1" applyBorder="1" applyAlignment="1" applyProtection="1">
      <alignment vertical="center"/>
    </xf>
    <xf numFmtId="168" fontId="14" fillId="0" borderId="4" xfId="6" applyNumberFormat="1" applyFont="1" applyFill="1" applyBorder="1" applyAlignment="1" applyProtection="1">
      <alignment vertical="center"/>
    </xf>
    <xf numFmtId="2" fontId="7" fillId="0" borderId="0" xfId="4" applyNumberFormat="1" applyFont="1" applyFill="1" applyAlignment="1">
      <alignment vertical="center"/>
    </xf>
    <xf numFmtId="165" fontId="14" fillId="0" borderId="12" xfId="3" applyNumberFormat="1" applyFont="1" applyFill="1" applyBorder="1" applyAlignment="1">
      <alignment vertical="center"/>
    </xf>
    <xf numFmtId="168" fontId="13" fillId="0" borderId="3" xfId="6" applyNumberFormat="1" applyFont="1" applyFill="1" applyBorder="1" applyAlignment="1" applyProtection="1">
      <alignment vertical="center"/>
    </xf>
    <xf numFmtId="168" fontId="13" fillId="0" borderId="4" xfId="6" applyNumberFormat="1" applyFont="1" applyFill="1" applyBorder="1" applyAlignment="1" applyProtection="1">
      <alignment vertical="center"/>
    </xf>
    <xf numFmtId="168" fontId="9" fillId="0" borderId="0" xfId="3" applyNumberFormat="1" applyFont="1" applyFill="1" applyBorder="1"/>
    <xf numFmtId="168" fontId="7" fillId="0" borderId="0" xfId="4" applyNumberFormat="1" applyFont="1" applyFill="1"/>
    <xf numFmtId="0" fontId="14" fillId="0" borderId="0" xfId="3" applyFont="1" applyFill="1" applyBorder="1" applyAlignment="1">
      <alignment vertical="center"/>
    </xf>
    <xf numFmtId="9" fontId="14" fillId="0" borderId="0" xfId="3" applyNumberFormat="1" applyFont="1" applyFill="1" applyBorder="1" applyAlignment="1">
      <alignment vertical="center"/>
    </xf>
    <xf numFmtId="165" fontId="14" fillId="0" borderId="0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vertical="center"/>
    </xf>
    <xf numFmtId="2" fontId="13" fillId="0" borderId="2" xfId="3" applyNumberFormat="1" applyFont="1" applyFill="1" applyBorder="1" applyAlignment="1">
      <alignment vertical="center"/>
    </xf>
    <xf numFmtId="0" fontId="7" fillId="0" borderId="0" xfId="4" applyFont="1" applyFill="1" applyAlignment="1">
      <alignment horizontal="center" vertical="center"/>
    </xf>
    <xf numFmtId="168" fontId="8" fillId="0" borderId="0" xfId="4" applyNumberFormat="1" applyFont="1" applyFill="1"/>
    <xf numFmtId="167" fontId="7" fillId="0" borderId="0" xfId="4" applyNumberFormat="1" applyFont="1" applyFill="1" applyAlignment="1">
      <alignment horizontal="center" vertical="center"/>
    </xf>
    <xf numFmtId="167" fontId="7" fillId="0" borderId="0" xfId="4" applyNumberFormat="1" applyFont="1" applyFill="1"/>
    <xf numFmtId="0" fontId="2" fillId="0" borderId="2" xfId="9" applyFont="1" applyFill="1" applyBorder="1" applyAlignment="1">
      <alignment vertical="center"/>
    </xf>
    <xf numFmtId="0" fontId="2" fillId="0" borderId="0" xfId="9" applyFont="1" applyFill="1" applyBorder="1" applyAlignment="1">
      <alignment vertical="center"/>
    </xf>
    <xf numFmtId="0" fontId="2" fillId="0" borderId="4" xfId="9" applyFont="1" applyFill="1" applyBorder="1" applyAlignment="1">
      <alignment vertical="center"/>
    </xf>
    <xf numFmtId="0" fontId="2" fillId="0" borderId="15" xfId="9" applyFont="1" applyFill="1" applyBorder="1" applyAlignment="1">
      <alignment vertical="center"/>
    </xf>
    <xf numFmtId="0" fontId="2" fillId="0" borderId="22" xfId="9" applyFont="1" applyFill="1" applyBorder="1" applyAlignment="1">
      <alignment vertical="center"/>
    </xf>
    <xf numFmtId="0" fontId="2" fillId="0" borderId="6" xfId="9" applyFont="1" applyFill="1" applyBorder="1" applyAlignment="1">
      <alignment vertical="center"/>
    </xf>
    <xf numFmtId="1" fontId="19" fillId="0" borderId="20" xfId="9" applyNumberFormat="1" applyFont="1" applyFill="1" applyBorder="1" applyAlignment="1">
      <alignment vertical="center"/>
    </xf>
    <xf numFmtId="0" fontId="2" fillId="0" borderId="20" xfId="9" applyFont="1" applyFill="1" applyBorder="1" applyAlignment="1">
      <alignment vertical="center"/>
    </xf>
    <xf numFmtId="1" fontId="19" fillId="0" borderId="20" xfId="9" applyNumberFormat="1" applyFont="1" applyFill="1" applyBorder="1" applyAlignment="1">
      <alignment horizontal="center" vertical="center"/>
    </xf>
    <xf numFmtId="1" fontId="19" fillId="0" borderId="24" xfId="9" applyNumberFormat="1" applyFont="1" applyFill="1" applyBorder="1" applyAlignment="1">
      <alignment horizontal="center" vertical="center"/>
    </xf>
    <xf numFmtId="1" fontId="19" fillId="0" borderId="0" xfId="9" applyNumberFormat="1" applyFont="1" applyFill="1" applyBorder="1" applyAlignment="1">
      <alignment vertical="center"/>
    </xf>
    <xf numFmtId="165" fontId="2" fillId="0" borderId="6" xfId="9" applyNumberFormat="1" applyFont="1" applyFill="1" applyBorder="1" applyAlignment="1">
      <alignment vertical="center"/>
    </xf>
    <xf numFmtId="165" fontId="19" fillId="0" borderId="16" xfId="9" applyNumberFormat="1" applyFont="1" applyFill="1" applyBorder="1" applyAlignment="1">
      <alignment vertical="center"/>
    </xf>
    <xf numFmtId="165" fontId="19" fillId="0" borderId="16" xfId="9" applyNumberFormat="1" applyFont="1" applyFill="1" applyBorder="1" applyAlignment="1">
      <alignment horizontal="center" vertical="center"/>
    </xf>
    <xf numFmtId="165" fontId="19" fillId="0" borderId="25" xfId="9" applyNumberFormat="1" applyFont="1" applyFill="1" applyBorder="1" applyAlignment="1">
      <alignment horizontal="center" vertical="center"/>
    </xf>
    <xf numFmtId="165" fontId="19" fillId="0" borderId="0" xfId="9" applyNumberFormat="1" applyFont="1" applyFill="1" applyBorder="1" applyAlignment="1">
      <alignment vertical="center"/>
    </xf>
    <xf numFmtId="165" fontId="2" fillId="0" borderId="0" xfId="9" applyNumberFormat="1" applyFont="1" applyFill="1" applyBorder="1" applyAlignment="1">
      <alignment vertical="center"/>
    </xf>
    <xf numFmtId="165" fontId="2" fillId="0" borderId="4" xfId="9" applyNumberFormat="1" applyFont="1" applyFill="1" applyBorder="1" applyAlignment="1">
      <alignment vertical="center"/>
    </xf>
    <xf numFmtId="165" fontId="2" fillId="0" borderId="2" xfId="9" applyNumberFormat="1" applyFont="1" applyFill="1" applyBorder="1" applyAlignment="1">
      <alignment vertical="center"/>
    </xf>
    <xf numFmtId="2" fontId="13" fillId="0" borderId="2" xfId="9" applyNumberFormat="1" applyFont="1" applyFill="1" applyBorder="1" applyAlignment="1">
      <alignment vertical="center" wrapText="1"/>
    </xf>
    <xf numFmtId="165" fontId="13" fillId="0" borderId="2" xfId="10" applyNumberFormat="1" applyFont="1" applyFill="1" applyBorder="1" applyAlignment="1">
      <alignment horizontal="center" vertical="center" wrapText="1"/>
    </xf>
    <xf numFmtId="165" fontId="13" fillId="0" borderId="26" xfId="10" applyNumberFormat="1" applyFont="1" applyFill="1" applyBorder="1" applyAlignment="1">
      <alignment vertical="center"/>
    </xf>
    <xf numFmtId="165" fontId="13" fillId="0" borderId="0" xfId="9" applyNumberFormat="1" applyFont="1" applyFill="1" applyBorder="1" applyAlignment="1">
      <alignment vertical="center" wrapText="1"/>
    </xf>
    <xf numFmtId="2" fontId="2" fillId="0" borderId="2" xfId="9" applyNumberFormat="1" applyFont="1" applyFill="1" applyBorder="1" applyAlignment="1">
      <alignment vertical="center" wrapText="1"/>
    </xf>
    <xf numFmtId="2" fontId="21" fillId="0" borderId="2" xfId="9" applyNumberFormat="1" applyFont="1" applyFill="1" applyBorder="1" applyAlignment="1">
      <alignment vertical="center" wrapText="1"/>
    </xf>
    <xf numFmtId="2" fontId="2" fillId="0" borderId="26" xfId="9" applyNumberFormat="1" applyFont="1" applyFill="1" applyBorder="1" applyAlignment="1">
      <alignment vertical="center" wrapText="1"/>
    </xf>
    <xf numFmtId="2" fontId="2" fillId="0" borderId="0" xfId="9" applyNumberFormat="1" applyFont="1" applyFill="1" applyBorder="1" applyAlignment="1">
      <alignment vertical="center"/>
    </xf>
    <xf numFmtId="2" fontId="2" fillId="0" borderId="4" xfId="9" applyNumberFormat="1" applyFont="1" applyFill="1" applyBorder="1" applyAlignment="1">
      <alignment vertical="center"/>
    </xf>
    <xf numFmtId="2" fontId="2" fillId="0" borderId="2" xfId="9" applyNumberFormat="1" applyFont="1" applyFill="1" applyBorder="1" applyAlignment="1">
      <alignment vertical="center"/>
    </xf>
    <xf numFmtId="167" fontId="2" fillId="0" borderId="2" xfId="11" applyFont="1" applyFill="1" applyBorder="1" applyAlignment="1" applyProtection="1">
      <alignment vertical="center" wrapText="1"/>
    </xf>
    <xf numFmtId="169" fontId="2" fillId="0" borderId="26" xfId="11" applyNumberFormat="1" applyFont="1" applyFill="1" applyBorder="1" applyAlignment="1" applyProtection="1">
      <alignment vertical="center"/>
    </xf>
    <xf numFmtId="167" fontId="2" fillId="0" borderId="2" xfId="11" applyFont="1" applyFill="1" applyBorder="1" applyAlignment="1" applyProtection="1">
      <alignment horizontal="center" vertical="center" wrapText="1"/>
    </xf>
    <xf numFmtId="167" fontId="13" fillId="0" borderId="26" xfId="11" applyFont="1" applyFill="1" applyBorder="1" applyAlignment="1" applyProtection="1">
      <alignment vertical="center" wrapText="1"/>
    </xf>
    <xf numFmtId="167" fontId="2" fillId="0" borderId="26" xfId="11" applyFont="1" applyFill="1" applyBorder="1" applyAlignment="1" applyProtection="1">
      <alignment vertical="center" wrapText="1"/>
    </xf>
    <xf numFmtId="2" fontId="2" fillId="0" borderId="0" xfId="9" applyNumberFormat="1" applyFont="1" applyFill="1" applyBorder="1" applyAlignment="1">
      <alignment vertical="center" wrapText="1"/>
    </xf>
    <xf numFmtId="164" fontId="14" fillId="0" borderId="2" xfId="1" applyNumberFormat="1" applyFont="1" applyFill="1" applyBorder="1" applyAlignment="1" applyProtection="1">
      <alignment horizontal="center" vertical="center" wrapText="1"/>
    </xf>
    <xf numFmtId="164" fontId="14" fillId="0" borderId="2" xfId="1" applyNumberFormat="1" applyFont="1" applyFill="1" applyBorder="1" applyAlignment="1" applyProtection="1">
      <alignment vertical="center" wrapText="1"/>
    </xf>
    <xf numFmtId="167" fontId="14" fillId="0" borderId="2" xfId="11" applyFont="1" applyFill="1" applyBorder="1" applyAlignment="1" applyProtection="1">
      <alignment vertical="center" wrapText="1"/>
    </xf>
    <xf numFmtId="0" fontId="2" fillId="0" borderId="18" xfId="9" applyFont="1" applyFill="1" applyBorder="1" applyAlignment="1">
      <alignment vertical="center"/>
    </xf>
    <xf numFmtId="167" fontId="13" fillId="0" borderId="1" xfId="11" applyFont="1" applyFill="1" applyBorder="1" applyAlignment="1" applyProtection="1">
      <alignment vertical="center" wrapText="1"/>
    </xf>
    <xf numFmtId="170" fontId="13" fillId="0" borderId="1" xfId="11" applyNumberFormat="1" applyFont="1" applyFill="1" applyBorder="1" applyAlignment="1" applyProtection="1">
      <alignment vertical="center"/>
    </xf>
    <xf numFmtId="0" fontId="2" fillId="0" borderId="8" xfId="9" applyFont="1" applyFill="1" applyBorder="1" applyAlignment="1">
      <alignment vertical="center"/>
    </xf>
    <xf numFmtId="0" fontId="2" fillId="0" borderId="9" xfId="9" applyFont="1" applyFill="1" applyBorder="1" applyAlignment="1">
      <alignment vertical="center"/>
    </xf>
    <xf numFmtId="168" fontId="2" fillId="0" borderId="2" xfId="11" applyNumberFormat="1" applyFont="1" applyFill="1" applyBorder="1" applyAlignment="1" applyProtection="1">
      <alignment vertical="center" wrapText="1"/>
    </xf>
    <xf numFmtId="0" fontId="2" fillId="0" borderId="27" xfId="9" applyFont="1" applyFill="1" applyBorder="1" applyAlignment="1">
      <alignment vertical="center"/>
    </xf>
    <xf numFmtId="1" fontId="19" fillId="0" borderId="28" xfId="9" applyNumberFormat="1" applyFont="1" applyFill="1" applyBorder="1" applyAlignment="1">
      <alignment vertical="center"/>
    </xf>
    <xf numFmtId="165" fontId="19" fillId="0" borderId="29" xfId="9" applyNumberFormat="1" applyFont="1" applyFill="1" applyBorder="1" applyAlignment="1">
      <alignment vertical="center"/>
    </xf>
    <xf numFmtId="2" fontId="13" fillId="0" borderId="4" xfId="9" applyNumberFormat="1" applyFont="1" applyFill="1" applyBorder="1" applyAlignment="1">
      <alignment vertical="center" wrapText="1"/>
    </xf>
    <xf numFmtId="0" fontId="2" fillId="0" borderId="4" xfId="9" applyFont="1" applyFill="1" applyBorder="1" applyAlignment="1">
      <alignment vertical="center" wrapText="1"/>
    </xf>
    <xf numFmtId="0" fontId="2" fillId="0" borderId="4" xfId="12" applyFont="1" applyFill="1" applyBorder="1" applyAlignment="1">
      <alignment vertical="center"/>
    </xf>
    <xf numFmtId="0" fontId="13" fillId="0" borderId="4" xfId="12" applyFont="1" applyFill="1" applyBorder="1" applyAlignment="1">
      <alignment vertical="center"/>
    </xf>
    <xf numFmtId="0" fontId="13" fillId="0" borderId="14" xfId="12" applyFont="1" applyFill="1" applyBorder="1" applyAlignment="1">
      <alignment vertical="center"/>
    </xf>
    <xf numFmtId="0" fontId="13" fillId="0" borderId="30" xfId="12" applyFont="1" applyFill="1" applyBorder="1" applyAlignment="1">
      <alignment vertical="center"/>
    </xf>
    <xf numFmtId="1" fontId="19" fillId="0" borderId="31" xfId="9" applyNumberFormat="1" applyFont="1" applyFill="1" applyBorder="1" applyAlignment="1">
      <alignment vertical="center"/>
    </xf>
    <xf numFmtId="165" fontId="19" fillId="0" borderId="32" xfId="9" applyNumberFormat="1" applyFont="1" applyFill="1" applyBorder="1" applyAlignment="1">
      <alignment vertical="center"/>
    </xf>
    <xf numFmtId="1" fontId="13" fillId="0" borderId="33" xfId="9" applyNumberFormat="1" applyFont="1" applyFill="1" applyBorder="1" applyAlignment="1">
      <alignment horizontal="center" vertical="center" wrapText="1"/>
    </xf>
    <xf numFmtId="1" fontId="2" fillId="0" borderId="33" xfId="9" applyNumberFormat="1" applyFont="1" applyFill="1" applyBorder="1" applyAlignment="1">
      <alignment horizontal="center" vertical="center" wrapText="1"/>
    </xf>
    <xf numFmtId="1" fontId="13" fillId="0" borderId="33" xfId="9" applyNumberFormat="1" applyFont="1" applyFill="1" applyBorder="1" applyAlignment="1">
      <alignment vertical="center" wrapText="1"/>
    </xf>
    <xf numFmtId="1" fontId="13" fillId="0" borderId="34" xfId="9" applyNumberFormat="1" applyFont="1" applyFill="1" applyBorder="1" applyAlignment="1">
      <alignment vertical="center" wrapText="1"/>
    </xf>
    <xf numFmtId="1" fontId="2" fillId="0" borderId="35" xfId="9" applyNumberFormat="1" applyFont="1" applyFill="1" applyBorder="1" applyAlignment="1">
      <alignment vertical="center" wrapText="1"/>
    </xf>
    <xf numFmtId="167" fontId="13" fillId="0" borderId="15" xfId="11" applyFont="1" applyFill="1" applyBorder="1" applyAlignment="1" applyProtection="1">
      <alignment vertical="center"/>
    </xf>
    <xf numFmtId="167" fontId="13" fillId="0" borderId="15" xfId="11" applyFont="1" applyFill="1" applyBorder="1" applyAlignment="1" applyProtection="1">
      <alignment vertical="center" wrapText="1"/>
    </xf>
    <xf numFmtId="164" fontId="2" fillId="0" borderId="15" xfId="1" applyFont="1" applyFill="1" applyBorder="1" applyAlignment="1" applyProtection="1">
      <alignment vertical="center" wrapText="1"/>
    </xf>
    <xf numFmtId="170" fontId="2" fillId="0" borderId="15" xfId="11" applyNumberFormat="1" applyFont="1" applyFill="1" applyBorder="1" applyAlignment="1" applyProtection="1">
      <alignment vertical="center" wrapText="1"/>
    </xf>
    <xf numFmtId="168" fontId="13" fillId="0" borderId="1" xfId="11" applyNumberFormat="1" applyFont="1" applyFill="1" applyBorder="1" applyAlignment="1" applyProtection="1">
      <alignment vertical="center" wrapText="1"/>
    </xf>
    <xf numFmtId="170" fontId="13" fillId="0" borderId="1" xfId="11" applyNumberFormat="1" applyFont="1" applyFill="1" applyBorder="1" applyAlignment="1" applyProtection="1">
      <alignment vertical="center" wrapText="1"/>
    </xf>
    <xf numFmtId="170" fontId="2" fillId="0" borderId="1" xfId="11" applyNumberFormat="1" applyFont="1" applyFill="1" applyBorder="1" applyAlignment="1" applyProtection="1">
      <alignment vertical="center" wrapText="1"/>
    </xf>
    <xf numFmtId="167" fontId="13" fillId="0" borderId="1" xfId="11" applyFont="1" applyFill="1" applyBorder="1" applyAlignment="1" applyProtection="1">
      <alignment horizontal="center" vertical="center" wrapText="1"/>
    </xf>
    <xf numFmtId="164" fontId="13" fillId="0" borderId="1" xfId="1" applyFont="1" applyFill="1" applyBorder="1" applyAlignment="1" applyProtection="1">
      <alignment vertical="center" wrapText="1"/>
    </xf>
    <xf numFmtId="1" fontId="13" fillId="0" borderId="36" xfId="9" applyNumberFormat="1" applyFont="1" applyFill="1" applyBorder="1" applyAlignment="1">
      <alignment vertical="center" wrapText="1"/>
    </xf>
    <xf numFmtId="170" fontId="7" fillId="0" borderId="0" xfId="4" applyNumberFormat="1" applyFont="1" applyFill="1"/>
    <xf numFmtId="165" fontId="11" fillId="0" borderId="5" xfId="4" applyNumberFormat="1" applyFont="1" applyFill="1" applyBorder="1" applyAlignment="1">
      <alignment horizontal="center" vertical="center" wrapText="1"/>
    </xf>
    <xf numFmtId="0" fontId="2" fillId="0" borderId="1" xfId="9" applyFont="1" applyFill="1" applyBorder="1" applyAlignment="1">
      <alignment vertical="center"/>
    </xf>
    <xf numFmtId="167" fontId="2" fillId="0" borderId="1" xfId="9" applyNumberFormat="1" applyFont="1" applyFill="1" applyBorder="1" applyAlignment="1">
      <alignment vertical="center"/>
    </xf>
    <xf numFmtId="164" fontId="2" fillId="0" borderId="1" xfId="9" applyNumberFormat="1" applyFont="1" applyFill="1" applyBorder="1" applyAlignment="1">
      <alignment vertical="center"/>
    </xf>
    <xf numFmtId="1" fontId="2" fillId="0" borderId="0" xfId="9" applyNumberFormat="1" applyFont="1" applyFill="1" applyBorder="1" applyAlignment="1">
      <alignment vertical="center" wrapText="1"/>
    </xf>
    <xf numFmtId="0" fontId="13" fillId="0" borderId="0" xfId="12" applyFont="1" applyFill="1" applyBorder="1" applyAlignment="1">
      <alignment vertical="center"/>
    </xf>
    <xf numFmtId="167" fontId="13" fillId="0" borderId="0" xfId="11" applyFont="1" applyFill="1" applyBorder="1" applyAlignment="1" applyProtection="1">
      <alignment horizontal="center" vertical="center" wrapText="1"/>
    </xf>
    <xf numFmtId="167" fontId="13" fillId="0" borderId="0" xfId="11" applyFont="1" applyFill="1" applyBorder="1" applyAlignment="1" applyProtection="1">
      <alignment vertical="center" wrapText="1"/>
    </xf>
    <xf numFmtId="170" fontId="13" fillId="0" borderId="0" xfId="11" applyNumberFormat="1" applyFont="1" applyFill="1" applyBorder="1" applyAlignment="1" applyProtection="1">
      <alignment vertical="center"/>
    </xf>
    <xf numFmtId="0" fontId="13" fillId="2" borderId="30" xfId="12" applyFont="1" applyFill="1" applyBorder="1" applyAlignment="1">
      <alignment vertical="center"/>
    </xf>
    <xf numFmtId="168" fontId="13" fillId="2" borderId="1" xfId="11" applyNumberFormat="1" applyFont="1" applyFill="1" applyBorder="1" applyAlignment="1" applyProtection="1">
      <alignment vertical="center" wrapText="1"/>
    </xf>
    <xf numFmtId="164" fontId="13" fillId="2" borderId="1" xfId="1" applyFont="1" applyFill="1" applyBorder="1" applyAlignment="1" applyProtection="1">
      <alignment vertical="center" wrapText="1"/>
    </xf>
    <xf numFmtId="170" fontId="13" fillId="2" borderId="1" xfId="11" applyNumberFormat="1" applyFont="1" applyFill="1" applyBorder="1" applyAlignment="1" applyProtection="1">
      <alignment vertical="center" wrapText="1"/>
    </xf>
    <xf numFmtId="170" fontId="2" fillId="2" borderId="1" xfId="11" applyNumberFormat="1" applyFont="1" applyFill="1" applyBorder="1" applyAlignment="1" applyProtection="1">
      <alignment vertical="center" wrapText="1"/>
    </xf>
    <xf numFmtId="164" fontId="2" fillId="0" borderId="2" xfId="1" applyFont="1" applyFill="1" applyBorder="1" applyAlignment="1" applyProtection="1">
      <alignment vertical="center" wrapText="1"/>
    </xf>
    <xf numFmtId="0" fontId="0" fillId="0" borderId="0" xfId="0" applyAlignment="1">
      <alignment horizontal="center" vertical="center"/>
    </xf>
    <xf numFmtId="9" fontId="14" fillId="0" borderId="6" xfId="3" applyNumberFormat="1" applyFont="1" applyFill="1" applyBorder="1" applyAlignment="1">
      <alignment horizontal="center" vertical="center"/>
    </xf>
    <xf numFmtId="164" fontId="9" fillId="0" borderId="0" xfId="1" applyFont="1" applyFill="1" applyBorder="1" applyAlignment="1" applyProtection="1"/>
    <xf numFmtId="9" fontId="2" fillId="0" borderId="4" xfId="2" applyNumberFormat="1" applyFont="1" applyFill="1" applyBorder="1" applyAlignment="1" applyProtection="1">
      <alignment horizontal="center" vertical="center"/>
    </xf>
    <xf numFmtId="9" fontId="14" fillId="0" borderId="7" xfId="3" applyNumberFormat="1" applyFont="1" applyFill="1" applyBorder="1" applyAlignment="1">
      <alignment horizontal="center" vertical="center"/>
    </xf>
    <xf numFmtId="9" fontId="14" fillId="0" borderId="37" xfId="3" applyNumberFormat="1" applyFont="1" applyFill="1" applyBorder="1" applyAlignment="1">
      <alignment horizontal="center" vertical="center"/>
    </xf>
    <xf numFmtId="10" fontId="2" fillId="0" borderId="9" xfId="4" applyNumberFormat="1" applyFont="1" applyFill="1" applyBorder="1" applyAlignment="1">
      <alignment horizontal="center" vertical="center"/>
    </xf>
    <xf numFmtId="167" fontId="2" fillId="0" borderId="2" xfId="11" applyFont="1" applyFill="1" applyBorder="1" applyAlignment="1" applyProtection="1">
      <alignment horizontal="right" vertical="center" wrapText="1"/>
    </xf>
    <xf numFmtId="167" fontId="14" fillId="0" borderId="2" xfId="11" applyFont="1" applyFill="1" applyBorder="1" applyAlignment="1" applyProtection="1">
      <alignment horizontal="right" vertical="center" wrapText="1"/>
    </xf>
    <xf numFmtId="17" fontId="7" fillId="0" borderId="0" xfId="4" applyNumberFormat="1" applyFont="1" applyFill="1" applyBorder="1"/>
    <xf numFmtId="9" fontId="14" fillId="0" borderId="10" xfId="3" applyNumberFormat="1" applyFont="1" applyFill="1" applyBorder="1" applyAlignment="1">
      <alignment horizontal="center" vertical="center"/>
    </xf>
    <xf numFmtId="9" fontId="14" fillId="0" borderId="38" xfId="3" applyNumberFormat="1" applyFont="1" applyFill="1" applyBorder="1" applyAlignment="1">
      <alignment horizontal="center" vertical="center"/>
    </xf>
    <xf numFmtId="9" fontId="14" fillId="0" borderId="5" xfId="3" applyNumberFormat="1" applyFont="1" applyFill="1" applyBorder="1" applyAlignment="1">
      <alignment horizontal="center" vertical="center"/>
    </xf>
    <xf numFmtId="9" fontId="14" fillId="0" borderId="18" xfId="3" applyNumberFormat="1" applyFont="1" applyFill="1" applyBorder="1" applyAlignment="1">
      <alignment horizontal="center" vertical="center"/>
    </xf>
    <xf numFmtId="9" fontId="14" fillId="0" borderId="39" xfId="3" applyNumberFormat="1" applyFont="1" applyFill="1" applyBorder="1" applyAlignment="1">
      <alignment horizontal="center" vertical="center"/>
    </xf>
    <xf numFmtId="9" fontId="14" fillId="0" borderId="1" xfId="3" applyNumberFormat="1" applyFont="1" applyFill="1" applyBorder="1" applyAlignment="1">
      <alignment horizontal="center" vertical="center"/>
    </xf>
    <xf numFmtId="9" fontId="14" fillId="0" borderId="40" xfId="3" applyNumberFormat="1" applyFont="1" applyFill="1" applyBorder="1" applyAlignment="1">
      <alignment horizontal="center" vertical="center"/>
    </xf>
    <xf numFmtId="9" fontId="14" fillId="0" borderId="41" xfId="3" applyNumberFormat="1" applyFont="1" applyFill="1" applyBorder="1" applyAlignment="1">
      <alignment horizontal="center" vertical="center"/>
    </xf>
    <xf numFmtId="1" fontId="19" fillId="0" borderId="42" xfId="9" applyNumberFormat="1" applyFont="1" applyFill="1" applyBorder="1" applyAlignment="1">
      <alignment horizontal="center" vertical="center"/>
    </xf>
    <xf numFmtId="2" fontId="2" fillId="0" borderId="6" xfId="9" applyNumberFormat="1" applyFont="1" applyFill="1" applyBorder="1" applyAlignment="1">
      <alignment vertical="center" wrapText="1"/>
    </xf>
    <xf numFmtId="167" fontId="2" fillId="0" borderId="6" xfId="11" applyFont="1" applyFill="1" applyBorder="1" applyAlignment="1" applyProtection="1">
      <alignment vertical="center" wrapText="1"/>
    </xf>
    <xf numFmtId="172" fontId="2" fillId="0" borderId="0" xfId="1" applyNumberFormat="1" applyFont="1" applyFill="1" applyBorder="1" applyAlignment="1">
      <alignment vertical="center"/>
    </xf>
    <xf numFmtId="164" fontId="2" fillId="0" borderId="0" xfId="1" applyFont="1" applyFill="1" applyBorder="1" applyAlignment="1">
      <alignment vertical="center"/>
    </xf>
    <xf numFmtId="168" fontId="13" fillId="0" borderId="2" xfId="11" applyNumberFormat="1" applyFont="1" applyFill="1" applyBorder="1" applyAlignment="1" applyProtection="1">
      <alignment vertical="center" wrapText="1"/>
    </xf>
    <xf numFmtId="164" fontId="2" fillId="0" borderId="4" xfId="1" applyFont="1" applyFill="1" applyBorder="1" applyAlignment="1">
      <alignment vertical="center"/>
    </xf>
    <xf numFmtId="164" fontId="13" fillId="0" borderId="1" xfId="1" applyFont="1" applyFill="1" applyBorder="1" applyAlignment="1" applyProtection="1">
      <alignment horizontal="center" vertical="center" wrapText="1"/>
    </xf>
    <xf numFmtId="164" fontId="19" fillId="0" borderId="3" xfId="1" applyFont="1" applyFill="1" applyBorder="1" applyAlignment="1" applyProtection="1">
      <alignment vertical="center"/>
    </xf>
    <xf numFmtId="164" fontId="13" fillId="0" borderId="2" xfId="1" applyFont="1" applyFill="1" applyBorder="1" applyAlignment="1">
      <alignment vertical="center"/>
    </xf>
    <xf numFmtId="164" fontId="14" fillId="0" borderId="2" xfId="1" applyFont="1" applyFill="1" applyBorder="1" applyAlignment="1" applyProtection="1">
      <alignment horizontal="center" vertical="center" wrapText="1"/>
    </xf>
    <xf numFmtId="164" fontId="14" fillId="0" borderId="2" xfId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36" xfId="0" applyFont="1" applyFill="1" applyBorder="1"/>
    <xf numFmtId="0" fontId="3" fillId="0" borderId="35" xfId="0" applyFont="1" applyFill="1" applyBorder="1"/>
    <xf numFmtId="10" fontId="2" fillId="0" borderId="0" xfId="2" applyNumberFormat="1" applyFont="1" applyFill="1"/>
    <xf numFmtId="0" fontId="2" fillId="0" borderId="4" xfId="12" applyFont="1" applyFill="1" applyBorder="1" applyAlignment="1">
      <alignment vertical="center" wrapText="1"/>
    </xf>
    <xf numFmtId="164" fontId="0" fillId="0" borderId="0" xfId="1" applyFont="1"/>
    <xf numFmtId="0" fontId="0" fillId="0" borderId="0" xfId="0" applyAlignment="1">
      <alignment horizontal="center" vertical="center"/>
    </xf>
    <xf numFmtId="0" fontId="2" fillId="0" borderId="31" xfId="0" applyFont="1" applyFill="1" applyBorder="1" applyAlignment="1">
      <alignment horizontal="left" wrapText="1"/>
    </xf>
    <xf numFmtId="0" fontId="2" fillId="0" borderId="43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/>
    </xf>
    <xf numFmtId="0" fontId="12" fillId="0" borderId="0" xfId="4" applyFont="1" applyFill="1" applyAlignment="1">
      <alignment horizontal="center"/>
    </xf>
    <xf numFmtId="165" fontId="19" fillId="0" borderId="17" xfId="9" applyNumberFormat="1" applyFont="1" applyFill="1" applyBorder="1" applyAlignment="1">
      <alignment horizontal="center" vertical="center" wrapText="1"/>
    </xf>
    <xf numFmtId="165" fontId="19" fillId="0" borderId="9" xfId="9" applyNumberFormat="1" applyFont="1" applyFill="1" applyBorder="1" applyAlignment="1">
      <alignment horizontal="center" vertical="center" wrapText="1"/>
    </xf>
    <xf numFmtId="0" fontId="3" fillId="0" borderId="18" xfId="9" applyFont="1" applyFill="1" applyBorder="1" applyAlignment="1">
      <alignment horizontal="center" vertical="center"/>
    </xf>
    <xf numFmtId="0" fontId="3" fillId="0" borderId="19" xfId="9" applyFont="1" applyFill="1" applyBorder="1" applyAlignment="1">
      <alignment horizontal="center" vertical="center"/>
    </xf>
    <xf numFmtId="0" fontId="3" fillId="0" borderId="23" xfId="9" applyFont="1" applyFill="1" applyBorder="1" applyAlignment="1">
      <alignment horizontal="center" vertical="center"/>
    </xf>
    <xf numFmtId="0" fontId="3" fillId="0" borderId="6" xfId="9" applyFont="1" applyFill="1" applyBorder="1" applyAlignment="1">
      <alignment horizontal="center" vertical="center"/>
    </xf>
    <xf numFmtId="0" fontId="3" fillId="0" borderId="13" xfId="9" applyFont="1" applyFill="1" applyBorder="1" applyAlignment="1">
      <alignment horizontal="center" vertical="center"/>
    </xf>
    <xf numFmtId="0" fontId="3" fillId="0" borderId="21" xfId="9" applyFont="1" applyFill="1" applyBorder="1" applyAlignment="1">
      <alignment horizontal="center" vertical="center"/>
    </xf>
    <xf numFmtId="0" fontId="22" fillId="0" borderId="44" xfId="13" applyFont="1" applyBorder="1" applyAlignment="1">
      <alignment horizontal="center" vertical="center" wrapText="1"/>
    </xf>
    <xf numFmtId="0" fontId="22" fillId="0" borderId="45" xfId="13" applyFont="1" applyBorder="1" applyAlignment="1">
      <alignment horizontal="center" vertical="center" wrapText="1"/>
    </xf>
    <xf numFmtId="0" fontId="22" fillId="0" borderId="46" xfId="13" applyFont="1" applyBorder="1" applyAlignment="1">
      <alignment horizontal="center" vertical="center" wrapText="1"/>
    </xf>
    <xf numFmtId="0" fontId="23" fillId="0" borderId="0" xfId="13" applyFont="1" applyAlignment="1">
      <alignment horizontal="center"/>
    </xf>
    <xf numFmtId="0" fontId="24" fillId="0" borderId="0" xfId="13" applyFont="1"/>
    <xf numFmtId="0" fontId="23" fillId="0" borderId="47" xfId="13" applyFont="1" applyBorder="1" applyAlignment="1">
      <alignment horizontal="center"/>
    </xf>
    <xf numFmtId="0" fontId="23" fillId="0" borderId="0" xfId="13" applyFont="1" applyBorder="1" applyAlignment="1">
      <alignment horizontal="center"/>
    </xf>
    <xf numFmtId="0" fontId="23" fillId="0" borderId="48" xfId="13" applyFont="1" applyBorder="1" applyAlignment="1">
      <alignment horizontal="center"/>
    </xf>
    <xf numFmtId="0" fontId="25" fillId="0" borderId="49" xfId="13" applyFont="1" applyBorder="1" applyAlignment="1">
      <alignment horizontal="center" vertical="center"/>
    </xf>
    <xf numFmtId="0" fontId="25" fillId="0" borderId="1" xfId="13" applyFont="1" applyBorder="1" applyAlignment="1">
      <alignment horizontal="center" vertical="center" wrapText="1"/>
    </xf>
    <xf numFmtId="0" fontId="25" fillId="0" borderId="50" xfId="13" applyFont="1" applyBorder="1" applyAlignment="1">
      <alignment horizontal="center" vertical="center"/>
    </xf>
    <xf numFmtId="0" fontId="22" fillId="0" borderId="1" xfId="13" applyFont="1" applyFill="1" applyBorder="1" applyAlignment="1">
      <alignment horizontal="center"/>
    </xf>
    <xf numFmtId="164" fontId="24" fillId="0" borderId="1" xfId="1" applyFont="1" applyBorder="1"/>
    <xf numFmtId="41" fontId="25" fillId="0" borderId="1" xfId="13" applyNumberFormat="1" applyFont="1" applyBorder="1" applyAlignment="1">
      <alignment horizontal="center"/>
    </xf>
    <xf numFmtId="2" fontId="25" fillId="0" borderId="1" xfId="13" applyNumberFormat="1" applyFont="1" applyBorder="1" applyAlignment="1">
      <alignment horizontal="center"/>
    </xf>
    <xf numFmtId="173" fontId="25" fillId="0" borderId="1" xfId="13" applyNumberFormat="1" applyFont="1" applyBorder="1" applyAlignment="1">
      <alignment horizontal="center"/>
    </xf>
    <xf numFmtId="164" fontId="25" fillId="0" borderId="1" xfId="14" applyNumberFormat="1" applyFont="1" applyBorder="1"/>
    <xf numFmtId="2" fontId="23" fillId="0" borderId="0" xfId="13" applyNumberFormat="1" applyFont="1" applyAlignment="1">
      <alignment horizontal="center"/>
    </xf>
    <xf numFmtId="41" fontId="24" fillId="0" borderId="0" xfId="13" applyNumberFormat="1" applyFont="1"/>
    <xf numFmtId="17" fontId="0" fillId="0" borderId="0" xfId="0" applyNumberFormat="1"/>
    <xf numFmtId="164" fontId="25" fillId="0" borderId="1" xfId="1" applyFont="1" applyBorder="1" applyAlignment="1">
      <alignment horizontal="center"/>
    </xf>
    <xf numFmtId="17" fontId="24" fillId="0" borderId="0" xfId="13" applyNumberFormat="1" applyFont="1"/>
    <xf numFmtId="41" fontId="24" fillId="0" borderId="1" xfId="13" applyNumberFormat="1" applyFont="1" applyBorder="1"/>
    <xf numFmtId="0" fontId="22" fillId="0" borderId="51" xfId="13" applyFont="1" applyBorder="1" applyAlignment="1">
      <alignment horizontal="center"/>
    </xf>
    <xf numFmtId="164" fontId="22" fillId="0" borderId="1" xfId="1" applyFont="1" applyBorder="1" applyAlignment="1">
      <alignment horizontal="center"/>
    </xf>
    <xf numFmtId="0" fontId="22" fillId="0" borderId="1" xfId="13" applyFont="1" applyBorder="1" applyAlignment="1">
      <alignment horizontal="center"/>
    </xf>
    <xf numFmtId="2" fontId="22" fillId="0" borderId="50" xfId="13" applyNumberFormat="1" applyFont="1" applyBorder="1" applyAlignment="1">
      <alignment horizontal="center"/>
    </xf>
    <xf numFmtId="0" fontId="25" fillId="0" borderId="49" xfId="13" applyFont="1" applyBorder="1" applyAlignment="1">
      <alignment horizontal="center"/>
    </xf>
    <xf numFmtId="0" fontId="25" fillId="0" borderId="1" xfId="13" applyFont="1" applyBorder="1" applyAlignment="1">
      <alignment horizontal="center"/>
    </xf>
    <xf numFmtId="0" fontId="25" fillId="0" borderId="50" xfId="13" applyFont="1" applyBorder="1" applyAlignment="1">
      <alignment horizontal="center"/>
    </xf>
    <xf numFmtId="0" fontId="25" fillId="0" borderId="44" xfId="13" applyFont="1" applyBorder="1" applyAlignment="1">
      <alignment horizontal="left"/>
    </xf>
    <xf numFmtId="0" fontId="25" fillId="0" borderId="45" xfId="13" applyFont="1" applyBorder="1" applyAlignment="1">
      <alignment horizontal="left"/>
    </xf>
    <xf numFmtId="0" fontId="25" fillId="0" borderId="46" xfId="13" applyFont="1" applyBorder="1" applyAlignment="1">
      <alignment horizontal="left"/>
    </xf>
    <xf numFmtId="0" fontId="25" fillId="0" borderId="52" xfId="13" applyFont="1" applyBorder="1" applyAlignment="1">
      <alignment horizontal="left"/>
    </xf>
    <xf numFmtId="0" fontId="25" fillId="0" borderId="53" xfId="13" applyFont="1" applyBorder="1" applyAlignment="1">
      <alignment horizontal="left"/>
    </xf>
    <xf numFmtId="0" fontId="25" fillId="0" borderId="54" xfId="13" applyFont="1" applyBorder="1" applyAlignment="1">
      <alignment horizontal="left"/>
    </xf>
  </cellXfs>
  <cellStyles count="15">
    <cellStyle name="Comma" xfId="1" builtinId="3"/>
    <cellStyle name="Comma 2" xfId="6"/>
    <cellStyle name="Comma 2 2" xfId="7"/>
    <cellStyle name="Comma 3 2" xfId="14"/>
    <cellStyle name="Excel Built-in Comma 1" xfId="11"/>
    <cellStyle name="Excel Built-in Normal" xfId="9"/>
    <cellStyle name="Excel Built-in Percent" xfId="8"/>
    <cellStyle name="Normal" xfId="0" builtinId="0"/>
    <cellStyle name="Normal 2 10" xfId="13"/>
    <cellStyle name="Normal 3" xfId="4"/>
    <cellStyle name="Normal 4" xfId="3"/>
    <cellStyle name="Normal_Eisha - Lorel" xfId="12"/>
    <cellStyle name="Normal_PNB HSG- MARVEL LANDMARK - ZEPHYR" xfId="10"/>
    <cellStyle name="Percent" xfId="2" builtinId="5"/>
    <cellStyle name="Percent 2 2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F34" sqref="F34"/>
    </sheetView>
  </sheetViews>
  <sheetFormatPr defaultRowHeight="14.4" x14ac:dyDescent="0.3"/>
  <cols>
    <col min="4" max="4" width="10.44140625" bestFit="1" customWidth="1"/>
    <col min="5" max="5" width="10.44140625" customWidth="1"/>
    <col min="6" max="6" width="17.33203125" customWidth="1"/>
    <col min="7" max="7" width="13.33203125" bestFit="1" customWidth="1"/>
  </cols>
  <sheetData>
    <row r="1" spans="1:10" x14ac:dyDescent="0.3">
      <c r="A1" s="36" t="s">
        <v>50</v>
      </c>
    </row>
    <row r="2" spans="1:10" x14ac:dyDescent="0.3">
      <c r="F2" s="40"/>
      <c r="G2" s="40"/>
    </row>
    <row r="3" spans="1:10" x14ac:dyDescent="0.3">
      <c r="A3" s="251" t="s">
        <v>99</v>
      </c>
      <c r="B3" s="252"/>
      <c r="C3" s="252"/>
      <c r="D3" s="252"/>
      <c r="E3" s="252"/>
      <c r="F3" s="253"/>
      <c r="G3" s="254"/>
      <c r="H3" s="255"/>
      <c r="I3" s="255"/>
      <c r="J3" s="255"/>
    </row>
    <row r="4" spans="1:10" x14ac:dyDescent="0.3">
      <c r="A4" s="256"/>
      <c r="B4" s="257"/>
      <c r="C4" s="257"/>
      <c r="D4" s="257"/>
      <c r="E4" s="257"/>
      <c r="F4" s="258"/>
      <c r="G4" s="254"/>
      <c r="H4" s="255"/>
      <c r="I4" s="255"/>
      <c r="J4" s="255"/>
    </row>
    <row r="5" spans="1:10" ht="41.4" x14ac:dyDescent="0.3">
      <c r="A5" s="259" t="s">
        <v>17</v>
      </c>
      <c r="B5" s="260" t="s">
        <v>100</v>
      </c>
      <c r="C5" s="260" t="s">
        <v>101</v>
      </c>
      <c r="D5" s="260" t="s">
        <v>102</v>
      </c>
      <c r="E5" s="260" t="s">
        <v>103</v>
      </c>
      <c r="F5" s="261" t="s">
        <v>104</v>
      </c>
      <c r="G5" s="254"/>
      <c r="H5" s="255"/>
      <c r="I5" s="255"/>
      <c r="J5" s="255"/>
    </row>
    <row r="6" spans="1:10" x14ac:dyDescent="0.3">
      <c r="A6" s="262" t="s">
        <v>34</v>
      </c>
      <c r="B6" s="263">
        <v>0</v>
      </c>
      <c r="C6" s="264"/>
      <c r="D6" s="265">
        <f>+B6-C6</f>
        <v>0</v>
      </c>
      <c r="E6" s="266">
        <f>11.15/400</f>
        <v>2.7875E-2</v>
      </c>
      <c r="F6" s="267">
        <f>+D6*E6</f>
        <v>0</v>
      </c>
      <c r="G6" s="268">
        <f t="shared" ref="G6:G33" si="0">F6/10000000</f>
        <v>0</v>
      </c>
      <c r="H6" s="269"/>
      <c r="I6" s="255"/>
      <c r="J6" s="270"/>
    </row>
    <row r="7" spans="1:10" x14ac:dyDescent="0.3">
      <c r="A7" s="262" t="s">
        <v>37</v>
      </c>
      <c r="B7" s="263">
        <v>0</v>
      </c>
      <c r="C7" s="271"/>
      <c r="D7" s="265">
        <f t="shared" ref="D7:D33" si="1">+D6+B7-C7</f>
        <v>0</v>
      </c>
      <c r="E7" s="266">
        <f t="shared" ref="E7:E33" si="2">11.15/400</f>
        <v>2.7875E-2</v>
      </c>
      <c r="F7" s="267">
        <f t="shared" ref="F7:F33" si="3">+((D6+D7)/2)*E7</f>
        <v>0</v>
      </c>
      <c r="G7" s="268">
        <f t="shared" si="0"/>
        <v>0</v>
      </c>
      <c r="H7" s="269"/>
      <c r="I7" s="255"/>
      <c r="J7" s="272"/>
    </row>
    <row r="8" spans="1:10" x14ac:dyDescent="0.3">
      <c r="A8" s="262" t="s">
        <v>105</v>
      </c>
      <c r="B8" s="263">
        <v>1.75</v>
      </c>
      <c r="C8" s="271"/>
      <c r="D8" s="265">
        <f t="shared" si="1"/>
        <v>1.75</v>
      </c>
      <c r="E8" s="266">
        <f t="shared" si="2"/>
        <v>2.7875E-2</v>
      </c>
      <c r="F8" s="267">
        <f t="shared" si="3"/>
        <v>2.4390624999999999E-2</v>
      </c>
      <c r="G8" s="268">
        <f t="shared" si="0"/>
        <v>2.4390625E-9</v>
      </c>
      <c r="H8" s="269">
        <v>1</v>
      </c>
      <c r="I8" s="255"/>
      <c r="J8" s="272">
        <v>44896</v>
      </c>
    </row>
    <row r="9" spans="1:10" x14ac:dyDescent="0.3">
      <c r="A9" s="262" t="s">
        <v>106</v>
      </c>
      <c r="B9" s="263">
        <v>1.75</v>
      </c>
      <c r="C9" s="271"/>
      <c r="D9" s="265">
        <f t="shared" si="1"/>
        <v>3.5</v>
      </c>
      <c r="E9" s="266">
        <f t="shared" si="2"/>
        <v>2.7875E-2</v>
      </c>
      <c r="F9" s="267">
        <f t="shared" si="3"/>
        <v>7.3171874999999997E-2</v>
      </c>
      <c r="G9" s="268">
        <f t="shared" si="0"/>
        <v>7.3171874999999997E-9</v>
      </c>
      <c r="H9" s="269">
        <v>2</v>
      </c>
      <c r="I9" s="255"/>
      <c r="J9" s="272">
        <v>44986</v>
      </c>
    </row>
    <row r="10" spans="1:10" x14ac:dyDescent="0.3">
      <c r="A10" s="262" t="s">
        <v>34</v>
      </c>
      <c r="B10" s="263">
        <v>1.75</v>
      </c>
      <c r="C10" s="271"/>
      <c r="D10" s="265">
        <f t="shared" si="1"/>
        <v>5.25</v>
      </c>
      <c r="E10" s="266">
        <f t="shared" si="2"/>
        <v>2.7875E-2</v>
      </c>
      <c r="F10" s="267">
        <f t="shared" si="3"/>
        <v>0.121953125</v>
      </c>
      <c r="G10" s="268">
        <f t="shared" si="0"/>
        <v>1.21953125E-8</v>
      </c>
      <c r="H10" s="269">
        <v>3</v>
      </c>
      <c r="I10" s="255"/>
      <c r="J10" s="272">
        <v>45078</v>
      </c>
    </row>
    <row r="11" spans="1:10" x14ac:dyDescent="0.3">
      <c r="A11" s="262" t="s">
        <v>37</v>
      </c>
      <c r="B11" s="263">
        <v>1.75</v>
      </c>
      <c r="C11" s="271"/>
      <c r="D11" s="265">
        <f t="shared" si="1"/>
        <v>7</v>
      </c>
      <c r="E11" s="266">
        <f t="shared" si="2"/>
        <v>2.7875E-2</v>
      </c>
      <c r="F11" s="267">
        <f t="shared" si="3"/>
        <v>0.17073437499999999</v>
      </c>
      <c r="G11" s="268">
        <f t="shared" si="0"/>
        <v>1.7073437499999999E-8</v>
      </c>
      <c r="H11" s="269">
        <v>4</v>
      </c>
      <c r="I11" s="255"/>
      <c r="J11" s="272">
        <v>45170</v>
      </c>
    </row>
    <row r="12" spans="1:10" x14ac:dyDescent="0.3">
      <c r="A12" s="262" t="s">
        <v>105</v>
      </c>
      <c r="B12" s="263">
        <v>0</v>
      </c>
      <c r="C12" s="271"/>
      <c r="D12" s="265">
        <f t="shared" si="1"/>
        <v>7</v>
      </c>
      <c r="E12" s="266">
        <f t="shared" si="2"/>
        <v>2.7875E-2</v>
      </c>
      <c r="F12" s="267">
        <f t="shared" si="3"/>
        <v>0.19512499999999999</v>
      </c>
      <c r="G12" s="268">
        <f t="shared" si="0"/>
        <v>1.95125E-8</v>
      </c>
      <c r="H12" s="269">
        <v>5</v>
      </c>
      <c r="I12" s="255"/>
      <c r="J12" s="272">
        <v>45261</v>
      </c>
    </row>
    <row r="13" spans="1:10" x14ac:dyDescent="0.3">
      <c r="A13" s="262" t="s">
        <v>106</v>
      </c>
      <c r="B13" s="263">
        <v>0</v>
      </c>
      <c r="C13" s="271"/>
      <c r="D13" s="265">
        <f t="shared" si="1"/>
        <v>7</v>
      </c>
      <c r="E13" s="266">
        <f t="shared" si="2"/>
        <v>2.7875E-2</v>
      </c>
      <c r="F13" s="267">
        <f t="shared" si="3"/>
        <v>0.19512499999999999</v>
      </c>
      <c r="G13" s="268">
        <f t="shared" si="0"/>
        <v>1.95125E-8</v>
      </c>
      <c r="H13" s="269">
        <v>6</v>
      </c>
      <c r="I13" s="255"/>
      <c r="J13" s="272">
        <v>45352</v>
      </c>
    </row>
    <row r="14" spans="1:10" x14ac:dyDescent="0.3">
      <c r="A14" s="262" t="s">
        <v>34</v>
      </c>
      <c r="B14" s="273"/>
      <c r="C14" s="271">
        <v>0</v>
      </c>
      <c r="D14" s="265">
        <f t="shared" si="1"/>
        <v>7</v>
      </c>
      <c r="E14" s="266">
        <f t="shared" si="2"/>
        <v>2.7875E-2</v>
      </c>
      <c r="F14" s="267">
        <f t="shared" si="3"/>
        <v>0.19512499999999999</v>
      </c>
      <c r="G14" s="268">
        <f t="shared" si="0"/>
        <v>1.95125E-8</v>
      </c>
      <c r="H14" s="269">
        <v>7</v>
      </c>
      <c r="I14" s="255"/>
      <c r="J14" s="272">
        <v>45444</v>
      </c>
    </row>
    <row r="15" spans="1:10" x14ac:dyDescent="0.3">
      <c r="A15" s="262" t="s">
        <v>37</v>
      </c>
      <c r="B15" s="273">
        <v>0</v>
      </c>
      <c r="C15" s="271">
        <v>0</v>
      </c>
      <c r="D15" s="265">
        <f t="shared" si="1"/>
        <v>7</v>
      </c>
      <c r="E15" s="266">
        <f t="shared" si="2"/>
        <v>2.7875E-2</v>
      </c>
      <c r="F15" s="267">
        <f t="shared" si="3"/>
        <v>0.19512499999999999</v>
      </c>
      <c r="G15" s="268">
        <f t="shared" si="0"/>
        <v>1.95125E-8</v>
      </c>
      <c r="H15" s="269">
        <v>8</v>
      </c>
      <c r="I15" s="255"/>
      <c r="J15" s="272">
        <v>45536</v>
      </c>
    </row>
    <row r="16" spans="1:10" x14ac:dyDescent="0.3">
      <c r="A16" s="262" t="s">
        <v>105</v>
      </c>
      <c r="B16" s="273"/>
      <c r="C16" s="271">
        <v>1.75</v>
      </c>
      <c r="D16" s="265">
        <f t="shared" si="1"/>
        <v>5.25</v>
      </c>
      <c r="E16" s="266">
        <f t="shared" si="2"/>
        <v>2.7875E-2</v>
      </c>
      <c r="F16" s="267">
        <f t="shared" si="3"/>
        <v>0.17073437499999999</v>
      </c>
      <c r="G16" s="268">
        <f t="shared" si="0"/>
        <v>1.7073437499999999E-8</v>
      </c>
      <c r="H16" s="269">
        <v>9</v>
      </c>
      <c r="I16" s="255"/>
      <c r="J16" s="272">
        <v>45627</v>
      </c>
    </row>
    <row r="17" spans="1:10" x14ac:dyDescent="0.3">
      <c r="A17" s="262" t="s">
        <v>106</v>
      </c>
      <c r="B17" s="273"/>
      <c r="C17" s="271">
        <v>1.75</v>
      </c>
      <c r="D17" s="265">
        <f t="shared" si="1"/>
        <v>3.5</v>
      </c>
      <c r="E17" s="266">
        <f t="shared" si="2"/>
        <v>2.7875E-2</v>
      </c>
      <c r="F17" s="267">
        <f t="shared" si="3"/>
        <v>0.121953125</v>
      </c>
      <c r="G17" s="268">
        <f t="shared" si="0"/>
        <v>1.21953125E-8</v>
      </c>
      <c r="H17" s="269">
        <v>10</v>
      </c>
      <c r="I17" s="255"/>
      <c r="J17" s="272">
        <v>45717</v>
      </c>
    </row>
    <row r="18" spans="1:10" x14ac:dyDescent="0.3">
      <c r="A18" s="262" t="s">
        <v>34</v>
      </c>
      <c r="B18" s="263"/>
      <c r="C18" s="271">
        <v>1.75</v>
      </c>
      <c r="D18" s="265">
        <f t="shared" si="1"/>
        <v>1.75</v>
      </c>
      <c r="E18" s="266">
        <f t="shared" si="2"/>
        <v>2.7875E-2</v>
      </c>
      <c r="F18" s="267">
        <f t="shared" si="3"/>
        <v>7.3171874999999997E-2</v>
      </c>
      <c r="G18" s="268">
        <f t="shared" si="0"/>
        <v>7.3171874999999997E-9</v>
      </c>
      <c r="H18" s="269">
        <v>11</v>
      </c>
      <c r="I18" s="255"/>
      <c r="J18" s="272">
        <v>45809</v>
      </c>
    </row>
    <row r="19" spans="1:10" x14ac:dyDescent="0.3">
      <c r="A19" s="262" t="s">
        <v>37</v>
      </c>
      <c r="B19" s="263"/>
      <c r="C19" s="271">
        <v>1.75</v>
      </c>
      <c r="D19" s="265">
        <f t="shared" si="1"/>
        <v>0</v>
      </c>
      <c r="E19" s="266">
        <f t="shared" si="2"/>
        <v>2.7875E-2</v>
      </c>
      <c r="F19" s="267">
        <f>+((D18+D19)/2)*E19</f>
        <v>2.4390624999999999E-2</v>
      </c>
      <c r="G19" s="268">
        <f t="shared" si="0"/>
        <v>2.4390625E-9</v>
      </c>
      <c r="H19" s="269">
        <v>12</v>
      </c>
      <c r="I19" s="255"/>
      <c r="J19" s="272">
        <v>45901</v>
      </c>
    </row>
    <row r="20" spans="1:10" x14ac:dyDescent="0.3">
      <c r="A20" s="262" t="s">
        <v>105</v>
      </c>
      <c r="B20" s="263"/>
      <c r="C20" s="271">
        <v>0</v>
      </c>
      <c r="D20" s="265">
        <f t="shared" si="1"/>
        <v>0</v>
      </c>
      <c r="E20" s="266">
        <f t="shared" si="2"/>
        <v>2.7875E-2</v>
      </c>
      <c r="F20" s="267">
        <f t="shared" si="3"/>
        <v>0</v>
      </c>
      <c r="G20" s="268">
        <f t="shared" si="0"/>
        <v>0</v>
      </c>
      <c r="H20" s="269"/>
      <c r="I20" s="255"/>
      <c r="J20" s="272"/>
    </row>
    <row r="21" spans="1:10" x14ac:dyDescent="0.3">
      <c r="A21" s="262" t="s">
        <v>106</v>
      </c>
      <c r="B21" s="263"/>
      <c r="C21" s="271">
        <v>0</v>
      </c>
      <c r="D21" s="265">
        <f t="shared" si="1"/>
        <v>0</v>
      </c>
      <c r="E21" s="266">
        <f t="shared" si="2"/>
        <v>2.7875E-2</v>
      </c>
      <c r="F21" s="267">
        <f>+((D20+D21)/2)*E21</f>
        <v>0</v>
      </c>
      <c r="G21" s="268">
        <f t="shared" si="0"/>
        <v>0</v>
      </c>
      <c r="H21" s="269"/>
      <c r="I21" s="255"/>
      <c r="J21" s="272"/>
    </row>
    <row r="22" spans="1:10" x14ac:dyDescent="0.3">
      <c r="A22" s="262" t="s">
        <v>34</v>
      </c>
      <c r="B22" s="263"/>
      <c r="C22" s="271">
        <v>0</v>
      </c>
      <c r="D22" s="265">
        <f t="shared" si="1"/>
        <v>0</v>
      </c>
      <c r="E22" s="266">
        <f t="shared" si="2"/>
        <v>2.7875E-2</v>
      </c>
      <c r="F22" s="267">
        <f>+((D21+D22)/2)*E22</f>
        <v>0</v>
      </c>
      <c r="G22" s="268">
        <f t="shared" si="0"/>
        <v>0</v>
      </c>
      <c r="H22" s="269"/>
      <c r="I22" s="255"/>
    </row>
    <row r="23" spans="1:10" x14ac:dyDescent="0.3">
      <c r="A23" s="262" t="s">
        <v>37</v>
      </c>
      <c r="B23" s="263"/>
      <c r="C23" s="271"/>
      <c r="D23" s="265">
        <f t="shared" si="1"/>
        <v>0</v>
      </c>
      <c r="E23" s="266">
        <f t="shared" si="2"/>
        <v>2.7875E-2</v>
      </c>
      <c r="F23" s="267">
        <f t="shared" si="3"/>
        <v>0</v>
      </c>
      <c r="G23" s="268">
        <f t="shared" si="0"/>
        <v>0</v>
      </c>
      <c r="H23" s="269"/>
      <c r="I23" s="255"/>
      <c r="J23" s="272"/>
    </row>
    <row r="24" spans="1:10" x14ac:dyDescent="0.3">
      <c r="A24" s="262" t="s">
        <v>105</v>
      </c>
      <c r="B24" s="263"/>
      <c r="C24" s="271"/>
      <c r="D24" s="265">
        <f t="shared" si="1"/>
        <v>0</v>
      </c>
      <c r="E24" s="266">
        <f t="shared" si="2"/>
        <v>2.7875E-2</v>
      </c>
      <c r="F24" s="267">
        <f t="shared" si="3"/>
        <v>0</v>
      </c>
      <c r="G24" s="268">
        <f t="shared" si="0"/>
        <v>0</v>
      </c>
      <c r="H24" s="269"/>
      <c r="I24" s="255"/>
      <c r="J24" s="272"/>
    </row>
    <row r="25" spans="1:10" x14ac:dyDescent="0.3">
      <c r="A25" s="262" t="s">
        <v>106</v>
      </c>
      <c r="B25" s="263"/>
      <c r="C25" s="271"/>
      <c r="D25" s="265">
        <f t="shared" si="1"/>
        <v>0</v>
      </c>
      <c r="E25" s="266">
        <f t="shared" si="2"/>
        <v>2.7875E-2</v>
      </c>
      <c r="F25" s="267">
        <f>+((D24+D25)/2)*E25</f>
        <v>0</v>
      </c>
      <c r="G25" s="268">
        <f t="shared" si="0"/>
        <v>0</v>
      </c>
      <c r="H25" s="269"/>
      <c r="I25" s="255"/>
    </row>
    <row r="26" spans="1:10" x14ac:dyDescent="0.3">
      <c r="A26" s="262" t="s">
        <v>34</v>
      </c>
      <c r="B26" s="263"/>
      <c r="C26" s="271"/>
      <c r="D26" s="265">
        <f t="shared" si="1"/>
        <v>0</v>
      </c>
      <c r="E26" s="266">
        <f t="shared" si="2"/>
        <v>2.7875E-2</v>
      </c>
      <c r="F26" s="267">
        <f t="shared" si="3"/>
        <v>0</v>
      </c>
      <c r="G26" s="268">
        <f t="shared" si="0"/>
        <v>0</v>
      </c>
      <c r="H26" s="269"/>
      <c r="I26" s="255"/>
      <c r="J26" s="272"/>
    </row>
    <row r="27" spans="1:10" x14ac:dyDescent="0.3">
      <c r="A27" s="262" t="s">
        <v>37</v>
      </c>
      <c r="B27" s="263"/>
      <c r="C27" s="271"/>
      <c r="D27" s="265">
        <f t="shared" si="1"/>
        <v>0</v>
      </c>
      <c r="E27" s="266">
        <f t="shared" si="2"/>
        <v>2.7875E-2</v>
      </c>
      <c r="F27" s="267">
        <f t="shared" si="3"/>
        <v>0</v>
      </c>
      <c r="G27" s="268">
        <f t="shared" si="0"/>
        <v>0</v>
      </c>
      <c r="H27" s="269"/>
      <c r="I27" s="255"/>
      <c r="J27" s="272"/>
    </row>
    <row r="28" spans="1:10" x14ac:dyDescent="0.3">
      <c r="A28" s="262" t="s">
        <v>105</v>
      </c>
      <c r="B28" s="263"/>
      <c r="C28" s="263"/>
      <c r="D28" s="265">
        <f t="shared" si="1"/>
        <v>0</v>
      </c>
      <c r="E28" s="266">
        <f t="shared" si="2"/>
        <v>2.7875E-2</v>
      </c>
      <c r="F28" s="267">
        <f t="shared" si="3"/>
        <v>0</v>
      </c>
      <c r="G28" s="268">
        <f t="shared" si="0"/>
        <v>0</v>
      </c>
      <c r="H28" s="269"/>
      <c r="I28" s="255"/>
      <c r="J28" s="272"/>
    </row>
    <row r="29" spans="1:10" x14ac:dyDescent="0.3">
      <c r="A29" s="262" t="s">
        <v>106</v>
      </c>
      <c r="B29" s="263"/>
      <c r="C29" s="263"/>
      <c r="D29" s="265">
        <f t="shared" si="1"/>
        <v>0</v>
      </c>
      <c r="E29" s="266">
        <f t="shared" si="2"/>
        <v>2.7875E-2</v>
      </c>
      <c r="F29" s="267">
        <f t="shared" si="3"/>
        <v>0</v>
      </c>
      <c r="G29" s="268">
        <f t="shared" si="0"/>
        <v>0</v>
      </c>
      <c r="H29" s="269"/>
      <c r="I29" s="255"/>
      <c r="J29" s="272"/>
    </row>
    <row r="30" spans="1:10" x14ac:dyDescent="0.3">
      <c r="A30" s="262" t="s">
        <v>34</v>
      </c>
      <c r="B30" s="263"/>
      <c r="C30" s="263"/>
      <c r="D30" s="265">
        <f t="shared" si="1"/>
        <v>0</v>
      </c>
      <c r="E30" s="266">
        <f t="shared" si="2"/>
        <v>2.7875E-2</v>
      </c>
      <c r="F30" s="267">
        <f t="shared" si="3"/>
        <v>0</v>
      </c>
      <c r="G30" s="268">
        <f t="shared" si="0"/>
        <v>0</v>
      </c>
      <c r="H30" s="269"/>
      <c r="I30" s="255"/>
      <c r="J30" s="272"/>
    </row>
    <row r="31" spans="1:10" x14ac:dyDescent="0.3">
      <c r="A31" s="262" t="s">
        <v>37</v>
      </c>
      <c r="B31" s="263"/>
      <c r="C31" s="263"/>
      <c r="D31" s="265">
        <f t="shared" si="1"/>
        <v>0</v>
      </c>
      <c r="E31" s="266">
        <f t="shared" si="2"/>
        <v>2.7875E-2</v>
      </c>
      <c r="F31" s="267">
        <f t="shared" si="3"/>
        <v>0</v>
      </c>
      <c r="G31" s="268">
        <f t="shared" si="0"/>
        <v>0</v>
      </c>
      <c r="H31" s="269"/>
      <c r="I31" s="255"/>
      <c r="J31" s="255"/>
    </row>
    <row r="32" spans="1:10" x14ac:dyDescent="0.3">
      <c r="A32" s="262" t="s">
        <v>105</v>
      </c>
      <c r="B32" s="263"/>
      <c r="C32" s="263"/>
      <c r="D32" s="265">
        <f t="shared" si="1"/>
        <v>0</v>
      </c>
      <c r="E32" s="266">
        <f t="shared" si="2"/>
        <v>2.7875E-2</v>
      </c>
      <c r="F32" s="267">
        <f t="shared" si="3"/>
        <v>0</v>
      </c>
      <c r="G32" s="268">
        <f t="shared" si="0"/>
        <v>0</v>
      </c>
      <c r="H32" s="269"/>
      <c r="I32" s="255"/>
      <c r="J32" s="255"/>
    </row>
    <row r="33" spans="1:10" x14ac:dyDescent="0.3">
      <c r="A33" s="262" t="s">
        <v>106</v>
      </c>
      <c r="B33" s="263"/>
      <c r="C33" s="263"/>
      <c r="D33" s="265">
        <f t="shared" si="1"/>
        <v>0</v>
      </c>
      <c r="E33" s="266">
        <f t="shared" si="2"/>
        <v>2.7875E-2</v>
      </c>
      <c r="F33" s="267">
        <f t="shared" si="3"/>
        <v>0</v>
      </c>
      <c r="G33" s="268">
        <f t="shared" si="0"/>
        <v>0</v>
      </c>
      <c r="H33" s="269"/>
      <c r="I33" s="255"/>
      <c r="J33" s="255"/>
    </row>
    <row r="34" spans="1:10" x14ac:dyDescent="0.3">
      <c r="A34" s="274" t="s">
        <v>20</v>
      </c>
      <c r="B34" s="275">
        <f>SUM(B6:B33)</f>
        <v>7</v>
      </c>
      <c r="C34" s="275">
        <f>SUM(C6:C33)</f>
        <v>7</v>
      </c>
      <c r="D34" s="276"/>
      <c r="E34" s="276"/>
      <c r="F34" s="277">
        <f>SUM(F6:F33)</f>
        <v>1.5609999999999999</v>
      </c>
      <c r="G34" s="277">
        <f>SUM(G6:G33)</f>
        <v>1.561E-7</v>
      </c>
      <c r="H34" s="269"/>
      <c r="I34" s="255"/>
      <c r="J34" s="255"/>
    </row>
    <row r="35" spans="1:10" x14ac:dyDescent="0.3">
      <c r="A35" s="278"/>
      <c r="B35" s="279"/>
      <c r="C35" s="279"/>
      <c r="D35" s="279"/>
      <c r="E35" s="279"/>
      <c r="F35" s="280"/>
      <c r="G35" s="254"/>
      <c r="H35" s="255"/>
      <c r="I35" s="255"/>
      <c r="J35" s="255"/>
    </row>
    <row r="36" spans="1:10" x14ac:dyDescent="0.3">
      <c r="A36" s="281" t="s">
        <v>107</v>
      </c>
      <c r="B36" s="282"/>
      <c r="C36" s="282"/>
      <c r="D36" s="282"/>
      <c r="E36" s="282"/>
      <c r="F36" s="283"/>
      <c r="G36" s="254"/>
      <c r="H36" s="255" t="s">
        <v>108</v>
      </c>
      <c r="I36" s="255"/>
      <c r="J36" s="255"/>
    </row>
    <row r="37" spans="1:10" ht="15" thickBot="1" x14ac:dyDescent="0.35">
      <c r="A37" s="284" t="s">
        <v>109</v>
      </c>
      <c r="B37" s="285"/>
      <c r="C37" s="285"/>
      <c r="D37" s="285"/>
      <c r="E37" s="285"/>
      <c r="F37" s="286"/>
      <c r="G37" s="254"/>
      <c r="H37" s="255"/>
      <c r="I37" s="255"/>
      <c r="J37" s="255"/>
    </row>
    <row r="39" spans="1:10" x14ac:dyDescent="0.3">
      <c r="D39" s="37"/>
      <c r="E39" s="238"/>
      <c r="F39" s="38"/>
    </row>
    <row r="40" spans="1:10" x14ac:dyDescent="0.3">
      <c r="D40" s="37"/>
      <c r="E40" s="238"/>
      <c r="F40" s="41"/>
      <c r="G40" s="39"/>
      <c r="H40" s="39"/>
    </row>
    <row r="41" spans="1:10" x14ac:dyDescent="0.3">
      <c r="D41" s="37"/>
      <c r="E41" s="202"/>
      <c r="F41" s="41"/>
      <c r="G41" s="39"/>
      <c r="H41" s="39"/>
    </row>
    <row r="43" spans="1:10" x14ac:dyDescent="0.3">
      <c r="D43" s="37"/>
      <c r="E43" s="238"/>
      <c r="F43" s="38"/>
      <c r="G43" s="39"/>
      <c r="H43" s="39"/>
    </row>
    <row r="44" spans="1:10" x14ac:dyDescent="0.3">
      <c r="D44" s="37"/>
      <c r="E44" s="238"/>
      <c r="F44" s="41"/>
    </row>
    <row r="47" spans="1:10" x14ac:dyDescent="0.3">
      <c r="D47" s="37"/>
      <c r="E47" s="238"/>
      <c r="F47" s="38"/>
      <c r="G47" s="39"/>
      <c r="H47" s="39"/>
    </row>
    <row r="48" spans="1:10" x14ac:dyDescent="0.3">
      <c r="D48" s="37"/>
      <c r="E48" s="238"/>
      <c r="F48" s="41"/>
    </row>
    <row r="51" spans="8:8" x14ac:dyDescent="0.3">
      <c r="H51" s="39"/>
    </row>
  </sheetData>
  <mergeCells count="6">
    <mergeCell ref="E47:E48"/>
    <mergeCell ref="E43:E44"/>
    <mergeCell ref="E39:E40"/>
    <mergeCell ref="A3:F3"/>
    <mergeCell ref="A36:F36"/>
    <mergeCell ref="A37:F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4" workbookViewId="0">
      <selection activeCell="L20" sqref="L20"/>
    </sheetView>
  </sheetViews>
  <sheetFormatPr defaultColWidth="9.109375" defaultRowHeight="13.8" x14ac:dyDescent="0.25"/>
  <cols>
    <col min="1" max="1" width="9.109375" style="42"/>
    <col min="2" max="2" width="36" style="42" customWidth="1"/>
    <col min="3" max="3" width="12.6640625" style="42" bestFit="1" customWidth="1"/>
    <col min="4" max="4" width="16.33203125" style="42" customWidth="1"/>
    <col min="5" max="5" width="14.6640625" style="42" customWidth="1"/>
    <col min="6" max="6" width="9.109375" style="42"/>
    <col min="7" max="7" width="33.44140625" style="42" bestFit="1" customWidth="1"/>
    <col min="8" max="8" width="12.6640625" style="42" bestFit="1" customWidth="1"/>
    <col min="9" max="9" width="17.5546875" style="42" customWidth="1"/>
    <col min="10" max="10" width="14.44140625" style="42" customWidth="1"/>
    <col min="11" max="16384" width="9.109375" style="42"/>
  </cols>
  <sheetData>
    <row r="1" spans="1:10" x14ac:dyDescent="0.25">
      <c r="A1" s="241" t="s">
        <v>76</v>
      </c>
      <c r="B1" s="241"/>
      <c r="C1" s="241"/>
      <c r="D1" s="241"/>
      <c r="E1" s="241"/>
      <c r="F1" s="241"/>
      <c r="G1" s="241"/>
      <c r="H1" s="241"/>
      <c r="I1" s="241"/>
      <c r="J1" s="241"/>
    </row>
    <row r="2" spans="1:10" x14ac:dyDescent="0.25">
      <c r="A2" s="241" t="s">
        <v>81</v>
      </c>
      <c r="B2" s="241"/>
      <c r="C2" s="241"/>
      <c r="D2" s="241"/>
      <c r="E2" s="241"/>
      <c r="F2" s="241"/>
      <c r="G2" s="241"/>
      <c r="H2" s="241"/>
      <c r="I2" s="241"/>
      <c r="J2" s="241"/>
    </row>
    <row r="3" spans="1:10" x14ac:dyDescent="0.25">
      <c r="A3" s="241" t="s">
        <v>0</v>
      </c>
      <c r="B3" s="241"/>
      <c r="C3" s="241"/>
      <c r="D3" s="241"/>
      <c r="E3" s="241"/>
      <c r="F3" s="241"/>
      <c r="G3" s="241"/>
      <c r="H3" s="241"/>
      <c r="I3" s="241"/>
      <c r="J3" s="241"/>
    </row>
    <row r="4" spans="1:10" x14ac:dyDescent="0.25">
      <c r="C4" s="241" t="s">
        <v>13</v>
      </c>
      <c r="D4" s="241"/>
      <c r="E4" s="241"/>
      <c r="H4" s="241" t="s">
        <v>13</v>
      </c>
      <c r="I4" s="241"/>
      <c r="J4" s="241"/>
    </row>
    <row r="5" spans="1:10" ht="41.4" x14ac:dyDescent="0.25">
      <c r="A5" s="43" t="s">
        <v>1</v>
      </c>
      <c r="B5" s="43" t="s">
        <v>2</v>
      </c>
      <c r="C5" s="43" t="s">
        <v>3</v>
      </c>
      <c r="D5" s="44" t="s">
        <v>91</v>
      </c>
      <c r="E5" s="44" t="s">
        <v>12</v>
      </c>
      <c r="F5" s="43" t="s">
        <v>4</v>
      </c>
      <c r="G5" s="43" t="s">
        <v>2</v>
      </c>
      <c r="H5" s="43" t="s">
        <v>3</v>
      </c>
      <c r="I5" s="44" t="s">
        <v>92</v>
      </c>
      <c r="J5" s="44" t="s">
        <v>5</v>
      </c>
    </row>
    <row r="6" spans="1:10" ht="40.799999999999997" customHeight="1" x14ac:dyDescent="0.25">
      <c r="A6" s="45">
        <v>1</v>
      </c>
      <c r="B6" s="232" t="s">
        <v>87</v>
      </c>
      <c r="C6" s="47">
        <v>0</v>
      </c>
      <c r="D6" s="47">
        <v>141</v>
      </c>
      <c r="E6" s="48">
        <f>C6-D6</f>
        <v>-141</v>
      </c>
      <c r="F6" s="45">
        <v>1</v>
      </c>
      <c r="G6" s="46" t="s">
        <v>9</v>
      </c>
      <c r="H6" s="48">
        <v>400</v>
      </c>
      <c r="I6" s="49">
        <f>I12-I7</f>
        <v>255</v>
      </c>
      <c r="J6" s="49">
        <f>H6-I6</f>
        <v>145</v>
      </c>
    </row>
    <row r="7" spans="1:10" ht="24.9" customHeight="1" x14ac:dyDescent="0.25">
      <c r="A7" s="45">
        <v>2</v>
      </c>
      <c r="B7" s="46" t="s">
        <v>14</v>
      </c>
      <c r="C7" s="50">
        <v>55</v>
      </c>
      <c r="D7" s="51">
        <v>47</v>
      </c>
      <c r="E7" s="48">
        <f>C7-D7</f>
        <v>8</v>
      </c>
      <c r="F7" s="45">
        <v>2</v>
      </c>
      <c r="G7" s="46" t="s">
        <v>11</v>
      </c>
      <c r="H7" s="48">
        <f>H12-H6-H8</f>
        <v>1150</v>
      </c>
      <c r="I7" s="48">
        <v>0</v>
      </c>
      <c r="J7" s="49">
        <f>H7-I7</f>
        <v>1150</v>
      </c>
    </row>
    <row r="8" spans="1:10" ht="24.9" customHeight="1" x14ac:dyDescent="0.25">
      <c r="A8" s="45">
        <v>3</v>
      </c>
      <c r="B8" s="46" t="s">
        <v>6</v>
      </c>
      <c r="C8" s="50">
        <v>1813.9</v>
      </c>
      <c r="D8" s="51">
        <v>5</v>
      </c>
      <c r="E8" s="48">
        <f t="shared" ref="E8:E11" si="0">C8-D8</f>
        <v>1808.9</v>
      </c>
      <c r="F8" s="45">
        <v>3</v>
      </c>
      <c r="G8" s="46" t="s">
        <v>10</v>
      </c>
      <c r="H8" s="48">
        <v>700</v>
      </c>
      <c r="I8" s="48">
        <v>0</v>
      </c>
      <c r="J8" s="49">
        <f>H8-I8</f>
        <v>700</v>
      </c>
    </row>
    <row r="9" spans="1:10" ht="24.9" customHeight="1" x14ac:dyDescent="0.25">
      <c r="A9" s="45">
        <v>4</v>
      </c>
      <c r="B9" s="46" t="s">
        <v>7</v>
      </c>
      <c r="C9" s="50">
        <v>135</v>
      </c>
      <c r="D9" s="51">
        <v>62</v>
      </c>
      <c r="E9" s="48">
        <f>C9-D9</f>
        <v>73</v>
      </c>
      <c r="F9" s="46"/>
      <c r="G9" s="46"/>
      <c r="H9" s="46"/>
      <c r="I9" s="46"/>
      <c r="J9" s="46"/>
    </row>
    <row r="10" spans="1:10" ht="24.9" customHeight="1" x14ac:dyDescent="0.25">
      <c r="A10" s="45"/>
      <c r="B10" s="46" t="s">
        <v>59</v>
      </c>
      <c r="C10" s="50">
        <v>90</v>
      </c>
      <c r="D10" s="51">
        <v>0</v>
      </c>
      <c r="E10" s="48">
        <f t="shared" si="0"/>
        <v>90</v>
      </c>
      <c r="F10" s="46"/>
      <c r="G10" s="46"/>
      <c r="H10" s="46"/>
      <c r="I10" s="46"/>
      <c r="J10" s="46"/>
    </row>
    <row r="11" spans="1:10" ht="24.9" customHeight="1" x14ac:dyDescent="0.25">
      <c r="A11" s="45">
        <v>6</v>
      </c>
      <c r="B11" s="46" t="s">
        <v>8</v>
      </c>
      <c r="C11" s="50">
        <f>'INTEREST CALCULATION '!F34*100</f>
        <v>156.1</v>
      </c>
      <c r="D11" s="51">
        <v>0</v>
      </c>
      <c r="E11" s="48">
        <f t="shared" si="0"/>
        <v>156.1</v>
      </c>
      <c r="F11" s="46"/>
      <c r="G11" s="46"/>
      <c r="H11" s="46"/>
      <c r="I11" s="46"/>
      <c r="J11" s="46"/>
    </row>
    <row r="12" spans="1:10" ht="24.9" customHeight="1" x14ac:dyDescent="0.25">
      <c r="A12" s="45"/>
      <c r="B12" s="52" t="s">
        <v>15</v>
      </c>
      <c r="C12" s="53">
        <f>SUM(C6:C11)</f>
        <v>2250</v>
      </c>
      <c r="D12" s="53">
        <f>SUM(D6:D11)</f>
        <v>255</v>
      </c>
      <c r="E12" s="53">
        <f>SUM(E6:E11)</f>
        <v>1995</v>
      </c>
      <c r="F12" s="46"/>
      <c r="G12" s="52" t="s">
        <v>15</v>
      </c>
      <c r="H12" s="53">
        <f>C12</f>
        <v>2250</v>
      </c>
      <c r="I12" s="53">
        <f>D12</f>
        <v>255</v>
      </c>
      <c r="J12" s="53">
        <f>SUM(J6:J11)</f>
        <v>1995</v>
      </c>
    </row>
    <row r="14" spans="1:10" ht="14.4" thickBot="1" x14ac:dyDescent="0.3"/>
    <row r="15" spans="1:10" x14ac:dyDescent="0.25">
      <c r="B15" s="239" t="s">
        <v>87</v>
      </c>
    </row>
    <row r="16" spans="1:10" x14ac:dyDescent="0.25">
      <c r="B16" s="240"/>
    </row>
    <row r="17" spans="2:8" x14ac:dyDescent="0.25">
      <c r="B17" s="233" t="s">
        <v>88</v>
      </c>
    </row>
    <row r="18" spans="2:8" x14ac:dyDescent="0.25">
      <c r="B18" s="233" t="s">
        <v>89</v>
      </c>
      <c r="H18" s="235">
        <f>3/8</f>
        <v>0.375</v>
      </c>
    </row>
    <row r="19" spans="2:8" ht="14.4" thickBot="1" x14ac:dyDescent="0.3">
      <c r="B19" s="234" t="s">
        <v>90</v>
      </c>
    </row>
  </sheetData>
  <mergeCells count="6">
    <mergeCell ref="B15:B16"/>
    <mergeCell ref="C4:E4"/>
    <mergeCell ref="H4:J4"/>
    <mergeCell ref="A1:J1"/>
    <mergeCell ref="A2:J2"/>
    <mergeCell ref="A3:J3"/>
  </mergeCells>
  <pageMargins left="0.16" right="0.16" top="0.27" bottom="0.4" header="0.22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9"/>
  <sheetViews>
    <sheetView topLeftCell="C1" workbookViewId="0">
      <selection activeCell="N6" sqref="N6"/>
    </sheetView>
  </sheetViews>
  <sheetFormatPr defaultRowHeight="13.8" x14ac:dyDescent="0.3"/>
  <cols>
    <col min="1" max="1" width="43.33203125" style="3" customWidth="1"/>
    <col min="2" max="2" width="20.6640625" style="3" bestFit="1" customWidth="1"/>
    <col min="3" max="9" width="16.109375" style="3" bestFit="1" customWidth="1"/>
    <col min="10" max="10" width="17.33203125" style="3" bestFit="1" customWidth="1"/>
    <col min="11" max="13" width="17.33203125" style="3" customWidth="1"/>
    <col min="14" max="14" width="16.109375" style="3" customWidth="1"/>
    <col min="15" max="15" width="17.44140625" style="3" bestFit="1" customWidth="1"/>
    <col min="16" max="16" width="17.88671875" style="112" bestFit="1" customWidth="1"/>
    <col min="17" max="17" width="4.44140625" style="3" customWidth="1"/>
    <col min="18" max="18" width="11.33203125" style="3" bestFit="1" customWidth="1"/>
    <col min="19" max="19" width="13.33203125" style="3" customWidth="1"/>
    <col min="20" max="21" width="12" style="3" customWidth="1"/>
    <col min="22" max="25" width="13.33203125" style="3" customWidth="1"/>
    <col min="26" max="257" width="9.109375" style="3"/>
    <col min="258" max="258" width="37.6640625" style="3" customWidth="1"/>
    <col min="259" max="259" width="13.33203125" style="3" customWidth="1"/>
    <col min="260" max="260" width="13.109375" style="3" customWidth="1"/>
    <col min="261" max="264" width="13.33203125" style="3" customWidth="1"/>
    <col min="265" max="265" width="14" style="3" customWidth="1"/>
    <col min="266" max="267" width="13.109375" style="3" customWidth="1"/>
    <col min="268" max="268" width="13.44140625" style="3" customWidth="1"/>
    <col min="269" max="269" width="13.33203125" style="3" customWidth="1"/>
    <col min="270" max="270" width="14.5546875" style="3" customWidth="1"/>
    <col min="271" max="271" width="13.5546875" style="3" customWidth="1"/>
    <col min="272" max="272" width="14.88671875" style="3" customWidth="1"/>
    <col min="273" max="273" width="4.44140625" style="3" customWidth="1"/>
    <col min="274" max="274" width="10" style="3" customWidth="1"/>
    <col min="275" max="275" width="13.33203125" style="3" customWidth="1"/>
    <col min="276" max="277" width="12" style="3" customWidth="1"/>
    <col min="278" max="281" width="13.33203125" style="3" customWidth="1"/>
    <col min="282" max="513" width="9.109375" style="3"/>
    <col min="514" max="514" width="37.6640625" style="3" customWidth="1"/>
    <col min="515" max="515" width="13.33203125" style="3" customWidth="1"/>
    <col min="516" max="516" width="13.109375" style="3" customWidth="1"/>
    <col min="517" max="520" width="13.33203125" style="3" customWidth="1"/>
    <col min="521" max="521" width="14" style="3" customWidth="1"/>
    <col min="522" max="523" width="13.109375" style="3" customWidth="1"/>
    <col min="524" max="524" width="13.44140625" style="3" customWidth="1"/>
    <col min="525" max="525" width="13.33203125" style="3" customWidth="1"/>
    <col min="526" max="526" width="14.5546875" style="3" customWidth="1"/>
    <col min="527" max="527" width="13.5546875" style="3" customWidth="1"/>
    <col min="528" max="528" width="14.88671875" style="3" customWidth="1"/>
    <col min="529" max="529" width="4.44140625" style="3" customWidth="1"/>
    <col min="530" max="530" width="10" style="3" customWidth="1"/>
    <col min="531" max="531" width="13.33203125" style="3" customWidth="1"/>
    <col min="532" max="533" width="12" style="3" customWidth="1"/>
    <col min="534" max="537" width="13.33203125" style="3" customWidth="1"/>
    <col min="538" max="769" width="9.109375" style="3"/>
    <col min="770" max="770" width="37.6640625" style="3" customWidth="1"/>
    <col min="771" max="771" width="13.33203125" style="3" customWidth="1"/>
    <col min="772" max="772" width="13.109375" style="3" customWidth="1"/>
    <col min="773" max="776" width="13.33203125" style="3" customWidth="1"/>
    <col min="777" max="777" width="14" style="3" customWidth="1"/>
    <col min="778" max="779" width="13.109375" style="3" customWidth="1"/>
    <col min="780" max="780" width="13.44140625" style="3" customWidth="1"/>
    <col min="781" max="781" width="13.33203125" style="3" customWidth="1"/>
    <col min="782" max="782" width="14.5546875" style="3" customWidth="1"/>
    <col min="783" max="783" width="13.5546875" style="3" customWidth="1"/>
    <col min="784" max="784" width="14.88671875" style="3" customWidth="1"/>
    <col min="785" max="785" width="4.44140625" style="3" customWidth="1"/>
    <col min="786" max="786" width="10" style="3" customWidth="1"/>
    <col min="787" max="787" width="13.33203125" style="3" customWidth="1"/>
    <col min="788" max="789" width="12" style="3" customWidth="1"/>
    <col min="790" max="793" width="13.33203125" style="3" customWidth="1"/>
    <col min="794" max="1025" width="9.109375" style="3"/>
    <col min="1026" max="1026" width="37.6640625" style="3" customWidth="1"/>
    <col min="1027" max="1027" width="13.33203125" style="3" customWidth="1"/>
    <col min="1028" max="1028" width="13.109375" style="3" customWidth="1"/>
    <col min="1029" max="1032" width="13.33203125" style="3" customWidth="1"/>
    <col min="1033" max="1033" width="14" style="3" customWidth="1"/>
    <col min="1034" max="1035" width="13.109375" style="3" customWidth="1"/>
    <col min="1036" max="1036" width="13.44140625" style="3" customWidth="1"/>
    <col min="1037" max="1037" width="13.33203125" style="3" customWidth="1"/>
    <col min="1038" max="1038" width="14.5546875" style="3" customWidth="1"/>
    <col min="1039" max="1039" width="13.5546875" style="3" customWidth="1"/>
    <col min="1040" max="1040" width="14.88671875" style="3" customWidth="1"/>
    <col min="1041" max="1041" width="4.44140625" style="3" customWidth="1"/>
    <col min="1042" max="1042" width="10" style="3" customWidth="1"/>
    <col min="1043" max="1043" width="13.33203125" style="3" customWidth="1"/>
    <col min="1044" max="1045" width="12" style="3" customWidth="1"/>
    <col min="1046" max="1049" width="13.33203125" style="3" customWidth="1"/>
    <col min="1050" max="1281" width="9.109375" style="3"/>
    <col min="1282" max="1282" width="37.6640625" style="3" customWidth="1"/>
    <col min="1283" max="1283" width="13.33203125" style="3" customWidth="1"/>
    <col min="1284" max="1284" width="13.109375" style="3" customWidth="1"/>
    <col min="1285" max="1288" width="13.33203125" style="3" customWidth="1"/>
    <col min="1289" max="1289" width="14" style="3" customWidth="1"/>
    <col min="1290" max="1291" width="13.109375" style="3" customWidth="1"/>
    <col min="1292" max="1292" width="13.44140625" style="3" customWidth="1"/>
    <col min="1293" max="1293" width="13.33203125" style="3" customWidth="1"/>
    <col min="1294" max="1294" width="14.5546875" style="3" customWidth="1"/>
    <col min="1295" max="1295" width="13.5546875" style="3" customWidth="1"/>
    <col min="1296" max="1296" width="14.88671875" style="3" customWidth="1"/>
    <col min="1297" max="1297" width="4.44140625" style="3" customWidth="1"/>
    <col min="1298" max="1298" width="10" style="3" customWidth="1"/>
    <col min="1299" max="1299" width="13.33203125" style="3" customWidth="1"/>
    <col min="1300" max="1301" width="12" style="3" customWidth="1"/>
    <col min="1302" max="1305" width="13.33203125" style="3" customWidth="1"/>
    <col min="1306" max="1537" width="9.109375" style="3"/>
    <col min="1538" max="1538" width="37.6640625" style="3" customWidth="1"/>
    <col min="1539" max="1539" width="13.33203125" style="3" customWidth="1"/>
    <col min="1540" max="1540" width="13.109375" style="3" customWidth="1"/>
    <col min="1541" max="1544" width="13.33203125" style="3" customWidth="1"/>
    <col min="1545" max="1545" width="14" style="3" customWidth="1"/>
    <col min="1546" max="1547" width="13.109375" style="3" customWidth="1"/>
    <col min="1548" max="1548" width="13.44140625" style="3" customWidth="1"/>
    <col min="1549" max="1549" width="13.33203125" style="3" customWidth="1"/>
    <col min="1550" max="1550" width="14.5546875" style="3" customWidth="1"/>
    <col min="1551" max="1551" width="13.5546875" style="3" customWidth="1"/>
    <col min="1552" max="1552" width="14.88671875" style="3" customWidth="1"/>
    <col min="1553" max="1553" width="4.44140625" style="3" customWidth="1"/>
    <col min="1554" max="1554" width="10" style="3" customWidth="1"/>
    <col min="1555" max="1555" width="13.33203125" style="3" customWidth="1"/>
    <col min="1556" max="1557" width="12" style="3" customWidth="1"/>
    <col min="1558" max="1561" width="13.33203125" style="3" customWidth="1"/>
    <col min="1562" max="1793" width="9.109375" style="3"/>
    <col min="1794" max="1794" width="37.6640625" style="3" customWidth="1"/>
    <col min="1795" max="1795" width="13.33203125" style="3" customWidth="1"/>
    <col min="1796" max="1796" width="13.109375" style="3" customWidth="1"/>
    <col min="1797" max="1800" width="13.33203125" style="3" customWidth="1"/>
    <col min="1801" max="1801" width="14" style="3" customWidth="1"/>
    <col min="1802" max="1803" width="13.109375" style="3" customWidth="1"/>
    <col min="1804" max="1804" width="13.44140625" style="3" customWidth="1"/>
    <col min="1805" max="1805" width="13.33203125" style="3" customWidth="1"/>
    <col min="1806" max="1806" width="14.5546875" style="3" customWidth="1"/>
    <col min="1807" max="1807" width="13.5546875" style="3" customWidth="1"/>
    <col min="1808" max="1808" width="14.88671875" style="3" customWidth="1"/>
    <col min="1809" max="1809" width="4.44140625" style="3" customWidth="1"/>
    <col min="1810" max="1810" width="10" style="3" customWidth="1"/>
    <col min="1811" max="1811" width="13.33203125" style="3" customWidth="1"/>
    <col min="1812" max="1813" width="12" style="3" customWidth="1"/>
    <col min="1814" max="1817" width="13.33203125" style="3" customWidth="1"/>
    <col min="1818" max="2049" width="9.109375" style="3"/>
    <col min="2050" max="2050" width="37.6640625" style="3" customWidth="1"/>
    <col min="2051" max="2051" width="13.33203125" style="3" customWidth="1"/>
    <col min="2052" max="2052" width="13.109375" style="3" customWidth="1"/>
    <col min="2053" max="2056" width="13.33203125" style="3" customWidth="1"/>
    <col min="2057" max="2057" width="14" style="3" customWidth="1"/>
    <col min="2058" max="2059" width="13.109375" style="3" customWidth="1"/>
    <col min="2060" max="2060" width="13.44140625" style="3" customWidth="1"/>
    <col min="2061" max="2061" width="13.33203125" style="3" customWidth="1"/>
    <col min="2062" max="2062" width="14.5546875" style="3" customWidth="1"/>
    <col min="2063" max="2063" width="13.5546875" style="3" customWidth="1"/>
    <col min="2064" max="2064" width="14.88671875" style="3" customWidth="1"/>
    <col min="2065" max="2065" width="4.44140625" style="3" customWidth="1"/>
    <col min="2066" max="2066" width="10" style="3" customWidth="1"/>
    <col min="2067" max="2067" width="13.33203125" style="3" customWidth="1"/>
    <col min="2068" max="2069" width="12" style="3" customWidth="1"/>
    <col min="2070" max="2073" width="13.33203125" style="3" customWidth="1"/>
    <col min="2074" max="2305" width="9.109375" style="3"/>
    <col min="2306" max="2306" width="37.6640625" style="3" customWidth="1"/>
    <col min="2307" max="2307" width="13.33203125" style="3" customWidth="1"/>
    <col min="2308" max="2308" width="13.109375" style="3" customWidth="1"/>
    <col min="2309" max="2312" width="13.33203125" style="3" customWidth="1"/>
    <col min="2313" max="2313" width="14" style="3" customWidth="1"/>
    <col min="2314" max="2315" width="13.109375" style="3" customWidth="1"/>
    <col min="2316" max="2316" width="13.44140625" style="3" customWidth="1"/>
    <col min="2317" max="2317" width="13.33203125" style="3" customWidth="1"/>
    <col min="2318" max="2318" width="14.5546875" style="3" customWidth="1"/>
    <col min="2319" max="2319" width="13.5546875" style="3" customWidth="1"/>
    <col min="2320" max="2320" width="14.88671875" style="3" customWidth="1"/>
    <col min="2321" max="2321" width="4.44140625" style="3" customWidth="1"/>
    <col min="2322" max="2322" width="10" style="3" customWidth="1"/>
    <col min="2323" max="2323" width="13.33203125" style="3" customWidth="1"/>
    <col min="2324" max="2325" width="12" style="3" customWidth="1"/>
    <col min="2326" max="2329" width="13.33203125" style="3" customWidth="1"/>
    <col min="2330" max="2561" width="9.109375" style="3"/>
    <col min="2562" max="2562" width="37.6640625" style="3" customWidth="1"/>
    <col min="2563" max="2563" width="13.33203125" style="3" customWidth="1"/>
    <col min="2564" max="2564" width="13.109375" style="3" customWidth="1"/>
    <col min="2565" max="2568" width="13.33203125" style="3" customWidth="1"/>
    <col min="2569" max="2569" width="14" style="3" customWidth="1"/>
    <col min="2570" max="2571" width="13.109375" style="3" customWidth="1"/>
    <col min="2572" max="2572" width="13.44140625" style="3" customWidth="1"/>
    <col min="2573" max="2573" width="13.33203125" style="3" customWidth="1"/>
    <col min="2574" max="2574" width="14.5546875" style="3" customWidth="1"/>
    <col min="2575" max="2575" width="13.5546875" style="3" customWidth="1"/>
    <col min="2576" max="2576" width="14.88671875" style="3" customWidth="1"/>
    <col min="2577" max="2577" width="4.44140625" style="3" customWidth="1"/>
    <col min="2578" max="2578" width="10" style="3" customWidth="1"/>
    <col min="2579" max="2579" width="13.33203125" style="3" customWidth="1"/>
    <col min="2580" max="2581" width="12" style="3" customWidth="1"/>
    <col min="2582" max="2585" width="13.33203125" style="3" customWidth="1"/>
    <col min="2586" max="2817" width="9.109375" style="3"/>
    <col min="2818" max="2818" width="37.6640625" style="3" customWidth="1"/>
    <col min="2819" max="2819" width="13.33203125" style="3" customWidth="1"/>
    <col min="2820" max="2820" width="13.109375" style="3" customWidth="1"/>
    <col min="2821" max="2824" width="13.33203125" style="3" customWidth="1"/>
    <col min="2825" max="2825" width="14" style="3" customWidth="1"/>
    <col min="2826" max="2827" width="13.109375" style="3" customWidth="1"/>
    <col min="2828" max="2828" width="13.44140625" style="3" customWidth="1"/>
    <col min="2829" max="2829" width="13.33203125" style="3" customWidth="1"/>
    <col min="2830" max="2830" width="14.5546875" style="3" customWidth="1"/>
    <col min="2831" max="2831" width="13.5546875" style="3" customWidth="1"/>
    <col min="2832" max="2832" width="14.88671875" style="3" customWidth="1"/>
    <col min="2833" max="2833" width="4.44140625" style="3" customWidth="1"/>
    <col min="2834" max="2834" width="10" style="3" customWidth="1"/>
    <col min="2835" max="2835" width="13.33203125" style="3" customWidth="1"/>
    <col min="2836" max="2837" width="12" style="3" customWidth="1"/>
    <col min="2838" max="2841" width="13.33203125" style="3" customWidth="1"/>
    <col min="2842" max="3073" width="9.109375" style="3"/>
    <col min="3074" max="3074" width="37.6640625" style="3" customWidth="1"/>
    <col min="3075" max="3075" width="13.33203125" style="3" customWidth="1"/>
    <col min="3076" max="3076" width="13.109375" style="3" customWidth="1"/>
    <col min="3077" max="3080" width="13.33203125" style="3" customWidth="1"/>
    <col min="3081" max="3081" width="14" style="3" customWidth="1"/>
    <col min="3082" max="3083" width="13.109375" style="3" customWidth="1"/>
    <col min="3084" max="3084" width="13.44140625" style="3" customWidth="1"/>
    <col min="3085" max="3085" width="13.33203125" style="3" customWidth="1"/>
    <col min="3086" max="3086" width="14.5546875" style="3" customWidth="1"/>
    <col min="3087" max="3087" width="13.5546875" style="3" customWidth="1"/>
    <col min="3088" max="3088" width="14.88671875" style="3" customWidth="1"/>
    <col min="3089" max="3089" width="4.44140625" style="3" customWidth="1"/>
    <col min="3090" max="3090" width="10" style="3" customWidth="1"/>
    <col min="3091" max="3091" width="13.33203125" style="3" customWidth="1"/>
    <col min="3092" max="3093" width="12" style="3" customWidth="1"/>
    <col min="3094" max="3097" width="13.33203125" style="3" customWidth="1"/>
    <col min="3098" max="3329" width="9.109375" style="3"/>
    <col min="3330" max="3330" width="37.6640625" style="3" customWidth="1"/>
    <col min="3331" max="3331" width="13.33203125" style="3" customWidth="1"/>
    <col min="3332" max="3332" width="13.109375" style="3" customWidth="1"/>
    <col min="3333" max="3336" width="13.33203125" style="3" customWidth="1"/>
    <col min="3337" max="3337" width="14" style="3" customWidth="1"/>
    <col min="3338" max="3339" width="13.109375" style="3" customWidth="1"/>
    <col min="3340" max="3340" width="13.44140625" style="3" customWidth="1"/>
    <col min="3341" max="3341" width="13.33203125" style="3" customWidth="1"/>
    <col min="3342" max="3342" width="14.5546875" style="3" customWidth="1"/>
    <col min="3343" max="3343" width="13.5546875" style="3" customWidth="1"/>
    <col min="3344" max="3344" width="14.88671875" style="3" customWidth="1"/>
    <col min="3345" max="3345" width="4.44140625" style="3" customWidth="1"/>
    <col min="3346" max="3346" width="10" style="3" customWidth="1"/>
    <col min="3347" max="3347" width="13.33203125" style="3" customWidth="1"/>
    <col min="3348" max="3349" width="12" style="3" customWidth="1"/>
    <col min="3350" max="3353" width="13.33203125" style="3" customWidth="1"/>
    <col min="3354" max="3585" width="9.109375" style="3"/>
    <col min="3586" max="3586" width="37.6640625" style="3" customWidth="1"/>
    <col min="3587" max="3587" width="13.33203125" style="3" customWidth="1"/>
    <col min="3588" max="3588" width="13.109375" style="3" customWidth="1"/>
    <col min="3589" max="3592" width="13.33203125" style="3" customWidth="1"/>
    <col min="3593" max="3593" width="14" style="3" customWidth="1"/>
    <col min="3594" max="3595" width="13.109375" style="3" customWidth="1"/>
    <col min="3596" max="3596" width="13.44140625" style="3" customWidth="1"/>
    <col min="3597" max="3597" width="13.33203125" style="3" customWidth="1"/>
    <col min="3598" max="3598" width="14.5546875" style="3" customWidth="1"/>
    <col min="3599" max="3599" width="13.5546875" style="3" customWidth="1"/>
    <col min="3600" max="3600" width="14.88671875" style="3" customWidth="1"/>
    <col min="3601" max="3601" width="4.44140625" style="3" customWidth="1"/>
    <col min="3602" max="3602" width="10" style="3" customWidth="1"/>
    <col min="3603" max="3603" width="13.33203125" style="3" customWidth="1"/>
    <col min="3604" max="3605" width="12" style="3" customWidth="1"/>
    <col min="3606" max="3609" width="13.33203125" style="3" customWidth="1"/>
    <col min="3610" max="3841" width="9.109375" style="3"/>
    <col min="3842" max="3842" width="37.6640625" style="3" customWidth="1"/>
    <col min="3843" max="3843" width="13.33203125" style="3" customWidth="1"/>
    <col min="3844" max="3844" width="13.109375" style="3" customWidth="1"/>
    <col min="3845" max="3848" width="13.33203125" style="3" customWidth="1"/>
    <col min="3849" max="3849" width="14" style="3" customWidth="1"/>
    <col min="3850" max="3851" width="13.109375" style="3" customWidth="1"/>
    <col min="3852" max="3852" width="13.44140625" style="3" customWidth="1"/>
    <col min="3853" max="3853" width="13.33203125" style="3" customWidth="1"/>
    <col min="3854" max="3854" width="14.5546875" style="3" customWidth="1"/>
    <col min="3855" max="3855" width="13.5546875" style="3" customWidth="1"/>
    <col min="3856" max="3856" width="14.88671875" style="3" customWidth="1"/>
    <col min="3857" max="3857" width="4.44140625" style="3" customWidth="1"/>
    <col min="3858" max="3858" width="10" style="3" customWidth="1"/>
    <col min="3859" max="3859" width="13.33203125" style="3" customWidth="1"/>
    <col min="3860" max="3861" width="12" style="3" customWidth="1"/>
    <col min="3862" max="3865" width="13.33203125" style="3" customWidth="1"/>
    <col min="3866" max="4097" width="9.109375" style="3"/>
    <col min="4098" max="4098" width="37.6640625" style="3" customWidth="1"/>
    <col min="4099" max="4099" width="13.33203125" style="3" customWidth="1"/>
    <col min="4100" max="4100" width="13.109375" style="3" customWidth="1"/>
    <col min="4101" max="4104" width="13.33203125" style="3" customWidth="1"/>
    <col min="4105" max="4105" width="14" style="3" customWidth="1"/>
    <col min="4106" max="4107" width="13.109375" style="3" customWidth="1"/>
    <col min="4108" max="4108" width="13.44140625" style="3" customWidth="1"/>
    <col min="4109" max="4109" width="13.33203125" style="3" customWidth="1"/>
    <col min="4110" max="4110" width="14.5546875" style="3" customWidth="1"/>
    <col min="4111" max="4111" width="13.5546875" style="3" customWidth="1"/>
    <col min="4112" max="4112" width="14.88671875" style="3" customWidth="1"/>
    <col min="4113" max="4113" width="4.44140625" style="3" customWidth="1"/>
    <col min="4114" max="4114" width="10" style="3" customWidth="1"/>
    <col min="4115" max="4115" width="13.33203125" style="3" customWidth="1"/>
    <col min="4116" max="4117" width="12" style="3" customWidth="1"/>
    <col min="4118" max="4121" width="13.33203125" style="3" customWidth="1"/>
    <col min="4122" max="4353" width="9.109375" style="3"/>
    <col min="4354" max="4354" width="37.6640625" style="3" customWidth="1"/>
    <col min="4355" max="4355" width="13.33203125" style="3" customWidth="1"/>
    <col min="4356" max="4356" width="13.109375" style="3" customWidth="1"/>
    <col min="4357" max="4360" width="13.33203125" style="3" customWidth="1"/>
    <col min="4361" max="4361" width="14" style="3" customWidth="1"/>
    <col min="4362" max="4363" width="13.109375" style="3" customWidth="1"/>
    <col min="4364" max="4364" width="13.44140625" style="3" customWidth="1"/>
    <col min="4365" max="4365" width="13.33203125" style="3" customWidth="1"/>
    <col min="4366" max="4366" width="14.5546875" style="3" customWidth="1"/>
    <col min="4367" max="4367" width="13.5546875" style="3" customWidth="1"/>
    <col min="4368" max="4368" width="14.88671875" style="3" customWidth="1"/>
    <col min="4369" max="4369" width="4.44140625" style="3" customWidth="1"/>
    <col min="4370" max="4370" width="10" style="3" customWidth="1"/>
    <col min="4371" max="4371" width="13.33203125" style="3" customWidth="1"/>
    <col min="4372" max="4373" width="12" style="3" customWidth="1"/>
    <col min="4374" max="4377" width="13.33203125" style="3" customWidth="1"/>
    <col min="4378" max="4609" width="9.109375" style="3"/>
    <col min="4610" max="4610" width="37.6640625" style="3" customWidth="1"/>
    <col min="4611" max="4611" width="13.33203125" style="3" customWidth="1"/>
    <col min="4612" max="4612" width="13.109375" style="3" customWidth="1"/>
    <col min="4613" max="4616" width="13.33203125" style="3" customWidth="1"/>
    <col min="4617" max="4617" width="14" style="3" customWidth="1"/>
    <col min="4618" max="4619" width="13.109375" style="3" customWidth="1"/>
    <col min="4620" max="4620" width="13.44140625" style="3" customWidth="1"/>
    <col min="4621" max="4621" width="13.33203125" style="3" customWidth="1"/>
    <col min="4622" max="4622" width="14.5546875" style="3" customWidth="1"/>
    <col min="4623" max="4623" width="13.5546875" style="3" customWidth="1"/>
    <col min="4624" max="4624" width="14.88671875" style="3" customWidth="1"/>
    <col min="4625" max="4625" width="4.44140625" style="3" customWidth="1"/>
    <col min="4626" max="4626" width="10" style="3" customWidth="1"/>
    <col min="4627" max="4627" width="13.33203125" style="3" customWidth="1"/>
    <col min="4628" max="4629" width="12" style="3" customWidth="1"/>
    <col min="4630" max="4633" width="13.33203125" style="3" customWidth="1"/>
    <col min="4634" max="4865" width="9.109375" style="3"/>
    <col min="4866" max="4866" width="37.6640625" style="3" customWidth="1"/>
    <col min="4867" max="4867" width="13.33203125" style="3" customWidth="1"/>
    <col min="4868" max="4868" width="13.109375" style="3" customWidth="1"/>
    <col min="4869" max="4872" width="13.33203125" style="3" customWidth="1"/>
    <col min="4873" max="4873" width="14" style="3" customWidth="1"/>
    <col min="4874" max="4875" width="13.109375" style="3" customWidth="1"/>
    <col min="4876" max="4876" width="13.44140625" style="3" customWidth="1"/>
    <col min="4877" max="4877" width="13.33203125" style="3" customWidth="1"/>
    <col min="4878" max="4878" width="14.5546875" style="3" customWidth="1"/>
    <col min="4879" max="4879" width="13.5546875" style="3" customWidth="1"/>
    <col min="4880" max="4880" width="14.88671875" style="3" customWidth="1"/>
    <col min="4881" max="4881" width="4.44140625" style="3" customWidth="1"/>
    <col min="4882" max="4882" width="10" style="3" customWidth="1"/>
    <col min="4883" max="4883" width="13.33203125" style="3" customWidth="1"/>
    <col min="4884" max="4885" width="12" style="3" customWidth="1"/>
    <col min="4886" max="4889" width="13.33203125" style="3" customWidth="1"/>
    <col min="4890" max="5121" width="9.109375" style="3"/>
    <col min="5122" max="5122" width="37.6640625" style="3" customWidth="1"/>
    <col min="5123" max="5123" width="13.33203125" style="3" customWidth="1"/>
    <col min="5124" max="5124" width="13.109375" style="3" customWidth="1"/>
    <col min="5125" max="5128" width="13.33203125" style="3" customWidth="1"/>
    <col min="5129" max="5129" width="14" style="3" customWidth="1"/>
    <col min="5130" max="5131" width="13.109375" style="3" customWidth="1"/>
    <col min="5132" max="5132" width="13.44140625" style="3" customWidth="1"/>
    <col min="5133" max="5133" width="13.33203125" style="3" customWidth="1"/>
    <col min="5134" max="5134" width="14.5546875" style="3" customWidth="1"/>
    <col min="5135" max="5135" width="13.5546875" style="3" customWidth="1"/>
    <col min="5136" max="5136" width="14.88671875" style="3" customWidth="1"/>
    <col min="5137" max="5137" width="4.44140625" style="3" customWidth="1"/>
    <col min="5138" max="5138" width="10" style="3" customWidth="1"/>
    <col min="5139" max="5139" width="13.33203125" style="3" customWidth="1"/>
    <col min="5140" max="5141" width="12" style="3" customWidth="1"/>
    <col min="5142" max="5145" width="13.33203125" style="3" customWidth="1"/>
    <col min="5146" max="5377" width="9.109375" style="3"/>
    <col min="5378" max="5378" width="37.6640625" style="3" customWidth="1"/>
    <col min="5379" max="5379" width="13.33203125" style="3" customWidth="1"/>
    <col min="5380" max="5380" width="13.109375" style="3" customWidth="1"/>
    <col min="5381" max="5384" width="13.33203125" style="3" customWidth="1"/>
    <col min="5385" max="5385" width="14" style="3" customWidth="1"/>
    <col min="5386" max="5387" width="13.109375" style="3" customWidth="1"/>
    <col min="5388" max="5388" width="13.44140625" style="3" customWidth="1"/>
    <col min="5389" max="5389" width="13.33203125" style="3" customWidth="1"/>
    <col min="5390" max="5390" width="14.5546875" style="3" customWidth="1"/>
    <col min="5391" max="5391" width="13.5546875" style="3" customWidth="1"/>
    <col min="5392" max="5392" width="14.88671875" style="3" customWidth="1"/>
    <col min="5393" max="5393" width="4.44140625" style="3" customWidth="1"/>
    <col min="5394" max="5394" width="10" style="3" customWidth="1"/>
    <col min="5395" max="5395" width="13.33203125" style="3" customWidth="1"/>
    <col min="5396" max="5397" width="12" style="3" customWidth="1"/>
    <col min="5398" max="5401" width="13.33203125" style="3" customWidth="1"/>
    <col min="5402" max="5633" width="9.109375" style="3"/>
    <col min="5634" max="5634" width="37.6640625" style="3" customWidth="1"/>
    <col min="5635" max="5635" width="13.33203125" style="3" customWidth="1"/>
    <col min="5636" max="5636" width="13.109375" style="3" customWidth="1"/>
    <col min="5637" max="5640" width="13.33203125" style="3" customWidth="1"/>
    <col min="5641" max="5641" width="14" style="3" customWidth="1"/>
    <col min="5642" max="5643" width="13.109375" style="3" customWidth="1"/>
    <col min="5644" max="5644" width="13.44140625" style="3" customWidth="1"/>
    <col min="5645" max="5645" width="13.33203125" style="3" customWidth="1"/>
    <col min="5646" max="5646" width="14.5546875" style="3" customWidth="1"/>
    <col min="5647" max="5647" width="13.5546875" style="3" customWidth="1"/>
    <col min="5648" max="5648" width="14.88671875" style="3" customWidth="1"/>
    <col min="5649" max="5649" width="4.44140625" style="3" customWidth="1"/>
    <col min="5650" max="5650" width="10" style="3" customWidth="1"/>
    <col min="5651" max="5651" width="13.33203125" style="3" customWidth="1"/>
    <col min="5652" max="5653" width="12" style="3" customWidth="1"/>
    <col min="5654" max="5657" width="13.33203125" style="3" customWidth="1"/>
    <col min="5658" max="5889" width="9.109375" style="3"/>
    <col min="5890" max="5890" width="37.6640625" style="3" customWidth="1"/>
    <col min="5891" max="5891" width="13.33203125" style="3" customWidth="1"/>
    <col min="5892" max="5892" width="13.109375" style="3" customWidth="1"/>
    <col min="5893" max="5896" width="13.33203125" style="3" customWidth="1"/>
    <col min="5897" max="5897" width="14" style="3" customWidth="1"/>
    <col min="5898" max="5899" width="13.109375" style="3" customWidth="1"/>
    <col min="5900" max="5900" width="13.44140625" style="3" customWidth="1"/>
    <col min="5901" max="5901" width="13.33203125" style="3" customWidth="1"/>
    <col min="5902" max="5902" width="14.5546875" style="3" customWidth="1"/>
    <col min="5903" max="5903" width="13.5546875" style="3" customWidth="1"/>
    <col min="5904" max="5904" width="14.88671875" style="3" customWidth="1"/>
    <col min="5905" max="5905" width="4.44140625" style="3" customWidth="1"/>
    <col min="5906" max="5906" width="10" style="3" customWidth="1"/>
    <col min="5907" max="5907" width="13.33203125" style="3" customWidth="1"/>
    <col min="5908" max="5909" width="12" style="3" customWidth="1"/>
    <col min="5910" max="5913" width="13.33203125" style="3" customWidth="1"/>
    <col min="5914" max="6145" width="9.109375" style="3"/>
    <col min="6146" max="6146" width="37.6640625" style="3" customWidth="1"/>
    <col min="6147" max="6147" width="13.33203125" style="3" customWidth="1"/>
    <col min="6148" max="6148" width="13.109375" style="3" customWidth="1"/>
    <col min="6149" max="6152" width="13.33203125" style="3" customWidth="1"/>
    <col min="6153" max="6153" width="14" style="3" customWidth="1"/>
    <col min="6154" max="6155" width="13.109375" style="3" customWidth="1"/>
    <col min="6156" max="6156" width="13.44140625" style="3" customWidth="1"/>
    <col min="6157" max="6157" width="13.33203125" style="3" customWidth="1"/>
    <col min="6158" max="6158" width="14.5546875" style="3" customWidth="1"/>
    <col min="6159" max="6159" width="13.5546875" style="3" customWidth="1"/>
    <col min="6160" max="6160" width="14.88671875" style="3" customWidth="1"/>
    <col min="6161" max="6161" width="4.44140625" style="3" customWidth="1"/>
    <col min="6162" max="6162" width="10" style="3" customWidth="1"/>
    <col min="6163" max="6163" width="13.33203125" style="3" customWidth="1"/>
    <col min="6164" max="6165" width="12" style="3" customWidth="1"/>
    <col min="6166" max="6169" width="13.33203125" style="3" customWidth="1"/>
    <col min="6170" max="6401" width="9.109375" style="3"/>
    <col min="6402" max="6402" width="37.6640625" style="3" customWidth="1"/>
    <col min="6403" max="6403" width="13.33203125" style="3" customWidth="1"/>
    <col min="6404" max="6404" width="13.109375" style="3" customWidth="1"/>
    <col min="6405" max="6408" width="13.33203125" style="3" customWidth="1"/>
    <col min="6409" max="6409" width="14" style="3" customWidth="1"/>
    <col min="6410" max="6411" width="13.109375" style="3" customWidth="1"/>
    <col min="6412" max="6412" width="13.44140625" style="3" customWidth="1"/>
    <col min="6413" max="6413" width="13.33203125" style="3" customWidth="1"/>
    <col min="6414" max="6414" width="14.5546875" style="3" customWidth="1"/>
    <col min="6415" max="6415" width="13.5546875" style="3" customWidth="1"/>
    <col min="6416" max="6416" width="14.88671875" style="3" customWidth="1"/>
    <col min="6417" max="6417" width="4.44140625" style="3" customWidth="1"/>
    <col min="6418" max="6418" width="10" style="3" customWidth="1"/>
    <col min="6419" max="6419" width="13.33203125" style="3" customWidth="1"/>
    <col min="6420" max="6421" width="12" style="3" customWidth="1"/>
    <col min="6422" max="6425" width="13.33203125" style="3" customWidth="1"/>
    <col min="6426" max="6657" width="9.109375" style="3"/>
    <col min="6658" max="6658" width="37.6640625" style="3" customWidth="1"/>
    <col min="6659" max="6659" width="13.33203125" style="3" customWidth="1"/>
    <col min="6660" max="6660" width="13.109375" style="3" customWidth="1"/>
    <col min="6661" max="6664" width="13.33203125" style="3" customWidth="1"/>
    <col min="6665" max="6665" width="14" style="3" customWidth="1"/>
    <col min="6666" max="6667" width="13.109375" style="3" customWidth="1"/>
    <col min="6668" max="6668" width="13.44140625" style="3" customWidth="1"/>
    <col min="6669" max="6669" width="13.33203125" style="3" customWidth="1"/>
    <col min="6670" max="6670" width="14.5546875" style="3" customWidth="1"/>
    <col min="6671" max="6671" width="13.5546875" style="3" customWidth="1"/>
    <col min="6672" max="6672" width="14.88671875" style="3" customWidth="1"/>
    <col min="6673" max="6673" width="4.44140625" style="3" customWidth="1"/>
    <col min="6674" max="6674" width="10" style="3" customWidth="1"/>
    <col min="6675" max="6675" width="13.33203125" style="3" customWidth="1"/>
    <col min="6676" max="6677" width="12" style="3" customWidth="1"/>
    <col min="6678" max="6681" width="13.33203125" style="3" customWidth="1"/>
    <col min="6682" max="6913" width="9.109375" style="3"/>
    <col min="6914" max="6914" width="37.6640625" style="3" customWidth="1"/>
    <col min="6915" max="6915" width="13.33203125" style="3" customWidth="1"/>
    <col min="6916" max="6916" width="13.109375" style="3" customWidth="1"/>
    <col min="6917" max="6920" width="13.33203125" style="3" customWidth="1"/>
    <col min="6921" max="6921" width="14" style="3" customWidth="1"/>
    <col min="6922" max="6923" width="13.109375" style="3" customWidth="1"/>
    <col min="6924" max="6924" width="13.44140625" style="3" customWidth="1"/>
    <col min="6925" max="6925" width="13.33203125" style="3" customWidth="1"/>
    <col min="6926" max="6926" width="14.5546875" style="3" customWidth="1"/>
    <col min="6927" max="6927" width="13.5546875" style="3" customWidth="1"/>
    <col min="6928" max="6928" width="14.88671875" style="3" customWidth="1"/>
    <col min="6929" max="6929" width="4.44140625" style="3" customWidth="1"/>
    <col min="6930" max="6930" width="10" style="3" customWidth="1"/>
    <col min="6931" max="6931" width="13.33203125" style="3" customWidth="1"/>
    <col min="6932" max="6933" width="12" style="3" customWidth="1"/>
    <col min="6934" max="6937" width="13.33203125" style="3" customWidth="1"/>
    <col min="6938" max="7169" width="9.109375" style="3"/>
    <col min="7170" max="7170" width="37.6640625" style="3" customWidth="1"/>
    <col min="7171" max="7171" width="13.33203125" style="3" customWidth="1"/>
    <col min="7172" max="7172" width="13.109375" style="3" customWidth="1"/>
    <col min="7173" max="7176" width="13.33203125" style="3" customWidth="1"/>
    <col min="7177" max="7177" width="14" style="3" customWidth="1"/>
    <col min="7178" max="7179" width="13.109375" style="3" customWidth="1"/>
    <col min="7180" max="7180" width="13.44140625" style="3" customWidth="1"/>
    <col min="7181" max="7181" width="13.33203125" style="3" customWidth="1"/>
    <col min="7182" max="7182" width="14.5546875" style="3" customWidth="1"/>
    <col min="7183" max="7183" width="13.5546875" style="3" customWidth="1"/>
    <col min="7184" max="7184" width="14.88671875" style="3" customWidth="1"/>
    <col min="7185" max="7185" width="4.44140625" style="3" customWidth="1"/>
    <col min="7186" max="7186" width="10" style="3" customWidth="1"/>
    <col min="7187" max="7187" width="13.33203125" style="3" customWidth="1"/>
    <col min="7188" max="7189" width="12" style="3" customWidth="1"/>
    <col min="7190" max="7193" width="13.33203125" style="3" customWidth="1"/>
    <col min="7194" max="7425" width="9.109375" style="3"/>
    <col min="7426" max="7426" width="37.6640625" style="3" customWidth="1"/>
    <col min="7427" max="7427" width="13.33203125" style="3" customWidth="1"/>
    <col min="7428" max="7428" width="13.109375" style="3" customWidth="1"/>
    <col min="7429" max="7432" width="13.33203125" style="3" customWidth="1"/>
    <col min="7433" max="7433" width="14" style="3" customWidth="1"/>
    <col min="7434" max="7435" width="13.109375" style="3" customWidth="1"/>
    <col min="7436" max="7436" width="13.44140625" style="3" customWidth="1"/>
    <col min="7437" max="7437" width="13.33203125" style="3" customWidth="1"/>
    <col min="7438" max="7438" width="14.5546875" style="3" customWidth="1"/>
    <col min="7439" max="7439" width="13.5546875" style="3" customWidth="1"/>
    <col min="7440" max="7440" width="14.88671875" style="3" customWidth="1"/>
    <col min="7441" max="7441" width="4.44140625" style="3" customWidth="1"/>
    <col min="7442" max="7442" width="10" style="3" customWidth="1"/>
    <col min="7443" max="7443" width="13.33203125" style="3" customWidth="1"/>
    <col min="7444" max="7445" width="12" style="3" customWidth="1"/>
    <col min="7446" max="7449" width="13.33203125" style="3" customWidth="1"/>
    <col min="7450" max="7681" width="9.109375" style="3"/>
    <col min="7682" max="7682" width="37.6640625" style="3" customWidth="1"/>
    <col min="7683" max="7683" width="13.33203125" style="3" customWidth="1"/>
    <col min="7684" max="7684" width="13.109375" style="3" customWidth="1"/>
    <col min="7685" max="7688" width="13.33203125" style="3" customWidth="1"/>
    <col min="7689" max="7689" width="14" style="3" customWidth="1"/>
    <col min="7690" max="7691" width="13.109375" style="3" customWidth="1"/>
    <col min="7692" max="7692" width="13.44140625" style="3" customWidth="1"/>
    <col min="7693" max="7693" width="13.33203125" style="3" customWidth="1"/>
    <col min="7694" max="7694" width="14.5546875" style="3" customWidth="1"/>
    <col min="7695" max="7695" width="13.5546875" style="3" customWidth="1"/>
    <col min="7696" max="7696" width="14.88671875" style="3" customWidth="1"/>
    <col min="7697" max="7697" width="4.44140625" style="3" customWidth="1"/>
    <col min="7698" max="7698" width="10" style="3" customWidth="1"/>
    <col min="7699" max="7699" width="13.33203125" style="3" customWidth="1"/>
    <col min="7700" max="7701" width="12" style="3" customWidth="1"/>
    <col min="7702" max="7705" width="13.33203125" style="3" customWidth="1"/>
    <col min="7706" max="7937" width="9.109375" style="3"/>
    <col min="7938" max="7938" width="37.6640625" style="3" customWidth="1"/>
    <col min="7939" max="7939" width="13.33203125" style="3" customWidth="1"/>
    <col min="7940" max="7940" width="13.109375" style="3" customWidth="1"/>
    <col min="7941" max="7944" width="13.33203125" style="3" customWidth="1"/>
    <col min="7945" max="7945" width="14" style="3" customWidth="1"/>
    <col min="7946" max="7947" width="13.109375" style="3" customWidth="1"/>
    <col min="7948" max="7948" width="13.44140625" style="3" customWidth="1"/>
    <col min="7949" max="7949" width="13.33203125" style="3" customWidth="1"/>
    <col min="7950" max="7950" width="14.5546875" style="3" customWidth="1"/>
    <col min="7951" max="7951" width="13.5546875" style="3" customWidth="1"/>
    <col min="7952" max="7952" width="14.88671875" style="3" customWidth="1"/>
    <col min="7953" max="7953" width="4.44140625" style="3" customWidth="1"/>
    <col min="7954" max="7954" width="10" style="3" customWidth="1"/>
    <col min="7955" max="7955" width="13.33203125" style="3" customWidth="1"/>
    <col min="7956" max="7957" width="12" style="3" customWidth="1"/>
    <col min="7958" max="7961" width="13.33203125" style="3" customWidth="1"/>
    <col min="7962" max="8193" width="9.109375" style="3"/>
    <col min="8194" max="8194" width="37.6640625" style="3" customWidth="1"/>
    <col min="8195" max="8195" width="13.33203125" style="3" customWidth="1"/>
    <col min="8196" max="8196" width="13.109375" style="3" customWidth="1"/>
    <col min="8197" max="8200" width="13.33203125" style="3" customWidth="1"/>
    <col min="8201" max="8201" width="14" style="3" customWidth="1"/>
    <col min="8202" max="8203" width="13.109375" style="3" customWidth="1"/>
    <col min="8204" max="8204" width="13.44140625" style="3" customWidth="1"/>
    <col min="8205" max="8205" width="13.33203125" style="3" customWidth="1"/>
    <col min="8206" max="8206" width="14.5546875" style="3" customWidth="1"/>
    <col min="8207" max="8207" width="13.5546875" style="3" customWidth="1"/>
    <col min="8208" max="8208" width="14.88671875" style="3" customWidth="1"/>
    <col min="8209" max="8209" width="4.44140625" style="3" customWidth="1"/>
    <col min="8210" max="8210" width="10" style="3" customWidth="1"/>
    <col min="8211" max="8211" width="13.33203125" style="3" customWidth="1"/>
    <col min="8212" max="8213" width="12" style="3" customWidth="1"/>
    <col min="8214" max="8217" width="13.33203125" style="3" customWidth="1"/>
    <col min="8218" max="8449" width="9.109375" style="3"/>
    <col min="8450" max="8450" width="37.6640625" style="3" customWidth="1"/>
    <col min="8451" max="8451" width="13.33203125" style="3" customWidth="1"/>
    <col min="8452" max="8452" width="13.109375" style="3" customWidth="1"/>
    <col min="8453" max="8456" width="13.33203125" style="3" customWidth="1"/>
    <col min="8457" max="8457" width="14" style="3" customWidth="1"/>
    <col min="8458" max="8459" width="13.109375" style="3" customWidth="1"/>
    <col min="8460" max="8460" width="13.44140625" style="3" customWidth="1"/>
    <col min="8461" max="8461" width="13.33203125" style="3" customWidth="1"/>
    <col min="8462" max="8462" width="14.5546875" style="3" customWidth="1"/>
    <col min="8463" max="8463" width="13.5546875" style="3" customWidth="1"/>
    <col min="8464" max="8464" width="14.88671875" style="3" customWidth="1"/>
    <col min="8465" max="8465" width="4.44140625" style="3" customWidth="1"/>
    <col min="8466" max="8466" width="10" style="3" customWidth="1"/>
    <col min="8467" max="8467" width="13.33203125" style="3" customWidth="1"/>
    <col min="8468" max="8469" width="12" style="3" customWidth="1"/>
    <col min="8470" max="8473" width="13.33203125" style="3" customWidth="1"/>
    <col min="8474" max="8705" width="9.109375" style="3"/>
    <col min="8706" max="8706" width="37.6640625" style="3" customWidth="1"/>
    <col min="8707" max="8707" width="13.33203125" style="3" customWidth="1"/>
    <col min="8708" max="8708" width="13.109375" style="3" customWidth="1"/>
    <col min="8709" max="8712" width="13.33203125" style="3" customWidth="1"/>
    <col min="8713" max="8713" width="14" style="3" customWidth="1"/>
    <col min="8714" max="8715" width="13.109375" style="3" customWidth="1"/>
    <col min="8716" max="8716" width="13.44140625" style="3" customWidth="1"/>
    <col min="8717" max="8717" width="13.33203125" style="3" customWidth="1"/>
    <col min="8718" max="8718" width="14.5546875" style="3" customWidth="1"/>
    <col min="8719" max="8719" width="13.5546875" style="3" customWidth="1"/>
    <col min="8720" max="8720" width="14.88671875" style="3" customWidth="1"/>
    <col min="8721" max="8721" width="4.44140625" style="3" customWidth="1"/>
    <col min="8722" max="8722" width="10" style="3" customWidth="1"/>
    <col min="8723" max="8723" width="13.33203125" style="3" customWidth="1"/>
    <col min="8724" max="8725" width="12" style="3" customWidth="1"/>
    <col min="8726" max="8729" width="13.33203125" style="3" customWidth="1"/>
    <col min="8730" max="8961" width="9.109375" style="3"/>
    <col min="8962" max="8962" width="37.6640625" style="3" customWidth="1"/>
    <col min="8963" max="8963" width="13.33203125" style="3" customWidth="1"/>
    <col min="8964" max="8964" width="13.109375" style="3" customWidth="1"/>
    <col min="8965" max="8968" width="13.33203125" style="3" customWidth="1"/>
    <col min="8969" max="8969" width="14" style="3" customWidth="1"/>
    <col min="8970" max="8971" width="13.109375" style="3" customWidth="1"/>
    <col min="8972" max="8972" width="13.44140625" style="3" customWidth="1"/>
    <col min="8973" max="8973" width="13.33203125" style="3" customWidth="1"/>
    <col min="8974" max="8974" width="14.5546875" style="3" customWidth="1"/>
    <col min="8975" max="8975" width="13.5546875" style="3" customWidth="1"/>
    <col min="8976" max="8976" width="14.88671875" style="3" customWidth="1"/>
    <col min="8977" max="8977" width="4.44140625" style="3" customWidth="1"/>
    <col min="8978" max="8978" width="10" style="3" customWidth="1"/>
    <col min="8979" max="8979" width="13.33203125" style="3" customWidth="1"/>
    <col min="8980" max="8981" width="12" style="3" customWidth="1"/>
    <col min="8982" max="8985" width="13.33203125" style="3" customWidth="1"/>
    <col min="8986" max="9217" width="9.109375" style="3"/>
    <col min="9218" max="9218" width="37.6640625" style="3" customWidth="1"/>
    <col min="9219" max="9219" width="13.33203125" style="3" customWidth="1"/>
    <col min="9220" max="9220" width="13.109375" style="3" customWidth="1"/>
    <col min="9221" max="9224" width="13.33203125" style="3" customWidth="1"/>
    <col min="9225" max="9225" width="14" style="3" customWidth="1"/>
    <col min="9226" max="9227" width="13.109375" style="3" customWidth="1"/>
    <col min="9228" max="9228" width="13.44140625" style="3" customWidth="1"/>
    <col min="9229" max="9229" width="13.33203125" style="3" customWidth="1"/>
    <col min="9230" max="9230" width="14.5546875" style="3" customWidth="1"/>
    <col min="9231" max="9231" width="13.5546875" style="3" customWidth="1"/>
    <col min="9232" max="9232" width="14.88671875" style="3" customWidth="1"/>
    <col min="9233" max="9233" width="4.44140625" style="3" customWidth="1"/>
    <col min="9234" max="9234" width="10" style="3" customWidth="1"/>
    <col min="9235" max="9235" width="13.33203125" style="3" customWidth="1"/>
    <col min="9236" max="9237" width="12" style="3" customWidth="1"/>
    <col min="9238" max="9241" width="13.33203125" style="3" customWidth="1"/>
    <col min="9242" max="9473" width="9.109375" style="3"/>
    <col min="9474" max="9474" width="37.6640625" style="3" customWidth="1"/>
    <col min="9475" max="9475" width="13.33203125" style="3" customWidth="1"/>
    <col min="9476" max="9476" width="13.109375" style="3" customWidth="1"/>
    <col min="9477" max="9480" width="13.33203125" style="3" customWidth="1"/>
    <col min="9481" max="9481" width="14" style="3" customWidth="1"/>
    <col min="9482" max="9483" width="13.109375" style="3" customWidth="1"/>
    <col min="9484" max="9484" width="13.44140625" style="3" customWidth="1"/>
    <col min="9485" max="9485" width="13.33203125" style="3" customWidth="1"/>
    <col min="9486" max="9486" width="14.5546875" style="3" customWidth="1"/>
    <col min="9487" max="9487" width="13.5546875" style="3" customWidth="1"/>
    <col min="9488" max="9488" width="14.88671875" style="3" customWidth="1"/>
    <col min="9489" max="9489" width="4.44140625" style="3" customWidth="1"/>
    <col min="9490" max="9490" width="10" style="3" customWidth="1"/>
    <col min="9491" max="9491" width="13.33203125" style="3" customWidth="1"/>
    <col min="9492" max="9493" width="12" style="3" customWidth="1"/>
    <col min="9494" max="9497" width="13.33203125" style="3" customWidth="1"/>
    <col min="9498" max="9729" width="9.109375" style="3"/>
    <col min="9730" max="9730" width="37.6640625" style="3" customWidth="1"/>
    <col min="9731" max="9731" width="13.33203125" style="3" customWidth="1"/>
    <col min="9732" max="9732" width="13.109375" style="3" customWidth="1"/>
    <col min="9733" max="9736" width="13.33203125" style="3" customWidth="1"/>
    <col min="9737" max="9737" width="14" style="3" customWidth="1"/>
    <col min="9738" max="9739" width="13.109375" style="3" customWidth="1"/>
    <col min="9740" max="9740" width="13.44140625" style="3" customWidth="1"/>
    <col min="9741" max="9741" width="13.33203125" style="3" customWidth="1"/>
    <col min="9742" max="9742" width="14.5546875" style="3" customWidth="1"/>
    <col min="9743" max="9743" width="13.5546875" style="3" customWidth="1"/>
    <col min="9744" max="9744" width="14.88671875" style="3" customWidth="1"/>
    <col min="9745" max="9745" width="4.44140625" style="3" customWidth="1"/>
    <col min="9746" max="9746" width="10" style="3" customWidth="1"/>
    <col min="9747" max="9747" width="13.33203125" style="3" customWidth="1"/>
    <col min="9748" max="9749" width="12" style="3" customWidth="1"/>
    <col min="9750" max="9753" width="13.33203125" style="3" customWidth="1"/>
    <col min="9754" max="9985" width="9.109375" style="3"/>
    <col min="9986" max="9986" width="37.6640625" style="3" customWidth="1"/>
    <col min="9987" max="9987" width="13.33203125" style="3" customWidth="1"/>
    <col min="9988" max="9988" width="13.109375" style="3" customWidth="1"/>
    <col min="9989" max="9992" width="13.33203125" style="3" customWidth="1"/>
    <col min="9993" max="9993" width="14" style="3" customWidth="1"/>
    <col min="9994" max="9995" width="13.109375" style="3" customWidth="1"/>
    <col min="9996" max="9996" width="13.44140625" style="3" customWidth="1"/>
    <col min="9997" max="9997" width="13.33203125" style="3" customWidth="1"/>
    <col min="9998" max="9998" width="14.5546875" style="3" customWidth="1"/>
    <col min="9999" max="9999" width="13.5546875" style="3" customWidth="1"/>
    <col min="10000" max="10000" width="14.88671875" style="3" customWidth="1"/>
    <col min="10001" max="10001" width="4.44140625" style="3" customWidth="1"/>
    <col min="10002" max="10002" width="10" style="3" customWidth="1"/>
    <col min="10003" max="10003" width="13.33203125" style="3" customWidth="1"/>
    <col min="10004" max="10005" width="12" style="3" customWidth="1"/>
    <col min="10006" max="10009" width="13.33203125" style="3" customWidth="1"/>
    <col min="10010" max="10241" width="9.109375" style="3"/>
    <col min="10242" max="10242" width="37.6640625" style="3" customWidth="1"/>
    <col min="10243" max="10243" width="13.33203125" style="3" customWidth="1"/>
    <col min="10244" max="10244" width="13.109375" style="3" customWidth="1"/>
    <col min="10245" max="10248" width="13.33203125" style="3" customWidth="1"/>
    <col min="10249" max="10249" width="14" style="3" customWidth="1"/>
    <col min="10250" max="10251" width="13.109375" style="3" customWidth="1"/>
    <col min="10252" max="10252" width="13.44140625" style="3" customWidth="1"/>
    <col min="10253" max="10253" width="13.33203125" style="3" customWidth="1"/>
    <col min="10254" max="10254" width="14.5546875" style="3" customWidth="1"/>
    <col min="10255" max="10255" width="13.5546875" style="3" customWidth="1"/>
    <col min="10256" max="10256" width="14.88671875" style="3" customWidth="1"/>
    <col min="10257" max="10257" width="4.44140625" style="3" customWidth="1"/>
    <col min="10258" max="10258" width="10" style="3" customWidth="1"/>
    <col min="10259" max="10259" width="13.33203125" style="3" customWidth="1"/>
    <col min="10260" max="10261" width="12" style="3" customWidth="1"/>
    <col min="10262" max="10265" width="13.33203125" style="3" customWidth="1"/>
    <col min="10266" max="10497" width="9.109375" style="3"/>
    <col min="10498" max="10498" width="37.6640625" style="3" customWidth="1"/>
    <col min="10499" max="10499" width="13.33203125" style="3" customWidth="1"/>
    <col min="10500" max="10500" width="13.109375" style="3" customWidth="1"/>
    <col min="10501" max="10504" width="13.33203125" style="3" customWidth="1"/>
    <col min="10505" max="10505" width="14" style="3" customWidth="1"/>
    <col min="10506" max="10507" width="13.109375" style="3" customWidth="1"/>
    <col min="10508" max="10508" width="13.44140625" style="3" customWidth="1"/>
    <col min="10509" max="10509" width="13.33203125" style="3" customWidth="1"/>
    <col min="10510" max="10510" width="14.5546875" style="3" customWidth="1"/>
    <col min="10511" max="10511" width="13.5546875" style="3" customWidth="1"/>
    <col min="10512" max="10512" width="14.88671875" style="3" customWidth="1"/>
    <col min="10513" max="10513" width="4.44140625" style="3" customWidth="1"/>
    <col min="10514" max="10514" width="10" style="3" customWidth="1"/>
    <col min="10515" max="10515" width="13.33203125" style="3" customWidth="1"/>
    <col min="10516" max="10517" width="12" style="3" customWidth="1"/>
    <col min="10518" max="10521" width="13.33203125" style="3" customWidth="1"/>
    <col min="10522" max="10753" width="9.109375" style="3"/>
    <col min="10754" max="10754" width="37.6640625" style="3" customWidth="1"/>
    <col min="10755" max="10755" width="13.33203125" style="3" customWidth="1"/>
    <col min="10756" max="10756" width="13.109375" style="3" customWidth="1"/>
    <col min="10757" max="10760" width="13.33203125" style="3" customWidth="1"/>
    <col min="10761" max="10761" width="14" style="3" customWidth="1"/>
    <col min="10762" max="10763" width="13.109375" style="3" customWidth="1"/>
    <col min="10764" max="10764" width="13.44140625" style="3" customWidth="1"/>
    <col min="10765" max="10765" width="13.33203125" style="3" customWidth="1"/>
    <col min="10766" max="10766" width="14.5546875" style="3" customWidth="1"/>
    <col min="10767" max="10767" width="13.5546875" style="3" customWidth="1"/>
    <col min="10768" max="10768" width="14.88671875" style="3" customWidth="1"/>
    <col min="10769" max="10769" width="4.44140625" style="3" customWidth="1"/>
    <col min="10770" max="10770" width="10" style="3" customWidth="1"/>
    <col min="10771" max="10771" width="13.33203125" style="3" customWidth="1"/>
    <col min="10772" max="10773" width="12" style="3" customWidth="1"/>
    <col min="10774" max="10777" width="13.33203125" style="3" customWidth="1"/>
    <col min="10778" max="11009" width="9.109375" style="3"/>
    <col min="11010" max="11010" width="37.6640625" style="3" customWidth="1"/>
    <col min="11011" max="11011" width="13.33203125" style="3" customWidth="1"/>
    <col min="11012" max="11012" width="13.109375" style="3" customWidth="1"/>
    <col min="11013" max="11016" width="13.33203125" style="3" customWidth="1"/>
    <col min="11017" max="11017" width="14" style="3" customWidth="1"/>
    <col min="11018" max="11019" width="13.109375" style="3" customWidth="1"/>
    <col min="11020" max="11020" width="13.44140625" style="3" customWidth="1"/>
    <col min="11021" max="11021" width="13.33203125" style="3" customWidth="1"/>
    <col min="11022" max="11022" width="14.5546875" style="3" customWidth="1"/>
    <col min="11023" max="11023" width="13.5546875" style="3" customWidth="1"/>
    <col min="11024" max="11024" width="14.88671875" style="3" customWidth="1"/>
    <col min="11025" max="11025" width="4.44140625" style="3" customWidth="1"/>
    <col min="11026" max="11026" width="10" style="3" customWidth="1"/>
    <col min="11027" max="11027" width="13.33203125" style="3" customWidth="1"/>
    <col min="11028" max="11029" width="12" style="3" customWidth="1"/>
    <col min="11030" max="11033" width="13.33203125" style="3" customWidth="1"/>
    <col min="11034" max="11265" width="9.109375" style="3"/>
    <col min="11266" max="11266" width="37.6640625" style="3" customWidth="1"/>
    <col min="11267" max="11267" width="13.33203125" style="3" customWidth="1"/>
    <col min="11268" max="11268" width="13.109375" style="3" customWidth="1"/>
    <col min="11269" max="11272" width="13.33203125" style="3" customWidth="1"/>
    <col min="11273" max="11273" width="14" style="3" customWidth="1"/>
    <col min="11274" max="11275" width="13.109375" style="3" customWidth="1"/>
    <col min="11276" max="11276" width="13.44140625" style="3" customWidth="1"/>
    <col min="11277" max="11277" width="13.33203125" style="3" customWidth="1"/>
    <col min="11278" max="11278" width="14.5546875" style="3" customWidth="1"/>
    <col min="11279" max="11279" width="13.5546875" style="3" customWidth="1"/>
    <col min="11280" max="11280" width="14.88671875" style="3" customWidth="1"/>
    <col min="11281" max="11281" width="4.44140625" style="3" customWidth="1"/>
    <col min="11282" max="11282" width="10" style="3" customWidth="1"/>
    <col min="11283" max="11283" width="13.33203125" style="3" customWidth="1"/>
    <col min="11284" max="11285" width="12" style="3" customWidth="1"/>
    <col min="11286" max="11289" width="13.33203125" style="3" customWidth="1"/>
    <col min="11290" max="11521" width="9.109375" style="3"/>
    <col min="11522" max="11522" width="37.6640625" style="3" customWidth="1"/>
    <col min="11523" max="11523" width="13.33203125" style="3" customWidth="1"/>
    <col min="11524" max="11524" width="13.109375" style="3" customWidth="1"/>
    <col min="11525" max="11528" width="13.33203125" style="3" customWidth="1"/>
    <col min="11529" max="11529" width="14" style="3" customWidth="1"/>
    <col min="11530" max="11531" width="13.109375" style="3" customWidth="1"/>
    <col min="11532" max="11532" width="13.44140625" style="3" customWidth="1"/>
    <col min="11533" max="11533" width="13.33203125" style="3" customWidth="1"/>
    <col min="11534" max="11534" width="14.5546875" style="3" customWidth="1"/>
    <col min="11535" max="11535" width="13.5546875" style="3" customWidth="1"/>
    <col min="11536" max="11536" width="14.88671875" style="3" customWidth="1"/>
    <col min="11537" max="11537" width="4.44140625" style="3" customWidth="1"/>
    <col min="11538" max="11538" width="10" style="3" customWidth="1"/>
    <col min="11539" max="11539" width="13.33203125" style="3" customWidth="1"/>
    <col min="11540" max="11541" width="12" style="3" customWidth="1"/>
    <col min="11542" max="11545" width="13.33203125" style="3" customWidth="1"/>
    <col min="11546" max="11777" width="9.109375" style="3"/>
    <col min="11778" max="11778" width="37.6640625" style="3" customWidth="1"/>
    <col min="11779" max="11779" width="13.33203125" style="3" customWidth="1"/>
    <col min="11780" max="11780" width="13.109375" style="3" customWidth="1"/>
    <col min="11781" max="11784" width="13.33203125" style="3" customWidth="1"/>
    <col min="11785" max="11785" width="14" style="3" customWidth="1"/>
    <col min="11786" max="11787" width="13.109375" style="3" customWidth="1"/>
    <col min="11788" max="11788" width="13.44140625" style="3" customWidth="1"/>
    <col min="11789" max="11789" width="13.33203125" style="3" customWidth="1"/>
    <col min="11790" max="11790" width="14.5546875" style="3" customWidth="1"/>
    <col min="11791" max="11791" width="13.5546875" style="3" customWidth="1"/>
    <col min="11792" max="11792" width="14.88671875" style="3" customWidth="1"/>
    <col min="11793" max="11793" width="4.44140625" style="3" customWidth="1"/>
    <col min="11794" max="11794" width="10" style="3" customWidth="1"/>
    <col min="11795" max="11795" width="13.33203125" style="3" customWidth="1"/>
    <col min="11796" max="11797" width="12" style="3" customWidth="1"/>
    <col min="11798" max="11801" width="13.33203125" style="3" customWidth="1"/>
    <col min="11802" max="12033" width="9.109375" style="3"/>
    <col min="12034" max="12034" width="37.6640625" style="3" customWidth="1"/>
    <col min="12035" max="12035" width="13.33203125" style="3" customWidth="1"/>
    <col min="12036" max="12036" width="13.109375" style="3" customWidth="1"/>
    <col min="12037" max="12040" width="13.33203125" style="3" customWidth="1"/>
    <col min="12041" max="12041" width="14" style="3" customWidth="1"/>
    <col min="12042" max="12043" width="13.109375" style="3" customWidth="1"/>
    <col min="12044" max="12044" width="13.44140625" style="3" customWidth="1"/>
    <col min="12045" max="12045" width="13.33203125" style="3" customWidth="1"/>
    <col min="12046" max="12046" width="14.5546875" style="3" customWidth="1"/>
    <col min="12047" max="12047" width="13.5546875" style="3" customWidth="1"/>
    <col min="12048" max="12048" width="14.88671875" style="3" customWidth="1"/>
    <col min="12049" max="12049" width="4.44140625" style="3" customWidth="1"/>
    <col min="12050" max="12050" width="10" style="3" customWidth="1"/>
    <col min="12051" max="12051" width="13.33203125" style="3" customWidth="1"/>
    <col min="12052" max="12053" width="12" style="3" customWidth="1"/>
    <col min="12054" max="12057" width="13.33203125" style="3" customWidth="1"/>
    <col min="12058" max="12289" width="9.109375" style="3"/>
    <col min="12290" max="12290" width="37.6640625" style="3" customWidth="1"/>
    <col min="12291" max="12291" width="13.33203125" style="3" customWidth="1"/>
    <col min="12292" max="12292" width="13.109375" style="3" customWidth="1"/>
    <col min="12293" max="12296" width="13.33203125" style="3" customWidth="1"/>
    <col min="12297" max="12297" width="14" style="3" customWidth="1"/>
    <col min="12298" max="12299" width="13.109375" style="3" customWidth="1"/>
    <col min="12300" max="12300" width="13.44140625" style="3" customWidth="1"/>
    <col min="12301" max="12301" width="13.33203125" style="3" customWidth="1"/>
    <col min="12302" max="12302" width="14.5546875" style="3" customWidth="1"/>
    <col min="12303" max="12303" width="13.5546875" style="3" customWidth="1"/>
    <col min="12304" max="12304" width="14.88671875" style="3" customWidth="1"/>
    <col min="12305" max="12305" width="4.44140625" style="3" customWidth="1"/>
    <col min="12306" max="12306" width="10" style="3" customWidth="1"/>
    <col min="12307" max="12307" width="13.33203125" style="3" customWidth="1"/>
    <col min="12308" max="12309" width="12" style="3" customWidth="1"/>
    <col min="12310" max="12313" width="13.33203125" style="3" customWidth="1"/>
    <col min="12314" max="12545" width="9.109375" style="3"/>
    <col min="12546" max="12546" width="37.6640625" style="3" customWidth="1"/>
    <col min="12547" max="12547" width="13.33203125" style="3" customWidth="1"/>
    <col min="12548" max="12548" width="13.109375" style="3" customWidth="1"/>
    <col min="12549" max="12552" width="13.33203125" style="3" customWidth="1"/>
    <col min="12553" max="12553" width="14" style="3" customWidth="1"/>
    <col min="12554" max="12555" width="13.109375" style="3" customWidth="1"/>
    <col min="12556" max="12556" width="13.44140625" style="3" customWidth="1"/>
    <col min="12557" max="12557" width="13.33203125" style="3" customWidth="1"/>
    <col min="12558" max="12558" width="14.5546875" style="3" customWidth="1"/>
    <col min="12559" max="12559" width="13.5546875" style="3" customWidth="1"/>
    <col min="12560" max="12560" width="14.88671875" style="3" customWidth="1"/>
    <col min="12561" max="12561" width="4.44140625" style="3" customWidth="1"/>
    <col min="12562" max="12562" width="10" style="3" customWidth="1"/>
    <col min="12563" max="12563" width="13.33203125" style="3" customWidth="1"/>
    <col min="12564" max="12565" width="12" style="3" customWidth="1"/>
    <col min="12566" max="12569" width="13.33203125" style="3" customWidth="1"/>
    <col min="12570" max="12801" width="9.109375" style="3"/>
    <col min="12802" max="12802" width="37.6640625" style="3" customWidth="1"/>
    <col min="12803" max="12803" width="13.33203125" style="3" customWidth="1"/>
    <col min="12804" max="12804" width="13.109375" style="3" customWidth="1"/>
    <col min="12805" max="12808" width="13.33203125" style="3" customWidth="1"/>
    <col min="12809" max="12809" width="14" style="3" customWidth="1"/>
    <col min="12810" max="12811" width="13.109375" style="3" customWidth="1"/>
    <col min="12812" max="12812" width="13.44140625" style="3" customWidth="1"/>
    <col min="12813" max="12813" width="13.33203125" style="3" customWidth="1"/>
    <col min="12814" max="12814" width="14.5546875" style="3" customWidth="1"/>
    <col min="12815" max="12815" width="13.5546875" style="3" customWidth="1"/>
    <col min="12816" max="12816" width="14.88671875" style="3" customWidth="1"/>
    <col min="12817" max="12817" width="4.44140625" style="3" customWidth="1"/>
    <col min="12818" max="12818" width="10" style="3" customWidth="1"/>
    <col min="12819" max="12819" width="13.33203125" style="3" customWidth="1"/>
    <col min="12820" max="12821" width="12" style="3" customWidth="1"/>
    <col min="12822" max="12825" width="13.33203125" style="3" customWidth="1"/>
    <col min="12826" max="13057" width="9.109375" style="3"/>
    <col min="13058" max="13058" width="37.6640625" style="3" customWidth="1"/>
    <col min="13059" max="13059" width="13.33203125" style="3" customWidth="1"/>
    <col min="13060" max="13060" width="13.109375" style="3" customWidth="1"/>
    <col min="13061" max="13064" width="13.33203125" style="3" customWidth="1"/>
    <col min="13065" max="13065" width="14" style="3" customWidth="1"/>
    <col min="13066" max="13067" width="13.109375" style="3" customWidth="1"/>
    <col min="13068" max="13068" width="13.44140625" style="3" customWidth="1"/>
    <col min="13069" max="13069" width="13.33203125" style="3" customWidth="1"/>
    <col min="13070" max="13070" width="14.5546875" style="3" customWidth="1"/>
    <col min="13071" max="13071" width="13.5546875" style="3" customWidth="1"/>
    <col min="13072" max="13072" width="14.88671875" style="3" customWidth="1"/>
    <col min="13073" max="13073" width="4.44140625" style="3" customWidth="1"/>
    <col min="13074" max="13074" width="10" style="3" customWidth="1"/>
    <col min="13075" max="13075" width="13.33203125" style="3" customWidth="1"/>
    <col min="13076" max="13077" width="12" style="3" customWidth="1"/>
    <col min="13078" max="13081" width="13.33203125" style="3" customWidth="1"/>
    <col min="13082" max="13313" width="9.109375" style="3"/>
    <col min="13314" max="13314" width="37.6640625" style="3" customWidth="1"/>
    <col min="13315" max="13315" width="13.33203125" style="3" customWidth="1"/>
    <col min="13316" max="13316" width="13.109375" style="3" customWidth="1"/>
    <col min="13317" max="13320" width="13.33203125" style="3" customWidth="1"/>
    <col min="13321" max="13321" width="14" style="3" customWidth="1"/>
    <col min="13322" max="13323" width="13.109375" style="3" customWidth="1"/>
    <col min="13324" max="13324" width="13.44140625" style="3" customWidth="1"/>
    <col min="13325" max="13325" width="13.33203125" style="3" customWidth="1"/>
    <col min="13326" max="13326" width="14.5546875" style="3" customWidth="1"/>
    <col min="13327" max="13327" width="13.5546875" style="3" customWidth="1"/>
    <col min="13328" max="13328" width="14.88671875" style="3" customWidth="1"/>
    <col min="13329" max="13329" width="4.44140625" style="3" customWidth="1"/>
    <col min="13330" max="13330" width="10" style="3" customWidth="1"/>
    <col min="13331" max="13331" width="13.33203125" style="3" customWidth="1"/>
    <col min="13332" max="13333" width="12" style="3" customWidth="1"/>
    <col min="13334" max="13337" width="13.33203125" style="3" customWidth="1"/>
    <col min="13338" max="13569" width="9.109375" style="3"/>
    <col min="13570" max="13570" width="37.6640625" style="3" customWidth="1"/>
    <col min="13571" max="13571" width="13.33203125" style="3" customWidth="1"/>
    <col min="13572" max="13572" width="13.109375" style="3" customWidth="1"/>
    <col min="13573" max="13576" width="13.33203125" style="3" customWidth="1"/>
    <col min="13577" max="13577" width="14" style="3" customWidth="1"/>
    <col min="13578" max="13579" width="13.109375" style="3" customWidth="1"/>
    <col min="13580" max="13580" width="13.44140625" style="3" customWidth="1"/>
    <col min="13581" max="13581" width="13.33203125" style="3" customWidth="1"/>
    <col min="13582" max="13582" width="14.5546875" style="3" customWidth="1"/>
    <col min="13583" max="13583" width="13.5546875" style="3" customWidth="1"/>
    <col min="13584" max="13584" width="14.88671875" style="3" customWidth="1"/>
    <col min="13585" max="13585" width="4.44140625" style="3" customWidth="1"/>
    <col min="13586" max="13586" width="10" style="3" customWidth="1"/>
    <col min="13587" max="13587" width="13.33203125" style="3" customWidth="1"/>
    <col min="13588" max="13589" width="12" style="3" customWidth="1"/>
    <col min="13590" max="13593" width="13.33203125" style="3" customWidth="1"/>
    <col min="13594" max="13825" width="9.109375" style="3"/>
    <col min="13826" max="13826" width="37.6640625" style="3" customWidth="1"/>
    <col min="13827" max="13827" width="13.33203125" style="3" customWidth="1"/>
    <col min="13828" max="13828" width="13.109375" style="3" customWidth="1"/>
    <col min="13829" max="13832" width="13.33203125" style="3" customWidth="1"/>
    <col min="13833" max="13833" width="14" style="3" customWidth="1"/>
    <col min="13834" max="13835" width="13.109375" style="3" customWidth="1"/>
    <col min="13836" max="13836" width="13.44140625" style="3" customWidth="1"/>
    <col min="13837" max="13837" width="13.33203125" style="3" customWidth="1"/>
    <col min="13838" max="13838" width="14.5546875" style="3" customWidth="1"/>
    <col min="13839" max="13839" width="13.5546875" style="3" customWidth="1"/>
    <col min="13840" max="13840" width="14.88671875" style="3" customWidth="1"/>
    <col min="13841" max="13841" width="4.44140625" style="3" customWidth="1"/>
    <col min="13842" max="13842" width="10" style="3" customWidth="1"/>
    <col min="13843" max="13843" width="13.33203125" style="3" customWidth="1"/>
    <col min="13844" max="13845" width="12" style="3" customWidth="1"/>
    <col min="13846" max="13849" width="13.33203125" style="3" customWidth="1"/>
    <col min="13850" max="14081" width="9.109375" style="3"/>
    <col min="14082" max="14082" width="37.6640625" style="3" customWidth="1"/>
    <col min="14083" max="14083" width="13.33203125" style="3" customWidth="1"/>
    <col min="14084" max="14084" width="13.109375" style="3" customWidth="1"/>
    <col min="14085" max="14088" width="13.33203125" style="3" customWidth="1"/>
    <col min="14089" max="14089" width="14" style="3" customWidth="1"/>
    <col min="14090" max="14091" width="13.109375" style="3" customWidth="1"/>
    <col min="14092" max="14092" width="13.44140625" style="3" customWidth="1"/>
    <col min="14093" max="14093" width="13.33203125" style="3" customWidth="1"/>
    <col min="14094" max="14094" width="14.5546875" style="3" customWidth="1"/>
    <col min="14095" max="14095" width="13.5546875" style="3" customWidth="1"/>
    <col min="14096" max="14096" width="14.88671875" style="3" customWidth="1"/>
    <col min="14097" max="14097" width="4.44140625" style="3" customWidth="1"/>
    <col min="14098" max="14098" width="10" style="3" customWidth="1"/>
    <col min="14099" max="14099" width="13.33203125" style="3" customWidth="1"/>
    <col min="14100" max="14101" width="12" style="3" customWidth="1"/>
    <col min="14102" max="14105" width="13.33203125" style="3" customWidth="1"/>
    <col min="14106" max="14337" width="9.109375" style="3"/>
    <col min="14338" max="14338" width="37.6640625" style="3" customWidth="1"/>
    <col min="14339" max="14339" width="13.33203125" style="3" customWidth="1"/>
    <col min="14340" max="14340" width="13.109375" style="3" customWidth="1"/>
    <col min="14341" max="14344" width="13.33203125" style="3" customWidth="1"/>
    <col min="14345" max="14345" width="14" style="3" customWidth="1"/>
    <col min="14346" max="14347" width="13.109375" style="3" customWidth="1"/>
    <col min="14348" max="14348" width="13.44140625" style="3" customWidth="1"/>
    <col min="14349" max="14349" width="13.33203125" style="3" customWidth="1"/>
    <col min="14350" max="14350" width="14.5546875" style="3" customWidth="1"/>
    <col min="14351" max="14351" width="13.5546875" style="3" customWidth="1"/>
    <col min="14352" max="14352" width="14.88671875" style="3" customWidth="1"/>
    <col min="14353" max="14353" width="4.44140625" style="3" customWidth="1"/>
    <col min="14354" max="14354" width="10" style="3" customWidth="1"/>
    <col min="14355" max="14355" width="13.33203125" style="3" customWidth="1"/>
    <col min="14356" max="14357" width="12" style="3" customWidth="1"/>
    <col min="14358" max="14361" width="13.33203125" style="3" customWidth="1"/>
    <col min="14362" max="14593" width="9.109375" style="3"/>
    <col min="14594" max="14594" width="37.6640625" style="3" customWidth="1"/>
    <col min="14595" max="14595" width="13.33203125" style="3" customWidth="1"/>
    <col min="14596" max="14596" width="13.109375" style="3" customWidth="1"/>
    <col min="14597" max="14600" width="13.33203125" style="3" customWidth="1"/>
    <col min="14601" max="14601" width="14" style="3" customWidth="1"/>
    <col min="14602" max="14603" width="13.109375" style="3" customWidth="1"/>
    <col min="14604" max="14604" width="13.44140625" style="3" customWidth="1"/>
    <col min="14605" max="14605" width="13.33203125" style="3" customWidth="1"/>
    <col min="14606" max="14606" width="14.5546875" style="3" customWidth="1"/>
    <col min="14607" max="14607" width="13.5546875" style="3" customWidth="1"/>
    <col min="14608" max="14608" width="14.88671875" style="3" customWidth="1"/>
    <col min="14609" max="14609" width="4.44140625" style="3" customWidth="1"/>
    <col min="14610" max="14610" width="10" style="3" customWidth="1"/>
    <col min="14611" max="14611" width="13.33203125" style="3" customWidth="1"/>
    <col min="14612" max="14613" width="12" style="3" customWidth="1"/>
    <col min="14614" max="14617" width="13.33203125" style="3" customWidth="1"/>
    <col min="14618" max="14849" width="9.109375" style="3"/>
    <col min="14850" max="14850" width="37.6640625" style="3" customWidth="1"/>
    <col min="14851" max="14851" width="13.33203125" style="3" customWidth="1"/>
    <col min="14852" max="14852" width="13.109375" style="3" customWidth="1"/>
    <col min="14853" max="14856" width="13.33203125" style="3" customWidth="1"/>
    <col min="14857" max="14857" width="14" style="3" customWidth="1"/>
    <col min="14858" max="14859" width="13.109375" style="3" customWidth="1"/>
    <col min="14860" max="14860" width="13.44140625" style="3" customWidth="1"/>
    <col min="14861" max="14861" width="13.33203125" style="3" customWidth="1"/>
    <col min="14862" max="14862" width="14.5546875" style="3" customWidth="1"/>
    <col min="14863" max="14863" width="13.5546875" style="3" customWidth="1"/>
    <col min="14864" max="14864" width="14.88671875" style="3" customWidth="1"/>
    <col min="14865" max="14865" width="4.44140625" style="3" customWidth="1"/>
    <col min="14866" max="14866" width="10" style="3" customWidth="1"/>
    <col min="14867" max="14867" width="13.33203125" style="3" customWidth="1"/>
    <col min="14868" max="14869" width="12" style="3" customWidth="1"/>
    <col min="14870" max="14873" width="13.33203125" style="3" customWidth="1"/>
    <col min="14874" max="15105" width="9.109375" style="3"/>
    <col min="15106" max="15106" width="37.6640625" style="3" customWidth="1"/>
    <col min="15107" max="15107" width="13.33203125" style="3" customWidth="1"/>
    <col min="15108" max="15108" width="13.109375" style="3" customWidth="1"/>
    <col min="15109" max="15112" width="13.33203125" style="3" customWidth="1"/>
    <col min="15113" max="15113" width="14" style="3" customWidth="1"/>
    <col min="15114" max="15115" width="13.109375" style="3" customWidth="1"/>
    <col min="15116" max="15116" width="13.44140625" style="3" customWidth="1"/>
    <col min="15117" max="15117" width="13.33203125" style="3" customWidth="1"/>
    <col min="15118" max="15118" width="14.5546875" style="3" customWidth="1"/>
    <col min="15119" max="15119" width="13.5546875" style="3" customWidth="1"/>
    <col min="15120" max="15120" width="14.88671875" style="3" customWidth="1"/>
    <col min="15121" max="15121" width="4.44140625" style="3" customWidth="1"/>
    <col min="15122" max="15122" width="10" style="3" customWidth="1"/>
    <col min="15123" max="15123" width="13.33203125" style="3" customWidth="1"/>
    <col min="15124" max="15125" width="12" style="3" customWidth="1"/>
    <col min="15126" max="15129" width="13.33203125" style="3" customWidth="1"/>
    <col min="15130" max="15361" width="9.109375" style="3"/>
    <col min="15362" max="15362" width="37.6640625" style="3" customWidth="1"/>
    <col min="15363" max="15363" width="13.33203125" style="3" customWidth="1"/>
    <col min="15364" max="15364" width="13.109375" style="3" customWidth="1"/>
    <col min="15365" max="15368" width="13.33203125" style="3" customWidth="1"/>
    <col min="15369" max="15369" width="14" style="3" customWidth="1"/>
    <col min="15370" max="15371" width="13.109375" style="3" customWidth="1"/>
    <col min="15372" max="15372" width="13.44140625" style="3" customWidth="1"/>
    <col min="15373" max="15373" width="13.33203125" style="3" customWidth="1"/>
    <col min="15374" max="15374" width="14.5546875" style="3" customWidth="1"/>
    <col min="15375" max="15375" width="13.5546875" style="3" customWidth="1"/>
    <col min="15376" max="15376" width="14.88671875" style="3" customWidth="1"/>
    <col min="15377" max="15377" width="4.44140625" style="3" customWidth="1"/>
    <col min="15378" max="15378" width="10" style="3" customWidth="1"/>
    <col min="15379" max="15379" width="13.33203125" style="3" customWidth="1"/>
    <col min="15380" max="15381" width="12" style="3" customWidth="1"/>
    <col min="15382" max="15385" width="13.33203125" style="3" customWidth="1"/>
    <col min="15386" max="15617" width="9.109375" style="3"/>
    <col min="15618" max="15618" width="37.6640625" style="3" customWidth="1"/>
    <col min="15619" max="15619" width="13.33203125" style="3" customWidth="1"/>
    <col min="15620" max="15620" width="13.109375" style="3" customWidth="1"/>
    <col min="15621" max="15624" width="13.33203125" style="3" customWidth="1"/>
    <col min="15625" max="15625" width="14" style="3" customWidth="1"/>
    <col min="15626" max="15627" width="13.109375" style="3" customWidth="1"/>
    <col min="15628" max="15628" width="13.44140625" style="3" customWidth="1"/>
    <col min="15629" max="15629" width="13.33203125" style="3" customWidth="1"/>
    <col min="15630" max="15630" width="14.5546875" style="3" customWidth="1"/>
    <col min="15631" max="15631" width="13.5546875" style="3" customWidth="1"/>
    <col min="15632" max="15632" width="14.88671875" style="3" customWidth="1"/>
    <col min="15633" max="15633" width="4.44140625" style="3" customWidth="1"/>
    <col min="15634" max="15634" width="10" style="3" customWidth="1"/>
    <col min="15635" max="15635" width="13.33203125" style="3" customWidth="1"/>
    <col min="15636" max="15637" width="12" style="3" customWidth="1"/>
    <col min="15638" max="15641" width="13.33203125" style="3" customWidth="1"/>
    <col min="15642" max="15873" width="9.109375" style="3"/>
    <col min="15874" max="15874" width="37.6640625" style="3" customWidth="1"/>
    <col min="15875" max="15875" width="13.33203125" style="3" customWidth="1"/>
    <col min="15876" max="15876" width="13.109375" style="3" customWidth="1"/>
    <col min="15877" max="15880" width="13.33203125" style="3" customWidth="1"/>
    <col min="15881" max="15881" width="14" style="3" customWidth="1"/>
    <col min="15882" max="15883" width="13.109375" style="3" customWidth="1"/>
    <col min="15884" max="15884" width="13.44140625" style="3" customWidth="1"/>
    <col min="15885" max="15885" width="13.33203125" style="3" customWidth="1"/>
    <col min="15886" max="15886" width="14.5546875" style="3" customWidth="1"/>
    <col min="15887" max="15887" width="13.5546875" style="3" customWidth="1"/>
    <col min="15888" max="15888" width="14.88671875" style="3" customWidth="1"/>
    <col min="15889" max="15889" width="4.44140625" style="3" customWidth="1"/>
    <col min="15890" max="15890" width="10" style="3" customWidth="1"/>
    <col min="15891" max="15891" width="13.33203125" style="3" customWidth="1"/>
    <col min="15892" max="15893" width="12" style="3" customWidth="1"/>
    <col min="15894" max="15897" width="13.33203125" style="3" customWidth="1"/>
    <col min="15898" max="16129" width="9.109375" style="3"/>
    <col min="16130" max="16130" width="37.6640625" style="3" customWidth="1"/>
    <col min="16131" max="16131" width="13.33203125" style="3" customWidth="1"/>
    <col min="16132" max="16132" width="13.109375" style="3" customWidth="1"/>
    <col min="16133" max="16136" width="13.33203125" style="3" customWidth="1"/>
    <col min="16137" max="16137" width="14" style="3" customWidth="1"/>
    <col min="16138" max="16139" width="13.109375" style="3" customWidth="1"/>
    <col min="16140" max="16140" width="13.44140625" style="3" customWidth="1"/>
    <col min="16141" max="16141" width="13.33203125" style="3" customWidth="1"/>
    <col min="16142" max="16142" width="14.5546875" style="3" customWidth="1"/>
    <col min="16143" max="16143" width="13.5546875" style="3" customWidth="1"/>
    <col min="16144" max="16144" width="14.88671875" style="3" customWidth="1"/>
    <col min="16145" max="16145" width="4.44140625" style="3" customWidth="1"/>
    <col min="16146" max="16146" width="10" style="3" customWidth="1"/>
    <col min="16147" max="16147" width="13.33203125" style="3" customWidth="1"/>
    <col min="16148" max="16149" width="12" style="3" customWidth="1"/>
    <col min="16150" max="16153" width="13.33203125" style="3" customWidth="1"/>
    <col min="16154" max="16384" width="9.109375" style="3"/>
  </cols>
  <sheetData>
    <row r="1" spans="1:25" x14ac:dyDescent="0.3">
      <c r="A1" s="242" t="s">
        <v>30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</row>
    <row r="2" spans="1:25" ht="12.75" customHeight="1" x14ac:dyDescent="0.3">
      <c r="A2" s="54"/>
      <c r="B2" s="1"/>
      <c r="C2" s="211"/>
      <c r="D2" s="1" t="s">
        <v>67</v>
      </c>
      <c r="E2" s="1" t="s">
        <v>68</v>
      </c>
      <c r="F2" s="1" t="s">
        <v>69</v>
      </c>
      <c r="G2" s="1" t="s">
        <v>70</v>
      </c>
      <c r="H2" s="1" t="s">
        <v>71</v>
      </c>
      <c r="I2" s="1" t="s">
        <v>72</v>
      </c>
      <c r="J2" s="1" t="s">
        <v>73</v>
      </c>
      <c r="K2" s="1" t="s">
        <v>74</v>
      </c>
      <c r="L2" s="1" t="s">
        <v>75</v>
      </c>
      <c r="M2" s="1" t="s">
        <v>77</v>
      </c>
      <c r="N2" s="3" t="s">
        <v>83</v>
      </c>
      <c r="O2" s="3" t="s">
        <v>94</v>
      </c>
      <c r="P2" s="2"/>
    </row>
    <row r="3" spans="1:25" ht="24.9" customHeight="1" x14ac:dyDescent="0.3">
      <c r="A3" s="55" t="s">
        <v>16</v>
      </c>
      <c r="B3" s="56"/>
      <c r="C3" s="57"/>
      <c r="D3" s="57">
        <v>3</v>
      </c>
      <c r="E3" s="58">
        <v>3</v>
      </c>
      <c r="F3" s="58">
        <v>3</v>
      </c>
      <c r="G3" s="58">
        <v>3</v>
      </c>
      <c r="H3" s="58">
        <v>3</v>
      </c>
      <c r="I3" s="58">
        <v>3</v>
      </c>
      <c r="J3" s="58">
        <v>3</v>
      </c>
      <c r="K3" s="58">
        <v>3</v>
      </c>
      <c r="L3" s="58">
        <v>3</v>
      </c>
      <c r="M3" s="58">
        <v>3</v>
      </c>
      <c r="N3" s="58">
        <v>3</v>
      </c>
      <c r="O3" s="58">
        <v>3</v>
      </c>
      <c r="P3" s="58">
        <f>SUM(B3:O3)</f>
        <v>36</v>
      </c>
    </row>
    <row r="4" spans="1:25" ht="36.75" customHeight="1" x14ac:dyDescent="0.3">
      <c r="A4" s="55" t="s">
        <v>17</v>
      </c>
      <c r="B4" s="59" t="s">
        <v>93</v>
      </c>
      <c r="C4" s="60"/>
      <c r="D4" s="60">
        <v>44926</v>
      </c>
      <c r="E4" s="60">
        <v>45016</v>
      </c>
      <c r="F4" s="61">
        <v>45107</v>
      </c>
      <c r="G4" s="61">
        <v>45170</v>
      </c>
      <c r="H4" s="61">
        <v>45261</v>
      </c>
      <c r="I4" s="61">
        <v>45352</v>
      </c>
      <c r="J4" s="61">
        <v>45444</v>
      </c>
      <c r="K4" s="61">
        <v>45536</v>
      </c>
      <c r="L4" s="61">
        <v>45627</v>
      </c>
      <c r="M4" s="61">
        <v>45717</v>
      </c>
      <c r="N4" s="61">
        <v>45809</v>
      </c>
      <c r="O4" s="61">
        <v>45901</v>
      </c>
      <c r="P4" s="61"/>
      <c r="T4" s="62"/>
      <c r="U4" s="62"/>
      <c r="V4" s="62"/>
      <c r="W4" s="62"/>
      <c r="X4" s="62"/>
      <c r="Y4" s="62"/>
    </row>
    <row r="5" spans="1:25" s="66" customFormat="1" ht="38.25" customHeight="1" x14ac:dyDescent="0.3">
      <c r="A5" s="63" t="s">
        <v>18</v>
      </c>
      <c r="B5" s="64"/>
      <c r="C5" s="65"/>
      <c r="D5" s="65" t="s">
        <v>19</v>
      </c>
      <c r="E5" s="15" t="s">
        <v>19</v>
      </c>
      <c r="F5" s="15" t="s">
        <v>19</v>
      </c>
      <c r="G5" s="15" t="s">
        <v>19</v>
      </c>
      <c r="H5" s="15" t="s">
        <v>19</v>
      </c>
      <c r="I5" s="15" t="s">
        <v>19</v>
      </c>
      <c r="J5" s="15" t="s">
        <v>19</v>
      </c>
      <c r="K5" s="15" t="s">
        <v>19</v>
      </c>
      <c r="L5" s="15" t="s">
        <v>19</v>
      </c>
      <c r="M5" s="15" t="s">
        <v>19</v>
      </c>
      <c r="N5" s="15" t="s">
        <v>19</v>
      </c>
      <c r="O5" s="15" t="s">
        <v>19</v>
      </c>
      <c r="P5" s="15" t="s">
        <v>20</v>
      </c>
      <c r="Q5" s="4"/>
      <c r="R5" s="4"/>
      <c r="T5" s="5"/>
      <c r="U5" s="5"/>
      <c r="V5" s="5"/>
      <c r="W5" s="5"/>
      <c r="X5" s="5"/>
      <c r="Y5" s="5"/>
    </row>
    <row r="6" spans="1:25" s="66" customFormat="1" ht="24.9" customHeight="1" x14ac:dyDescent="0.3">
      <c r="A6" s="67" t="s">
        <v>21</v>
      </c>
      <c r="B6" s="68">
        <v>0</v>
      </c>
      <c r="C6" s="69">
        <v>0</v>
      </c>
      <c r="D6" s="16">
        <v>2</v>
      </c>
      <c r="E6" s="16">
        <v>3</v>
      </c>
      <c r="F6" s="16">
        <v>5</v>
      </c>
      <c r="G6" s="16">
        <v>7</v>
      </c>
      <c r="H6" s="16">
        <v>7</v>
      </c>
      <c r="I6" s="16">
        <v>7</v>
      </c>
      <c r="J6" s="16">
        <v>7</v>
      </c>
      <c r="K6" s="16">
        <v>7</v>
      </c>
      <c r="L6" s="16">
        <v>5</v>
      </c>
      <c r="M6" s="16">
        <v>5</v>
      </c>
      <c r="N6" s="16">
        <v>5</v>
      </c>
      <c r="O6" s="16">
        <v>4</v>
      </c>
      <c r="P6" s="16">
        <f>SUM(B6:O6)</f>
        <v>64</v>
      </c>
      <c r="Q6" s="70"/>
      <c r="R6" s="71">
        <v>64</v>
      </c>
      <c r="T6" s="5"/>
      <c r="U6" s="5"/>
      <c r="V6" s="5"/>
      <c r="W6" s="5"/>
      <c r="X6" s="5"/>
    </row>
    <row r="7" spans="1:25" ht="24.9" customHeight="1" x14ac:dyDescent="0.3">
      <c r="A7" s="72" t="s">
        <v>22</v>
      </c>
      <c r="B7" s="17"/>
      <c r="C7" s="17">
        <v>0</v>
      </c>
      <c r="D7" s="17">
        <v>990.375</v>
      </c>
      <c r="E7" s="17">
        <v>990.375</v>
      </c>
      <c r="F7" s="17">
        <v>990.375</v>
      </c>
      <c r="G7" s="17">
        <v>990.375</v>
      </c>
      <c r="H7" s="17">
        <v>990.375</v>
      </c>
      <c r="I7" s="17">
        <v>990.375</v>
      </c>
      <c r="J7" s="17">
        <v>990.375</v>
      </c>
      <c r="K7" s="17">
        <v>990.375</v>
      </c>
      <c r="L7" s="17">
        <v>990.375</v>
      </c>
      <c r="M7" s="17">
        <v>990.375</v>
      </c>
      <c r="N7" s="17">
        <v>990.375</v>
      </c>
      <c r="O7" s="17">
        <v>990.375</v>
      </c>
      <c r="P7" s="16"/>
      <c r="Q7" s="9"/>
      <c r="R7" s="9"/>
      <c r="T7" s="6"/>
      <c r="U7" s="6"/>
      <c r="V7" s="6"/>
      <c r="W7" s="6"/>
      <c r="X7" s="6"/>
    </row>
    <row r="8" spans="1:25" ht="24.9" customHeight="1" x14ac:dyDescent="0.3">
      <c r="A8" s="72" t="s">
        <v>23</v>
      </c>
      <c r="B8" s="73"/>
      <c r="C8" s="73">
        <f>C6*C7</f>
        <v>0</v>
      </c>
      <c r="D8" s="18">
        <f>D6*D7</f>
        <v>1980.75</v>
      </c>
      <c r="E8" s="18">
        <f t="shared" ref="E8:O8" si="0">E6*E7</f>
        <v>2971.125</v>
      </c>
      <c r="F8" s="18">
        <f t="shared" si="0"/>
        <v>4951.875</v>
      </c>
      <c r="G8" s="18">
        <f t="shared" si="0"/>
        <v>6932.625</v>
      </c>
      <c r="H8" s="18">
        <f t="shared" si="0"/>
        <v>6932.625</v>
      </c>
      <c r="I8" s="18">
        <f t="shared" si="0"/>
        <v>6932.625</v>
      </c>
      <c r="J8" s="18">
        <f t="shared" si="0"/>
        <v>6932.625</v>
      </c>
      <c r="K8" s="18">
        <f t="shared" si="0"/>
        <v>6932.625</v>
      </c>
      <c r="L8" s="18">
        <f t="shared" si="0"/>
        <v>4951.875</v>
      </c>
      <c r="M8" s="18">
        <f t="shared" si="0"/>
        <v>4951.875</v>
      </c>
      <c r="N8" s="18">
        <f t="shared" si="0"/>
        <v>4951.875</v>
      </c>
      <c r="O8" s="18">
        <f t="shared" si="0"/>
        <v>3961.5</v>
      </c>
      <c r="P8" s="16">
        <f>SUM(B8:O8)</f>
        <v>63384</v>
      </c>
      <c r="Q8" s="9"/>
      <c r="R8" s="9"/>
      <c r="S8" s="186"/>
      <c r="T8" s="204">
        <f>R8/P6</f>
        <v>0</v>
      </c>
      <c r="U8" s="6"/>
      <c r="V8" s="6"/>
      <c r="W8" s="6"/>
      <c r="X8" s="6"/>
    </row>
    <row r="9" spans="1:25" ht="24.9" customHeight="1" x14ac:dyDescent="0.3">
      <c r="A9" s="72" t="s">
        <v>28</v>
      </c>
      <c r="B9" s="17"/>
      <c r="C9" s="17">
        <v>0</v>
      </c>
      <c r="D9" s="17">
        <v>7116</v>
      </c>
      <c r="E9" s="17">
        <v>7116</v>
      </c>
      <c r="F9" s="17">
        <v>7116</v>
      </c>
      <c r="G9" s="17">
        <v>7116</v>
      </c>
      <c r="H9" s="17">
        <v>7116</v>
      </c>
      <c r="I9" s="17">
        <v>7116</v>
      </c>
      <c r="J9" s="17">
        <v>7116</v>
      </c>
      <c r="K9" s="17">
        <v>7116</v>
      </c>
      <c r="L9" s="17">
        <v>7116</v>
      </c>
      <c r="M9" s="17">
        <v>7116</v>
      </c>
      <c r="N9" s="17">
        <v>7116</v>
      </c>
      <c r="O9" s="17">
        <v>7116</v>
      </c>
      <c r="P9" s="16"/>
      <c r="Q9" s="9"/>
      <c r="R9" s="9"/>
      <c r="T9" s="6"/>
      <c r="U9" s="6"/>
      <c r="V9" s="6"/>
      <c r="W9" s="6"/>
      <c r="X9" s="6"/>
    </row>
    <row r="10" spans="1:25" ht="24.9" customHeight="1" x14ac:dyDescent="0.3">
      <c r="A10" s="19" t="s">
        <v>24</v>
      </c>
      <c r="B10" s="27"/>
      <c r="C10" s="74">
        <f>C8*C9</f>
        <v>0</v>
      </c>
      <c r="D10" s="35">
        <f t="shared" ref="D10:I10" si="1">D8*D9</f>
        <v>14095017</v>
      </c>
      <c r="E10" s="35">
        <f t="shared" si="1"/>
        <v>21142525.5</v>
      </c>
      <c r="F10" s="35">
        <f t="shared" si="1"/>
        <v>35237542.5</v>
      </c>
      <c r="G10" s="35">
        <f t="shared" si="1"/>
        <v>49332559.5</v>
      </c>
      <c r="H10" s="35">
        <f t="shared" si="1"/>
        <v>49332559.5</v>
      </c>
      <c r="I10" s="35">
        <f t="shared" si="1"/>
        <v>49332559.5</v>
      </c>
      <c r="J10" s="35">
        <f>(J8*J9)</f>
        <v>49332559.5</v>
      </c>
      <c r="K10" s="35">
        <f t="shared" ref="K10:O10" si="2">(K8*K9)</f>
        <v>49332559.5</v>
      </c>
      <c r="L10" s="35">
        <f t="shared" si="2"/>
        <v>35237542.5</v>
      </c>
      <c r="M10" s="35">
        <f t="shared" si="2"/>
        <v>35237542.5</v>
      </c>
      <c r="N10" s="35">
        <f t="shared" si="2"/>
        <v>35237542.5</v>
      </c>
      <c r="O10" s="35">
        <f t="shared" si="2"/>
        <v>28190034</v>
      </c>
      <c r="P10" s="28">
        <f>SUM(B10:O10)</f>
        <v>451040544</v>
      </c>
      <c r="Q10" s="7"/>
      <c r="R10" s="7"/>
      <c r="T10" s="7"/>
      <c r="U10" s="7"/>
      <c r="V10" s="7"/>
      <c r="W10" s="7"/>
      <c r="X10" s="7"/>
      <c r="Y10" s="7"/>
    </row>
    <row r="11" spans="1:25" ht="24.9" customHeight="1" x14ac:dyDescent="0.3">
      <c r="A11" s="19" t="s">
        <v>49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16">
        <f>SUM(B11:O11)</f>
        <v>0</v>
      </c>
      <c r="Q11" s="7"/>
      <c r="R11" s="7"/>
      <c r="T11" s="7"/>
      <c r="U11" s="7"/>
      <c r="V11" s="7"/>
      <c r="W11" s="7"/>
      <c r="X11" s="7"/>
      <c r="Y11" s="7"/>
    </row>
    <row r="12" spans="1:25" ht="24.9" customHeight="1" x14ac:dyDescent="0.3">
      <c r="A12" s="75" t="s">
        <v>29</v>
      </c>
      <c r="B12" s="22">
        <f t="shared" ref="B12:O12" si="3">B10+B11</f>
        <v>0</v>
      </c>
      <c r="C12" s="22">
        <f t="shared" si="3"/>
        <v>0</v>
      </c>
      <c r="D12" s="22">
        <f t="shared" si="3"/>
        <v>14095017</v>
      </c>
      <c r="E12" s="22">
        <f t="shared" si="3"/>
        <v>21142525.5</v>
      </c>
      <c r="F12" s="22">
        <f t="shared" si="3"/>
        <v>35237542.5</v>
      </c>
      <c r="G12" s="22">
        <f t="shared" si="3"/>
        <v>49332559.5</v>
      </c>
      <c r="H12" s="22">
        <f t="shared" si="3"/>
        <v>49332559.5</v>
      </c>
      <c r="I12" s="22">
        <f t="shared" si="3"/>
        <v>49332559.5</v>
      </c>
      <c r="J12" s="22">
        <f t="shared" si="3"/>
        <v>49332559.5</v>
      </c>
      <c r="K12" s="22">
        <f t="shared" si="3"/>
        <v>49332559.5</v>
      </c>
      <c r="L12" s="22">
        <f t="shared" si="3"/>
        <v>35237542.5</v>
      </c>
      <c r="M12" s="22">
        <f t="shared" si="3"/>
        <v>35237542.5</v>
      </c>
      <c r="N12" s="22">
        <f t="shared" si="3"/>
        <v>35237542.5</v>
      </c>
      <c r="O12" s="22">
        <f t="shared" si="3"/>
        <v>28190034</v>
      </c>
      <c r="P12" s="23">
        <f>SUM(B12:O12)</f>
        <v>451040544</v>
      </c>
      <c r="Q12" s="7"/>
      <c r="R12" s="7"/>
      <c r="S12" s="106"/>
      <c r="T12" s="7"/>
      <c r="U12" s="7"/>
      <c r="V12" s="7"/>
      <c r="W12" s="7"/>
      <c r="X12" s="7"/>
      <c r="Y12" s="7"/>
    </row>
    <row r="13" spans="1:25" ht="34.5" customHeight="1" x14ac:dyDescent="0.3">
      <c r="A13" s="24" t="s">
        <v>78</v>
      </c>
      <c r="B13" s="25">
        <f>B12*37%</f>
        <v>0</v>
      </c>
      <c r="C13" s="25">
        <f>C12*37%</f>
        <v>0</v>
      </c>
      <c r="D13" s="25">
        <f>D12*37%</f>
        <v>5215156.29</v>
      </c>
      <c r="E13" s="25">
        <f t="shared" ref="E13:N13" si="4">E12*37%</f>
        <v>7822734.4349999996</v>
      </c>
      <c r="F13" s="25">
        <f t="shared" si="4"/>
        <v>13037890.725</v>
      </c>
      <c r="G13" s="25">
        <f t="shared" si="4"/>
        <v>18253047.015000001</v>
      </c>
      <c r="H13" s="25">
        <f t="shared" si="4"/>
        <v>18253047.015000001</v>
      </c>
      <c r="I13" s="25">
        <f t="shared" si="4"/>
        <v>18253047.015000001</v>
      </c>
      <c r="J13" s="25">
        <f t="shared" si="4"/>
        <v>18253047.015000001</v>
      </c>
      <c r="K13" s="25">
        <f t="shared" si="4"/>
        <v>18253047.015000001</v>
      </c>
      <c r="L13" s="25">
        <f t="shared" si="4"/>
        <v>13037890.725</v>
      </c>
      <c r="M13" s="25">
        <f t="shared" si="4"/>
        <v>13037890.725</v>
      </c>
      <c r="N13" s="25">
        <f t="shared" si="4"/>
        <v>13037890.725</v>
      </c>
      <c r="O13" s="25">
        <f>(O12*37%)-175*10^5</f>
        <v>-7069687.4199999999</v>
      </c>
      <c r="P13" s="26">
        <f>SUM(B13:O13)</f>
        <v>149385001.28</v>
      </c>
      <c r="Q13" s="7"/>
      <c r="R13" s="7"/>
      <c r="T13" s="7"/>
      <c r="U13" s="7"/>
      <c r="V13" s="7"/>
      <c r="W13" s="7"/>
      <c r="X13" s="7"/>
      <c r="Y13" s="7"/>
    </row>
    <row r="14" spans="1:25" ht="24.9" customHeight="1" x14ac:dyDescent="0.3">
      <c r="A14" s="24" t="s">
        <v>25</v>
      </c>
      <c r="B14" s="27">
        <f t="shared" ref="B14:O14" si="5">B12-B13</f>
        <v>0</v>
      </c>
      <c r="C14" s="27">
        <f t="shared" si="5"/>
        <v>0</v>
      </c>
      <c r="D14" s="27">
        <f>D12-D13</f>
        <v>8879860.7100000009</v>
      </c>
      <c r="E14" s="27">
        <f t="shared" si="5"/>
        <v>13319791.065000001</v>
      </c>
      <c r="F14" s="27">
        <f t="shared" si="5"/>
        <v>22199651.774999999</v>
      </c>
      <c r="G14" s="27">
        <f t="shared" si="5"/>
        <v>31079512.484999999</v>
      </c>
      <c r="H14" s="27">
        <f t="shared" si="5"/>
        <v>31079512.484999999</v>
      </c>
      <c r="I14" s="27">
        <f t="shared" si="5"/>
        <v>31079512.484999999</v>
      </c>
      <c r="J14" s="27">
        <f t="shared" si="5"/>
        <v>31079512.484999999</v>
      </c>
      <c r="K14" s="27">
        <f t="shared" si="5"/>
        <v>31079512.484999999</v>
      </c>
      <c r="L14" s="27">
        <f t="shared" si="5"/>
        <v>22199651.774999999</v>
      </c>
      <c r="M14" s="27">
        <f t="shared" si="5"/>
        <v>22199651.774999999</v>
      </c>
      <c r="N14" s="27">
        <f t="shared" si="5"/>
        <v>22199651.774999999</v>
      </c>
      <c r="O14" s="27">
        <f t="shared" si="5"/>
        <v>35259721.420000002</v>
      </c>
      <c r="P14" s="28">
        <f>SUM(B14:O14)</f>
        <v>301655542.72000003</v>
      </c>
      <c r="Q14" s="7"/>
      <c r="R14" s="7"/>
      <c r="T14" s="7"/>
      <c r="U14" s="7"/>
      <c r="V14" s="7"/>
      <c r="W14" s="7"/>
      <c r="X14" s="7"/>
      <c r="Y14" s="7"/>
    </row>
    <row r="15" spans="1:25" ht="24.9" customHeight="1" x14ac:dyDescent="0.3">
      <c r="A15" s="19" t="s">
        <v>31</v>
      </c>
      <c r="B15" s="228">
        <f t="shared" ref="B15:O15" si="6">B14/10^5</f>
        <v>0</v>
      </c>
      <c r="C15" s="228">
        <f t="shared" si="6"/>
        <v>0</v>
      </c>
      <c r="D15" s="29">
        <f t="shared" si="6"/>
        <v>88.798607100000012</v>
      </c>
      <c r="E15" s="29">
        <f t="shared" si="6"/>
        <v>133.19791065000001</v>
      </c>
      <c r="F15" s="29">
        <f t="shared" si="6"/>
        <v>221.99651774999998</v>
      </c>
      <c r="G15" s="29">
        <f t="shared" si="6"/>
        <v>310.79512484999998</v>
      </c>
      <c r="H15" s="29">
        <f t="shared" si="6"/>
        <v>310.79512484999998</v>
      </c>
      <c r="I15" s="29">
        <f t="shared" si="6"/>
        <v>310.79512484999998</v>
      </c>
      <c r="J15" s="29">
        <f t="shared" si="6"/>
        <v>310.79512484999998</v>
      </c>
      <c r="K15" s="29">
        <f t="shared" si="6"/>
        <v>310.79512484999998</v>
      </c>
      <c r="L15" s="29">
        <f t="shared" si="6"/>
        <v>221.99651774999998</v>
      </c>
      <c r="M15" s="29">
        <f t="shared" si="6"/>
        <v>221.99651774999998</v>
      </c>
      <c r="N15" s="29">
        <f t="shared" si="6"/>
        <v>221.99651774999998</v>
      </c>
      <c r="O15" s="29">
        <f t="shared" si="6"/>
        <v>352.5972142</v>
      </c>
      <c r="P15" s="30">
        <f>P14/10^5</f>
        <v>3016.5554272000004</v>
      </c>
      <c r="Q15" s="7"/>
      <c r="R15" s="7"/>
      <c r="T15" s="7"/>
      <c r="U15" s="7"/>
      <c r="V15" s="7"/>
      <c r="W15" s="7"/>
      <c r="X15" s="7"/>
      <c r="Y15" s="7"/>
    </row>
    <row r="16" spans="1:25" ht="12.75" customHeight="1" x14ac:dyDescent="0.3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76"/>
      <c r="Q16" s="9"/>
      <c r="R16" s="9"/>
      <c r="S16" s="9"/>
      <c r="T16" s="62"/>
      <c r="U16" s="62"/>
      <c r="V16" s="62"/>
      <c r="W16" s="62"/>
      <c r="X16" s="62"/>
      <c r="Y16" s="62"/>
    </row>
    <row r="17" spans="1:36" s="81" customFormat="1" ht="24.9" customHeight="1" x14ac:dyDescent="0.3">
      <c r="A17" s="77" t="s">
        <v>17</v>
      </c>
      <c r="B17" s="187" t="str">
        <f>B4</f>
        <v>Till  10.10.22</v>
      </c>
      <c r="C17" s="78">
        <f t="shared" ref="C17:J17" si="7">+C4</f>
        <v>0</v>
      </c>
      <c r="D17" s="79">
        <f t="shared" si="7"/>
        <v>44926</v>
      </c>
      <c r="E17" s="79">
        <f t="shared" si="7"/>
        <v>45016</v>
      </c>
      <c r="F17" s="79">
        <f t="shared" si="7"/>
        <v>45107</v>
      </c>
      <c r="G17" s="79">
        <f t="shared" si="7"/>
        <v>45170</v>
      </c>
      <c r="H17" s="79">
        <f t="shared" si="7"/>
        <v>45261</v>
      </c>
      <c r="I17" s="79">
        <f t="shared" si="7"/>
        <v>45352</v>
      </c>
      <c r="J17" s="79">
        <f t="shared" si="7"/>
        <v>45444</v>
      </c>
      <c r="K17" s="79">
        <f t="shared" ref="K17:O17" si="8">+K4</f>
        <v>45536</v>
      </c>
      <c r="L17" s="79">
        <f t="shared" si="8"/>
        <v>45627</v>
      </c>
      <c r="M17" s="79">
        <f t="shared" si="8"/>
        <v>45717</v>
      </c>
      <c r="N17" s="79">
        <f t="shared" si="8"/>
        <v>45809</v>
      </c>
      <c r="O17" s="79">
        <f t="shared" si="8"/>
        <v>45901</v>
      </c>
      <c r="P17" s="79"/>
    </row>
    <row r="18" spans="1:36" ht="24.9" customHeight="1" x14ac:dyDescent="0.3">
      <c r="A18" s="82" t="str">
        <f>+B17</f>
        <v>Till  10.10.22</v>
      </c>
      <c r="B18" s="205">
        <v>0</v>
      </c>
      <c r="C18" s="83"/>
      <c r="D18" s="84"/>
      <c r="E18" s="84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8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"/>
      <c r="AG18" s="1"/>
      <c r="AH18" s="1"/>
      <c r="AI18" s="1"/>
      <c r="AJ18" s="1"/>
    </row>
    <row r="19" spans="1:36" ht="24.9" customHeight="1" x14ac:dyDescent="0.3">
      <c r="A19" s="82"/>
      <c r="B19" s="86">
        <v>0</v>
      </c>
      <c r="C19" s="86">
        <f>B18+B19</f>
        <v>0</v>
      </c>
      <c r="D19" s="80"/>
      <c r="E19" s="80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8"/>
      <c r="T19" s="1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"/>
      <c r="AH19" s="1"/>
      <c r="AI19" s="1"/>
      <c r="AJ19" s="1"/>
    </row>
    <row r="20" spans="1:36" ht="24.9" customHeight="1" x14ac:dyDescent="0.3">
      <c r="A20" s="82">
        <f>+D17</f>
        <v>44926</v>
      </c>
      <c r="B20" s="86">
        <v>0.1</v>
      </c>
      <c r="C20" s="86">
        <f>B20</f>
        <v>0.1</v>
      </c>
      <c r="D20" s="86">
        <f>C19+C20</f>
        <v>0.1</v>
      </c>
      <c r="E20" s="80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8"/>
      <c r="T20" s="1"/>
      <c r="U20" s="1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"/>
      <c r="AH20" s="1"/>
      <c r="AI20" s="1"/>
      <c r="AJ20" s="1"/>
    </row>
    <row r="21" spans="1:36" ht="24.9" customHeight="1" x14ac:dyDescent="0.3">
      <c r="A21" s="82">
        <f>+E17</f>
        <v>45016</v>
      </c>
      <c r="B21" s="86">
        <v>0.15</v>
      </c>
      <c r="C21" s="86">
        <f t="shared" ref="C21:N31" si="9">B21</f>
        <v>0.15</v>
      </c>
      <c r="D21" s="86">
        <f t="shared" ref="D21:D31" si="10">C21</f>
        <v>0.15</v>
      </c>
      <c r="E21" s="86">
        <f>D20+D21</f>
        <v>0.25</v>
      </c>
      <c r="F21" s="84"/>
      <c r="G21" s="84"/>
      <c r="H21" s="87"/>
      <c r="I21" s="87"/>
      <c r="J21" s="87"/>
      <c r="K21" s="87"/>
      <c r="L21" s="87"/>
      <c r="M21" s="87"/>
      <c r="N21" s="87"/>
      <c r="O21" s="87"/>
      <c r="P21" s="88"/>
      <c r="T21" s="1"/>
      <c r="U21" s="1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"/>
      <c r="AH21" s="1"/>
      <c r="AI21" s="1"/>
      <c r="AJ21" s="1"/>
    </row>
    <row r="22" spans="1:36" ht="24.9" customHeight="1" x14ac:dyDescent="0.3">
      <c r="A22" s="82">
        <f>+F17</f>
        <v>45107</v>
      </c>
      <c r="B22" s="86">
        <v>0.15</v>
      </c>
      <c r="C22" s="86">
        <f t="shared" si="9"/>
        <v>0.15</v>
      </c>
      <c r="D22" s="86">
        <f t="shared" si="10"/>
        <v>0.15</v>
      </c>
      <c r="E22" s="86">
        <f>D22</f>
        <v>0.15</v>
      </c>
      <c r="F22" s="86">
        <f>E21+E22</f>
        <v>0.4</v>
      </c>
      <c r="G22" s="84"/>
      <c r="H22" s="87"/>
      <c r="I22" s="87"/>
      <c r="J22" s="87"/>
      <c r="K22" s="87"/>
      <c r="L22" s="87"/>
      <c r="M22" s="87"/>
      <c r="N22" s="87"/>
      <c r="O22" s="87"/>
      <c r="P22" s="88"/>
      <c r="T22" s="1"/>
      <c r="U22" s="1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"/>
      <c r="AH22" s="1"/>
      <c r="AI22" s="1"/>
      <c r="AJ22" s="1"/>
    </row>
    <row r="23" spans="1:36" ht="24.9" customHeight="1" x14ac:dyDescent="0.3">
      <c r="A23" s="82">
        <f>+G17</f>
        <v>45170</v>
      </c>
      <c r="B23" s="86">
        <v>0.15</v>
      </c>
      <c r="C23" s="86">
        <f t="shared" si="9"/>
        <v>0.15</v>
      </c>
      <c r="D23" s="86">
        <f t="shared" si="10"/>
        <v>0.15</v>
      </c>
      <c r="E23" s="86">
        <f t="shared" si="9"/>
        <v>0.15</v>
      </c>
      <c r="F23" s="86">
        <f>E23</f>
        <v>0.15</v>
      </c>
      <c r="G23" s="86">
        <f>F22+F23</f>
        <v>0.55000000000000004</v>
      </c>
      <c r="H23" s="84"/>
      <c r="I23" s="87"/>
      <c r="J23" s="87"/>
      <c r="K23" s="87"/>
      <c r="L23" s="87"/>
      <c r="M23" s="87"/>
      <c r="N23" s="87"/>
      <c r="O23" s="87"/>
      <c r="P23" s="88"/>
      <c r="T23" s="1"/>
      <c r="U23" s="1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"/>
      <c r="AH23" s="1"/>
      <c r="AI23" s="1"/>
      <c r="AJ23" s="1"/>
    </row>
    <row r="24" spans="1:36" ht="24.9" customHeight="1" x14ac:dyDescent="0.3">
      <c r="A24" s="82">
        <f>+H17</f>
        <v>45261</v>
      </c>
      <c r="B24" s="86">
        <v>0.15</v>
      </c>
      <c r="C24" s="86">
        <f t="shared" si="9"/>
        <v>0.15</v>
      </c>
      <c r="D24" s="86">
        <f t="shared" si="10"/>
        <v>0.15</v>
      </c>
      <c r="E24" s="86">
        <f t="shared" si="9"/>
        <v>0.15</v>
      </c>
      <c r="F24" s="86">
        <f t="shared" si="9"/>
        <v>0.15</v>
      </c>
      <c r="G24" s="86">
        <f>F24</f>
        <v>0.15</v>
      </c>
      <c r="H24" s="86">
        <f>G23+G24</f>
        <v>0.70000000000000007</v>
      </c>
      <c r="I24" s="11"/>
      <c r="J24" s="87"/>
      <c r="K24" s="87"/>
      <c r="L24" s="87"/>
      <c r="M24" s="87"/>
      <c r="N24" s="87"/>
      <c r="O24" s="87"/>
      <c r="P24" s="88"/>
      <c r="T24" s="1"/>
      <c r="U24" s="1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"/>
      <c r="AH24" s="1"/>
      <c r="AI24" s="1"/>
      <c r="AJ24" s="1"/>
    </row>
    <row r="25" spans="1:36" ht="24.9" customHeight="1" x14ac:dyDescent="0.3">
      <c r="A25" s="82">
        <f>+I17</f>
        <v>45352</v>
      </c>
      <c r="B25" s="86">
        <v>0.1</v>
      </c>
      <c r="C25" s="86">
        <f t="shared" si="9"/>
        <v>0.1</v>
      </c>
      <c r="D25" s="86">
        <f t="shared" si="10"/>
        <v>0.1</v>
      </c>
      <c r="E25" s="86">
        <f t="shared" si="9"/>
        <v>0.1</v>
      </c>
      <c r="F25" s="86">
        <f t="shared" si="9"/>
        <v>0.1</v>
      </c>
      <c r="G25" s="86">
        <f t="shared" si="9"/>
        <v>0.1</v>
      </c>
      <c r="H25" s="86">
        <f>G25</f>
        <v>0.1</v>
      </c>
      <c r="I25" s="86">
        <f>H24+H25</f>
        <v>0.8</v>
      </c>
      <c r="J25" s="11"/>
      <c r="K25" s="11"/>
      <c r="L25" s="11"/>
      <c r="M25" s="11"/>
      <c r="N25" s="87"/>
      <c r="O25" s="87"/>
      <c r="P25" s="88"/>
      <c r="T25" s="1"/>
      <c r="U25" s="1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"/>
      <c r="AH25" s="1"/>
      <c r="AI25" s="1"/>
      <c r="AJ25" s="1"/>
    </row>
    <row r="26" spans="1:36" ht="24.9" customHeight="1" x14ac:dyDescent="0.3">
      <c r="A26" s="82">
        <f>+J17</f>
        <v>45444</v>
      </c>
      <c r="B26" s="86">
        <v>0.1</v>
      </c>
      <c r="C26" s="86">
        <f t="shared" si="9"/>
        <v>0.1</v>
      </c>
      <c r="D26" s="86">
        <f t="shared" si="10"/>
        <v>0.1</v>
      </c>
      <c r="E26" s="86">
        <f t="shared" si="9"/>
        <v>0.1</v>
      </c>
      <c r="F26" s="86">
        <f t="shared" si="9"/>
        <v>0.1</v>
      </c>
      <c r="G26" s="86">
        <f t="shared" si="9"/>
        <v>0.1</v>
      </c>
      <c r="H26" s="86">
        <f t="shared" si="9"/>
        <v>0.1</v>
      </c>
      <c r="I26" s="86">
        <f>H26</f>
        <v>0.1</v>
      </c>
      <c r="J26" s="86">
        <f>I25+I26</f>
        <v>0.9</v>
      </c>
      <c r="K26" s="31"/>
      <c r="L26" s="31"/>
      <c r="M26" s="31"/>
      <c r="N26" s="11"/>
      <c r="O26" s="11"/>
      <c r="P26" s="88"/>
      <c r="T26" s="1"/>
      <c r="U26" s="1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"/>
      <c r="AH26" s="1"/>
      <c r="AI26" s="1"/>
      <c r="AJ26" s="1"/>
    </row>
    <row r="27" spans="1:36" ht="24.9" customHeight="1" x14ac:dyDescent="0.3">
      <c r="A27" s="82">
        <f>+K17</f>
        <v>45536</v>
      </c>
      <c r="B27" s="86">
        <v>0.1</v>
      </c>
      <c r="C27" s="86">
        <f t="shared" si="9"/>
        <v>0.1</v>
      </c>
      <c r="D27" s="86">
        <f t="shared" si="10"/>
        <v>0.1</v>
      </c>
      <c r="E27" s="86">
        <f t="shared" si="9"/>
        <v>0.1</v>
      </c>
      <c r="F27" s="86">
        <f t="shared" si="9"/>
        <v>0.1</v>
      </c>
      <c r="G27" s="86">
        <f t="shared" si="9"/>
        <v>0.1</v>
      </c>
      <c r="H27" s="86">
        <f t="shared" si="9"/>
        <v>0.1</v>
      </c>
      <c r="I27" s="86">
        <f t="shared" si="9"/>
        <v>0.1</v>
      </c>
      <c r="J27" s="86">
        <f>I27</f>
        <v>0.1</v>
      </c>
      <c r="K27" s="86">
        <f>J26+J27</f>
        <v>1</v>
      </c>
      <c r="L27" s="203"/>
      <c r="M27" s="203"/>
      <c r="N27" s="31"/>
      <c r="O27" s="31"/>
      <c r="P27" s="88"/>
      <c r="T27" s="1"/>
      <c r="U27" s="1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"/>
      <c r="AH27" s="1"/>
      <c r="AI27" s="1"/>
      <c r="AJ27" s="1"/>
    </row>
    <row r="28" spans="1:36" ht="24.9" customHeight="1" x14ac:dyDescent="0.3">
      <c r="A28" s="82">
        <f>+L17</f>
        <v>45627</v>
      </c>
      <c r="B28" s="206">
        <v>0</v>
      </c>
      <c r="C28" s="86">
        <f t="shared" si="9"/>
        <v>0</v>
      </c>
      <c r="D28" s="86">
        <f t="shared" si="10"/>
        <v>0</v>
      </c>
      <c r="E28" s="86">
        <f t="shared" si="9"/>
        <v>0</v>
      </c>
      <c r="F28" s="86">
        <f t="shared" si="9"/>
        <v>0</v>
      </c>
      <c r="G28" s="86">
        <f t="shared" si="9"/>
        <v>0</v>
      </c>
      <c r="H28" s="86">
        <f t="shared" si="9"/>
        <v>0</v>
      </c>
      <c r="I28" s="86">
        <f t="shared" si="9"/>
        <v>0</v>
      </c>
      <c r="J28" s="86">
        <f t="shared" si="9"/>
        <v>0</v>
      </c>
      <c r="K28" s="206">
        <f>J28</f>
        <v>0</v>
      </c>
      <c r="L28" s="206">
        <f>K27+K28</f>
        <v>1</v>
      </c>
      <c r="M28" s="207"/>
      <c r="N28" s="208"/>
      <c r="O28" s="208"/>
      <c r="P28" s="88"/>
      <c r="T28" s="1"/>
      <c r="U28" s="1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"/>
      <c r="AH28" s="1"/>
      <c r="AI28" s="1"/>
      <c r="AJ28" s="1"/>
    </row>
    <row r="29" spans="1:36" ht="24.9" customHeight="1" x14ac:dyDescent="0.3">
      <c r="A29" s="82">
        <f>+M17</f>
        <v>45717</v>
      </c>
      <c r="B29" s="206">
        <v>0</v>
      </c>
      <c r="C29" s="86">
        <f t="shared" si="9"/>
        <v>0</v>
      </c>
      <c r="D29" s="214">
        <f t="shared" si="10"/>
        <v>0</v>
      </c>
      <c r="E29" s="86">
        <f t="shared" si="9"/>
        <v>0</v>
      </c>
      <c r="F29" s="86">
        <f t="shared" si="9"/>
        <v>0</v>
      </c>
      <c r="G29" s="86">
        <f t="shared" si="9"/>
        <v>0</v>
      </c>
      <c r="H29" s="86">
        <f t="shared" si="9"/>
        <v>0</v>
      </c>
      <c r="I29" s="86">
        <f t="shared" si="9"/>
        <v>0</v>
      </c>
      <c r="J29" s="86">
        <f t="shared" si="9"/>
        <v>0</v>
      </c>
      <c r="K29" s="206">
        <f t="shared" si="9"/>
        <v>0</v>
      </c>
      <c r="L29" s="206">
        <f>K29</f>
        <v>0</v>
      </c>
      <c r="M29" s="206">
        <f>L28+L29</f>
        <v>1</v>
      </c>
      <c r="N29" s="208"/>
      <c r="O29" s="208"/>
      <c r="P29" s="88"/>
      <c r="T29" s="1"/>
      <c r="U29" s="1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"/>
      <c r="AH29" s="1"/>
      <c r="AI29" s="1"/>
      <c r="AJ29" s="1"/>
    </row>
    <row r="30" spans="1:36" ht="24.9" customHeight="1" x14ac:dyDescent="0.3">
      <c r="A30" s="82">
        <f>+N17</f>
        <v>45809</v>
      </c>
      <c r="B30" s="206">
        <v>0</v>
      </c>
      <c r="C30" s="215">
        <f t="shared" si="9"/>
        <v>0</v>
      </c>
      <c r="D30" s="218">
        <f t="shared" si="10"/>
        <v>0</v>
      </c>
      <c r="E30" s="216">
        <f t="shared" si="9"/>
        <v>0</v>
      </c>
      <c r="F30" s="214">
        <f t="shared" si="9"/>
        <v>0</v>
      </c>
      <c r="G30" s="214">
        <f t="shared" si="9"/>
        <v>0</v>
      </c>
      <c r="H30" s="214">
        <f t="shared" si="9"/>
        <v>0</v>
      </c>
      <c r="I30" s="214">
        <f t="shared" si="9"/>
        <v>0</v>
      </c>
      <c r="J30" s="214">
        <f t="shared" si="9"/>
        <v>0</v>
      </c>
      <c r="K30" s="213">
        <f t="shared" si="9"/>
        <v>0</v>
      </c>
      <c r="L30" s="213">
        <f>K30</f>
        <v>0</v>
      </c>
      <c r="M30" s="213">
        <f>L30</f>
        <v>0</v>
      </c>
      <c r="N30" s="213">
        <f>M29+M30</f>
        <v>1</v>
      </c>
      <c r="O30" s="207"/>
      <c r="P30" s="88"/>
      <c r="T30" s="1"/>
      <c r="U30" s="1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"/>
      <c r="AH30" s="1"/>
      <c r="AI30" s="1"/>
      <c r="AJ30" s="1"/>
    </row>
    <row r="31" spans="1:36" ht="24.9" customHeight="1" x14ac:dyDescent="0.3">
      <c r="A31" s="79">
        <f>O4</f>
        <v>45901</v>
      </c>
      <c r="B31" s="207">
        <v>0</v>
      </c>
      <c r="C31" s="217">
        <f t="shared" si="9"/>
        <v>0</v>
      </c>
      <c r="D31" s="217">
        <f t="shared" si="10"/>
        <v>0</v>
      </c>
      <c r="E31" s="217">
        <f t="shared" si="9"/>
        <v>0</v>
      </c>
      <c r="F31" s="217">
        <f t="shared" si="9"/>
        <v>0</v>
      </c>
      <c r="G31" s="217">
        <f t="shared" si="9"/>
        <v>0</v>
      </c>
      <c r="H31" s="217">
        <f t="shared" si="9"/>
        <v>0</v>
      </c>
      <c r="I31" s="217">
        <f t="shared" si="9"/>
        <v>0</v>
      </c>
      <c r="J31" s="217">
        <f t="shared" si="9"/>
        <v>0</v>
      </c>
      <c r="K31" s="217">
        <f t="shared" si="9"/>
        <v>0</v>
      </c>
      <c r="L31" s="217">
        <f t="shared" si="9"/>
        <v>0</v>
      </c>
      <c r="M31" s="217">
        <f t="shared" si="9"/>
        <v>0</v>
      </c>
      <c r="N31" s="217">
        <f t="shared" si="9"/>
        <v>0</v>
      </c>
      <c r="O31" s="213">
        <f>N30+N31</f>
        <v>1</v>
      </c>
      <c r="P31" s="88"/>
      <c r="T31" s="1"/>
      <c r="U31" s="1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"/>
      <c r="AH31" s="1"/>
      <c r="AI31" s="1"/>
      <c r="AJ31" s="1"/>
    </row>
    <row r="32" spans="1:36" ht="24.9" customHeight="1" x14ac:dyDescent="0.3">
      <c r="A32" s="12"/>
      <c r="B32" s="206">
        <f t="shared" ref="B32:O32" si="11">SUM(B18:B31)</f>
        <v>1</v>
      </c>
      <c r="C32" s="212">
        <f t="shared" si="11"/>
        <v>1</v>
      </c>
      <c r="D32" s="219">
        <f t="shared" si="11"/>
        <v>1</v>
      </c>
      <c r="E32" s="13">
        <f t="shared" si="11"/>
        <v>1</v>
      </c>
      <c r="F32" s="14">
        <f t="shared" si="11"/>
        <v>1</v>
      </c>
      <c r="G32" s="14">
        <f t="shared" si="11"/>
        <v>1</v>
      </c>
      <c r="H32" s="14">
        <f t="shared" si="11"/>
        <v>1</v>
      </c>
      <c r="I32" s="14">
        <f t="shared" si="11"/>
        <v>1</v>
      </c>
      <c r="J32" s="14">
        <f t="shared" si="11"/>
        <v>1</v>
      </c>
      <c r="K32" s="14">
        <f t="shared" si="11"/>
        <v>1</v>
      </c>
      <c r="L32" s="14">
        <f t="shared" si="11"/>
        <v>1</v>
      </c>
      <c r="M32" s="14">
        <f t="shared" si="11"/>
        <v>1</v>
      </c>
      <c r="N32" s="14">
        <f t="shared" si="11"/>
        <v>1</v>
      </c>
      <c r="O32" s="14">
        <f t="shared" si="11"/>
        <v>1</v>
      </c>
      <c r="P32" s="88"/>
      <c r="T32" s="1"/>
      <c r="U32" s="1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"/>
      <c r="AH32" s="1"/>
      <c r="AI32" s="1"/>
      <c r="AJ32" s="1"/>
    </row>
    <row r="33" spans="1:36" ht="12.75" customHeight="1" x14ac:dyDescent="0.3">
      <c r="A33" s="9"/>
      <c r="B33" s="89"/>
      <c r="C33" s="90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12.75" customHeight="1" x14ac:dyDescent="0.3">
      <c r="A34" s="91" t="s">
        <v>26</v>
      </c>
      <c r="B34" s="92"/>
      <c r="P34" s="93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24.9" customHeight="1" x14ac:dyDescent="0.3">
      <c r="A35" s="94" t="s">
        <v>17</v>
      </c>
      <c r="B35" s="95"/>
      <c r="C35" s="96">
        <f t="shared" ref="C35:O35" si="12">+C17</f>
        <v>0</v>
      </c>
      <c r="D35" s="97">
        <f t="shared" si="12"/>
        <v>44926</v>
      </c>
      <c r="E35" s="97">
        <f t="shared" si="12"/>
        <v>45016</v>
      </c>
      <c r="F35" s="97">
        <f t="shared" si="12"/>
        <v>45107</v>
      </c>
      <c r="G35" s="97">
        <f t="shared" si="12"/>
        <v>45170</v>
      </c>
      <c r="H35" s="97">
        <f t="shared" si="12"/>
        <v>45261</v>
      </c>
      <c r="I35" s="97">
        <f t="shared" si="12"/>
        <v>45352</v>
      </c>
      <c r="J35" s="97">
        <f t="shared" si="12"/>
        <v>45444</v>
      </c>
      <c r="K35" s="97">
        <f t="shared" si="12"/>
        <v>45536</v>
      </c>
      <c r="L35" s="97">
        <f t="shared" si="12"/>
        <v>45627</v>
      </c>
      <c r="M35" s="97">
        <f t="shared" si="12"/>
        <v>45717</v>
      </c>
      <c r="N35" s="97">
        <f t="shared" si="12"/>
        <v>45809</v>
      </c>
      <c r="O35" s="97">
        <f t="shared" si="12"/>
        <v>45901</v>
      </c>
      <c r="P35" s="98" t="s">
        <v>20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24.9" customHeight="1" x14ac:dyDescent="0.3">
      <c r="A36" s="79" t="str">
        <f t="shared" ref="A36:A44" si="13">+A18</f>
        <v>Till  10.10.22</v>
      </c>
      <c r="B36" s="99">
        <v>0</v>
      </c>
      <c r="C36" s="100">
        <v>0</v>
      </c>
      <c r="D36" s="32">
        <f t="shared" ref="D36:N36" si="14">D$14*D18</f>
        <v>0</v>
      </c>
      <c r="E36" s="32">
        <f t="shared" si="14"/>
        <v>0</v>
      </c>
      <c r="F36" s="32">
        <f t="shared" si="14"/>
        <v>0</v>
      </c>
      <c r="G36" s="32">
        <f t="shared" si="14"/>
        <v>0</v>
      </c>
      <c r="H36" s="32">
        <f t="shared" si="14"/>
        <v>0</v>
      </c>
      <c r="I36" s="32">
        <f t="shared" si="14"/>
        <v>0</v>
      </c>
      <c r="J36" s="32">
        <f t="shared" si="14"/>
        <v>0</v>
      </c>
      <c r="K36" s="32">
        <f t="shared" si="14"/>
        <v>0</v>
      </c>
      <c r="L36" s="32">
        <f t="shared" si="14"/>
        <v>0</v>
      </c>
      <c r="M36" s="32">
        <f t="shared" si="14"/>
        <v>0</v>
      </c>
      <c r="N36" s="32">
        <f t="shared" si="14"/>
        <v>0</v>
      </c>
      <c r="O36" s="32"/>
      <c r="P36" s="32">
        <f t="shared" ref="P36:P49" si="15">SUM(B36:O36)</f>
        <v>0</v>
      </c>
      <c r="R36" s="101">
        <f>P36/10^5</f>
        <v>0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24.9" customHeight="1" x14ac:dyDescent="0.3">
      <c r="A37" s="79"/>
      <c r="B37" s="99">
        <f t="shared" ref="B37:C44" si="16">B$14*B19</f>
        <v>0</v>
      </c>
      <c r="C37" s="100">
        <f t="shared" si="16"/>
        <v>0</v>
      </c>
      <c r="D37" s="32">
        <f t="shared" ref="D37:N37" si="17">D$14*D19</f>
        <v>0</v>
      </c>
      <c r="E37" s="32">
        <f t="shared" si="17"/>
        <v>0</v>
      </c>
      <c r="F37" s="32">
        <f t="shared" si="17"/>
        <v>0</v>
      </c>
      <c r="G37" s="32">
        <f t="shared" si="17"/>
        <v>0</v>
      </c>
      <c r="H37" s="32">
        <f t="shared" si="17"/>
        <v>0</v>
      </c>
      <c r="I37" s="32">
        <f t="shared" si="17"/>
        <v>0</v>
      </c>
      <c r="J37" s="32">
        <f t="shared" si="17"/>
        <v>0</v>
      </c>
      <c r="K37" s="32">
        <f t="shared" si="17"/>
        <v>0</v>
      </c>
      <c r="L37" s="32">
        <f t="shared" si="17"/>
        <v>0</v>
      </c>
      <c r="M37" s="32">
        <f t="shared" si="17"/>
        <v>0</v>
      </c>
      <c r="N37" s="32">
        <f t="shared" si="17"/>
        <v>0</v>
      </c>
      <c r="O37" s="32"/>
      <c r="P37" s="32">
        <f t="shared" si="15"/>
        <v>0</v>
      </c>
      <c r="R37" s="101">
        <f t="shared" ref="R37:R49" si="18">P37/10^5</f>
        <v>0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24.9" customHeight="1" x14ac:dyDescent="0.3">
      <c r="A38" s="79">
        <f t="shared" si="13"/>
        <v>44926</v>
      </c>
      <c r="B38" s="99">
        <f t="shared" si="16"/>
        <v>0</v>
      </c>
      <c r="C38" s="100">
        <f t="shared" si="16"/>
        <v>0</v>
      </c>
      <c r="D38" s="32">
        <f>D$14*D20</f>
        <v>887986.07100000011</v>
      </c>
      <c r="E38" s="32">
        <f t="shared" ref="E38:N38" si="19">E$14*E20</f>
        <v>0</v>
      </c>
      <c r="F38" s="32">
        <f t="shared" si="19"/>
        <v>0</v>
      </c>
      <c r="G38" s="32">
        <f t="shared" si="19"/>
        <v>0</v>
      </c>
      <c r="H38" s="32">
        <f t="shared" si="19"/>
        <v>0</v>
      </c>
      <c r="I38" s="32">
        <f t="shared" si="19"/>
        <v>0</v>
      </c>
      <c r="J38" s="32">
        <f t="shared" si="19"/>
        <v>0</v>
      </c>
      <c r="K38" s="32">
        <f t="shared" si="19"/>
        <v>0</v>
      </c>
      <c r="L38" s="32">
        <f t="shared" si="19"/>
        <v>0</v>
      </c>
      <c r="M38" s="32">
        <f t="shared" si="19"/>
        <v>0</v>
      </c>
      <c r="N38" s="32">
        <f t="shared" si="19"/>
        <v>0</v>
      </c>
      <c r="O38" s="32"/>
      <c r="P38" s="32">
        <f t="shared" si="15"/>
        <v>887986.07100000011</v>
      </c>
      <c r="R38" s="101">
        <f t="shared" si="18"/>
        <v>8.8798607100000009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24.9" customHeight="1" x14ac:dyDescent="0.3">
      <c r="A39" s="79">
        <f t="shared" si="13"/>
        <v>45016</v>
      </c>
      <c r="B39" s="99">
        <f t="shared" si="16"/>
        <v>0</v>
      </c>
      <c r="C39" s="100">
        <f t="shared" si="16"/>
        <v>0</v>
      </c>
      <c r="D39" s="32">
        <f t="shared" ref="D39:D49" si="20">D$14*D21</f>
        <v>1331979.1065</v>
      </c>
      <c r="E39" s="32">
        <f t="shared" ref="E39:E49" si="21">E$14*E21</f>
        <v>3329947.7662500003</v>
      </c>
      <c r="F39" s="32">
        <f t="shared" ref="F39:N39" si="22">F$14*F21</f>
        <v>0</v>
      </c>
      <c r="G39" s="32">
        <f t="shared" si="22"/>
        <v>0</v>
      </c>
      <c r="H39" s="32">
        <f t="shared" si="22"/>
        <v>0</v>
      </c>
      <c r="I39" s="32">
        <f t="shared" si="22"/>
        <v>0</v>
      </c>
      <c r="J39" s="32">
        <f t="shared" si="22"/>
        <v>0</v>
      </c>
      <c r="K39" s="32">
        <f t="shared" si="22"/>
        <v>0</v>
      </c>
      <c r="L39" s="32">
        <f t="shared" si="22"/>
        <v>0</v>
      </c>
      <c r="M39" s="32">
        <f t="shared" si="22"/>
        <v>0</v>
      </c>
      <c r="N39" s="32">
        <f t="shared" si="22"/>
        <v>0</v>
      </c>
      <c r="O39" s="32"/>
      <c r="P39" s="32">
        <f t="shared" si="15"/>
        <v>4661926.8727500001</v>
      </c>
      <c r="R39" s="101">
        <f t="shared" si="18"/>
        <v>46.6192687275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24.9" customHeight="1" x14ac:dyDescent="0.3">
      <c r="A40" s="79">
        <f t="shared" si="13"/>
        <v>45107</v>
      </c>
      <c r="B40" s="99">
        <f t="shared" si="16"/>
        <v>0</v>
      </c>
      <c r="C40" s="100">
        <f t="shared" si="16"/>
        <v>0</v>
      </c>
      <c r="D40" s="32">
        <f t="shared" si="20"/>
        <v>1331979.1065</v>
      </c>
      <c r="E40" s="32">
        <f t="shared" si="21"/>
        <v>1997968.6597500001</v>
      </c>
      <c r="F40" s="32">
        <f t="shared" ref="F40:N40" si="23">F$14*F22</f>
        <v>8879860.709999999</v>
      </c>
      <c r="G40" s="32">
        <f t="shared" si="23"/>
        <v>0</v>
      </c>
      <c r="H40" s="32">
        <f t="shared" si="23"/>
        <v>0</v>
      </c>
      <c r="I40" s="32">
        <f t="shared" si="23"/>
        <v>0</v>
      </c>
      <c r="J40" s="32">
        <f t="shared" si="23"/>
        <v>0</v>
      </c>
      <c r="K40" s="32">
        <f t="shared" si="23"/>
        <v>0</v>
      </c>
      <c r="L40" s="32">
        <f t="shared" si="23"/>
        <v>0</v>
      </c>
      <c r="M40" s="32">
        <f t="shared" si="23"/>
        <v>0</v>
      </c>
      <c r="N40" s="32">
        <f t="shared" si="23"/>
        <v>0</v>
      </c>
      <c r="O40" s="32"/>
      <c r="P40" s="32">
        <f t="shared" si="15"/>
        <v>12209808.47625</v>
      </c>
      <c r="R40" s="101">
        <f t="shared" si="18"/>
        <v>122.09808476250001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24.9" customHeight="1" x14ac:dyDescent="0.3">
      <c r="A41" s="79">
        <f t="shared" si="13"/>
        <v>45170</v>
      </c>
      <c r="B41" s="99">
        <f t="shared" si="16"/>
        <v>0</v>
      </c>
      <c r="C41" s="100">
        <f t="shared" si="16"/>
        <v>0</v>
      </c>
      <c r="D41" s="32">
        <f t="shared" si="20"/>
        <v>1331979.1065</v>
      </c>
      <c r="E41" s="32">
        <f t="shared" si="21"/>
        <v>1997968.6597500001</v>
      </c>
      <c r="F41" s="32">
        <f t="shared" ref="F41:N41" si="24">F$14*F23</f>
        <v>3329947.7662499999</v>
      </c>
      <c r="G41" s="32">
        <f t="shared" si="24"/>
        <v>17093731.866750002</v>
      </c>
      <c r="H41" s="32">
        <f t="shared" si="24"/>
        <v>0</v>
      </c>
      <c r="I41" s="32">
        <f t="shared" si="24"/>
        <v>0</v>
      </c>
      <c r="J41" s="32">
        <f t="shared" si="24"/>
        <v>0</v>
      </c>
      <c r="K41" s="32">
        <f t="shared" si="24"/>
        <v>0</v>
      </c>
      <c r="L41" s="32">
        <f t="shared" si="24"/>
        <v>0</v>
      </c>
      <c r="M41" s="32">
        <f t="shared" si="24"/>
        <v>0</v>
      </c>
      <c r="N41" s="32">
        <f t="shared" si="24"/>
        <v>0</v>
      </c>
      <c r="O41" s="32"/>
      <c r="P41" s="32">
        <f t="shared" si="15"/>
        <v>23753627.399250001</v>
      </c>
      <c r="R41" s="101">
        <f t="shared" si="18"/>
        <v>237.53627399250001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24.9" customHeight="1" x14ac:dyDescent="0.3">
      <c r="A42" s="79">
        <f t="shared" si="13"/>
        <v>45261</v>
      </c>
      <c r="B42" s="99">
        <f t="shared" si="16"/>
        <v>0</v>
      </c>
      <c r="C42" s="100">
        <f t="shared" si="16"/>
        <v>0</v>
      </c>
      <c r="D42" s="32">
        <f t="shared" si="20"/>
        <v>1331979.1065</v>
      </c>
      <c r="E42" s="32">
        <f t="shared" si="21"/>
        <v>1997968.6597500001</v>
      </c>
      <c r="F42" s="32">
        <f t="shared" ref="F42:N42" si="25">F$14*F24</f>
        <v>3329947.7662499999</v>
      </c>
      <c r="G42" s="32">
        <f t="shared" si="25"/>
        <v>4661926.8727500001</v>
      </c>
      <c r="H42" s="32">
        <f t="shared" si="25"/>
        <v>21755658.739500001</v>
      </c>
      <c r="I42" s="32">
        <f t="shared" si="25"/>
        <v>0</v>
      </c>
      <c r="J42" s="32">
        <f t="shared" si="25"/>
        <v>0</v>
      </c>
      <c r="K42" s="32">
        <f t="shared" si="25"/>
        <v>0</v>
      </c>
      <c r="L42" s="32">
        <f t="shared" si="25"/>
        <v>0</v>
      </c>
      <c r="M42" s="32">
        <f t="shared" si="25"/>
        <v>0</v>
      </c>
      <c r="N42" s="32">
        <f t="shared" si="25"/>
        <v>0</v>
      </c>
      <c r="O42" s="32"/>
      <c r="P42" s="32">
        <f t="shared" si="15"/>
        <v>33077481.144750003</v>
      </c>
      <c r="R42" s="101">
        <f t="shared" si="18"/>
        <v>330.77481144750004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24.9" customHeight="1" x14ac:dyDescent="0.3">
      <c r="A43" s="79">
        <f t="shared" si="13"/>
        <v>45352</v>
      </c>
      <c r="B43" s="99">
        <f t="shared" si="16"/>
        <v>0</v>
      </c>
      <c r="C43" s="100">
        <f t="shared" si="16"/>
        <v>0</v>
      </c>
      <c r="D43" s="32">
        <f t="shared" si="20"/>
        <v>887986.07100000011</v>
      </c>
      <c r="E43" s="32">
        <f t="shared" si="21"/>
        <v>1331979.1065000002</v>
      </c>
      <c r="F43" s="32">
        <f t="shared" ref="F43:N43" si="26">F$14*F25</f>
        <v>2219965.1774999998</v>
      </c>
      <c r="G43" s="32">
        <f t="shared" si="26"/>
        <v>3107951.2485000002</v>
      </c>
      <c r="H43" s="32">
        <f t="shared" si="26"/>
        <v>3107951.2485000002</v>
      </c>
      <c r="I43" s="32">
        <f t="shared" si="26"/>
        <v>24863609.988000002</v>
      </c>
      <c r="J43" s="32">
        <f t="shared" si="26"/>
        <v>0</v>
      </c>
      <c r="K43" s="32">
        <f t="shared" si="26"/>
        <v>0</v>
      </c>
      <c r="L43" s="32">
        <f t="shared" si="26"/>
        <v>0</v>
      </c>
      <c r="M43" s="32">
        <f t="shared" si="26"/>
        <v>0</v>
      </c>
      <c r="N43" s="32">
        <f t="shared" si="26"/>
        <v>0</v>
      </c>
      <c r="O43" s="32"/>
      <c r="P43" s="32">
        <f t="shared" si="15"/>
        <v>35519442.840000004</v>
      </c>
      <c r="R43" s="101">
        <f t="shared" si="18"/>
        <v>355.19442840000005</v>
      </c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24.9" customHeight="1" x14ac:dyDescent="0.3">
      <c r="A44" s="79">
        <f t="shared" si="13"/>
        <v>45444</v>
      </c>
      <c r="B44" s="99">
        <f t="shared" si="16"/>
        <v>0</v>
      </c>
      <c r="C44" s="100">
        <f t="shared" si="16"/>
        <v>0</v>
      </c>
      <c r="D44" s="100">
        <f t="shared" si="20"/>
        <v>887986.07100000011</v>
      </c>
      <c r="E44" s="32">
        <f t="shared" si="21"/>
        <v>1331979.1065000002</v>
      </c>
      <c r="F44" s="32">
        <f t="shared" ref="F44:N44" si="27">F$14*F26</f>
        <v>2219965.1774999998</v>
      </c>
      <c r="G44" s="32">
        <f t="shared" si="27"/>
        <v>3107951.2485000002</v>
      </c>
      <c r="H44" s="32">
        <f t="shared" si="27"/>
        <v>3107951.2485000002</v>
      </c>
      <c r="I44" s="32">
        <f t="shared" si="27"/>
        <v>3107951.2485000002</v>
      </c>
      <c r="J44" s="32">
        <f t="shared" si="27"/>
        <v>27971561.236499999</v>
      </c>
      <c r="K44" s="32">
        <f t="shared" si="27"/>
        <v>0</v>
      </c>
      <c r="L44" s="32">
        <f t="shared" si="27"/>
        <v>0</v>
      </c>
      <c r="M44" s="32">
        <f t="shared" si="27"/>
        <v>0</v>
      </c>
      <c r="N44" s="32">
        <f t="shared" si="27"/>
        <v>0</v>
      </c>
      <c r="O44" s="32"/>
      <c r="P44" s="32">
        <f t="shared" si="15"/>
        <v>41735345.336999997</v>
      </c>
      <c r="R44" s="101">
        <f t="shared" si="18"/>
        <v>417.35345336999995</v>
      </c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24.9" customHeight="1" x14ac:dyDescent="0.3">
      <c r="A45" s="79">
        <f>A27</f>
        <v>45536</v>
      </c>
      <c r="B45" s="99">
        <f>B$14*B27</f>
        <v>0</v>
      </c>
      <c r="C45" s="100">
        <f t="shared" ref="C45" si="28">C$14*C27</f>
        <v>0</v>
      </c>
      <c r="D45" s="100">
        <f t="shared" si="20"/>
        <v>887986.07100000011</v>
      </c>
      <c r="E45" s="32">
        <f t="shared" si="21"/>
        <v>1331979.1065000002</v>
      </c>
      <c r="F45" s="32">
        <f t="shared" ref="F45:N45" si="29">F$14*F27</f>
        <v>2219965.1774999998</v>
      </c>
      <c r="G45" s="32">
        <f t="shared" si="29"/>
        <v>3107951.2485000002</v>
      </c>
      <c r="H45" s="32">
        <f t="shared" si="29"/>
        <v>3107951.2485000002</v>
      </c>
      <c r="I45" s="32">
        <f t="shared" si="29"/>
        <v>3107951.2485000002</v>
      </c>
      <c r="J45" s="32">
        <f t="shared" si="29"/>
        <v>3107951.2485000002</v>
      </c>
      <c r="K45" s="32">
        <f t="shared" si="29"/>
        <v>31079512.484999999</v>
      </c>
      <c r="L45" s="32">
        <f t="shared" si="29"/>
        <v>0</v>
      </c>
      <c r="M45" s="32">
        <f t="shared" si="29"/>
        <v>0</v>
      </c>
      <c r="N45" s="32">
        <f t="shared" si="29"/>
        <v>0</v>
      </c>
      <c r="O45" s="32"/>
      <c r="P45" s="32">
        <f t="shared" si="15"/>
        <v>47951247.834000006</v>
      </c>
      <c r="R45" s="101">
        <f t="shared" si="18"/>
        <v>479.51247834000009</v>
      </c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24.9" customHeight="1" x14ac:dyDescent="0.3">
      <c r="A46" s="79">
        <f>A28</f>
        <v>45627</v>
      </c>
      <c r="B46" s="99"/>
      <c r="C46" s="100">
        <f t="shared" ref="C46" si="30">C$14*C28</f>
        <v>0</v>
      </c>
      <c r="D46" s="100">
        <f t="shared" si="20"/>
        <v>0</v>
      </c>
      <c r="E46" s="32">
        <f t="shared" si="21"/>
        <v>0</v>
      </c>
      <c r="F46" s="32">
        <f t="shared" ref="F46:N46" si="31">F$14*F28</f>
        <v>0</v>
      </c>
      <c r="G46" s="32">
        <f t="shared" si="31"/>
        <v>0</v>
      </c>
      <c r="H46" s="32">
        <f t="shared" si="31"/>
        <v>0</v>
      </c>
      <c r="I46" s="32">
        <f t="shared" si="31"/>
        <v>0</v>
      </c>
      <c r="J46" s="32">
        <f t="shared" si="31"/>
        <v>0</v>
      </c>
      <c r="K46" s="32">
        <f t="shared" si="31"/>
        <v>0</v>
      </c>
      <c r="L46" s="32">
        <f t="shared" si="31"/>
        <v>22199651.774999999</v>
      </c>
      <c r="M46" s="32">
        <f t="shared" si="31"/>
        <v>0</v>
      </c>
      <c r="N46" s="32">
        <f t="shared" si="31"/>
        <v>0</v>
      </c>
      <c r="O46" s="32"/>
      <c r="P46" s="32">
        <f t="shared" si="15"/>
        <v>22199651.774999999</v>
      </c>
      <c r="R46" s="101">
        <f t="shared" si="18"/>
        <v>221.99651774999998</v>
      </c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24.9" customHeight="1" x14ac:dyDescent="0.3">
      <c r="A47" s="79">
        <f>A29</f>
        <v>45717</v>
      </c>
      <c r="B47" s="99"/>
      <c r="C47" s="100">
        <f t="shared" ref="C47" si="32">C$14*C29</f>
        <v>0</v>
      </c>
      <c r="D47" s="100">
        <f t="shared" si="20"/>
        <v>0</v>
      </c>
      <c r="E47" s="32">
        <f t="shared" si="21"/>
        <v>0</v>
      </c>
      <c r="F47" s="32">
        <f t="shared" ref="F47:N47" si="33">F$14*F29</f>
        <v>0</v>
      </c>
      <c r="G47" s="32">
        <f t="shared" si="33"/>
        <v>0</v>
      </c>
      <c r="H47" s="32">
        <f t="shared" si="33"/>
        <v>0</v>
      </c>
      <c r="I47" s="32">
        <f t="shared" si="33"/>
        <v>0</v>
      </c>
      <c r="J47" s="32">
        <f t="shared" si="33"/>
        <v>0</v>
      </c>
      <c r="K47" s="32">
        <f t="shared" si="33"/>
        <v>0</v>
      </c>
      <c r="L47" s="32">
        <f t="shared" si="33"/>
        <v>0</v>
      </c>
      <c r="M47" s="32">
        <f t="shared" si="33"/>
        <v>22199651.774999999</v>
      </c>
      <c r="N47" s="32">
        <f t="shared" si="33"/>
        <v>0</v>
      </c>
      <c r="O47" s="32"/>
      <c r="P47" s="32">
        <f t="shared" si="15"/>
        <v>22199651.774999999</v>
      </c>
      <c r="R47" s="101">
        <f t="shared" si="18"/>
        <v>221.99651774999998</v>
      </c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24.9" customHeight="1" x14ac:dyDescent="0.3">
      <c r="A48" s="79">
        <f>A30</f>
        <v>45809</v>
      </c>
      <c r="B48" s="99"/>
      <c r="C48" s="100">
        <f t="shared" ref="C48" si="34">C$14*C30</f>
        <v>0</v>
      </c>
      <c r="D48" s="100">
        <f t="shared" si="20"/>
        <v>0</v>
      </c>
      <c r="E48" s="32">
        <f t="shared" si="21"/>
        <v>0</v>
      </c>
      <c r="F48" s="32">
        <f t="shared" ref="F48:J49" si="35">F$14*F30</f>
        <v>0</v>
      </c>
      <c r="G48" s="32">
        <f t="shared" si="35"/>
        <v>0</v>
      </c>
      <c r="H48" s="32">
        <f t="shared" si="35"/>
        <v>0</v>
      </c>
      <c r="I48" s="32">
        <f t="shared" si="35"/>
        <v>0</v>
      </c>
      <c r="J48" s="32">
        <f t="shared" si="35"/>
        <v>0</v>
      </c>
      <c r="K48" s="32">
        <f t="shared" ref="K48:M49" si="36">K$116*K30</f>
        <v>0</v>
      </c>
      <c r="L48" s="32">
        <f t="shared" si="36"/>
        <v>0</v>
      </c>
      <c r="M48" s="32">
        <f t="shared" si="36"/>
        <v>0</v>
      </c>
      <c r="N48" s="32">
        <f>N$14*N30</f>
        <v>22199651.774999999</v>
      </c>
      <c r="O48" s="32"/>
      <c r="P48" s="32">
        <f t="shared" si="15"/>
        <v>22199651.774999999</v>
      </c>
      <c r="R48" s="101">
        <f t="shared" si="18"/>
        <v>221.99651774999998</v>
      </c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24.9" customHeight="1" x14ac:dyDescent="0.3">
      <c r="A49" s="79">
        <f>A31</f>
        <v>45901</v>
      </c>
      <c r="B49" s="99"/>
      <c r="C49" s="100">
        <f>C$14*C31</f>
        <v>0</v>
      </c>
      <c r="D49" s="100">
        <f t="shared" si="20"/>
        <v>0</v>
      </c>
      <c r="E49" s="32">
        <f t="shared" si="21"/>
        <v>0</v>
      </c>
      <c r="F49" s="32">
        <f t="shared" si="35"/>
        <v>0</v>
      </c>
      <c r="G49" s="32">
        <f t="shared" si="35"/>
        <v>0</v>
      </c>
      <c r="H49" s="32">
        <f t="shared" si="35"/>
        <v>0</v>
      </c>
      <c r="I49" s="32">
        <f t="shared" si="35"/>
        <v>0</v>
      </c>
      <c r="J49" s="32">
        <f t="shared" si="35"/>
        <v>0</v>
      </c>
      <c r="K49" s="32">
        <f t="shared" si="36"/>
        <v>0</v>
      </c>
      <c r="L49" s="32">
        <f t="shared" si="36"/>
        <v>0</v>
      </c>
      <c r="M49" s="32">
        <f t="shared" si="36"/>
        <v>0</v>
      </c>
      <c r="N49" s="32">
        <f>N$116*N31</f>
        <v>0</v>
      </c>
      <c r="O49" s="32">
        <f>O$14*O31</f>
        <v>35259721.420000002</v>
      </c>
      <c r="P49" s="32">
        <f t="shared" si="15"/>
        <v>35259721.420000002</v>
      </c>
      <c r="R49" s="101">
        <f t="shared" si="18"/>
        <v>352.5972142</v>
      </c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24.9" customHeight="1" x14ac:dyDescent="0.3">
      <c r="A50" s="102"/>
      <c r="B50" s="103">
        <f>SUM(B36:B49)</f>
        <v>0</v>
      </c>
      <c r="C50" s="104">
        <f>SUM(C36:C49)</f>
        <v>0</v>
      </c>
      <c r="D50" s="104">
        <f t="shared" ref="D50:O50" si="37">SUM(D36:D49)</f>
        <v>8879860.7100000009</v>
      </c>
      <c r="E50" s="104">
        <f t="shared" si="37"/>
        <v>13319791.064999999</v>
      </c>
      <c r="F50" s="104">
        <f t="shared" si="37"/>
        <v>22199651.774999995</v>
      </c>
      <c r="G50" s="104">
        <f t="shared" si="37"/>
        <v>31079512.485000003</v>
      </c>
      <c r="H50" s="104">
        <f t="shared" si="37"/>
        <v>31079512.485000003</v>
      </c>
      <c r="I50" s="104">
        <f t="shared" si="37"/>
        <v>31079512.485000003</v>
      </c>
      <c r="J50" s="104">
        <f t="shared" si="37"/>
        <v>31079512.484999999</v>
      </c>
      <c r="K50" s="104">
        <f t="shared" si="37"/>
        <v>31079512.484999999</v>
      </c>
      <c r="L50" s="104">
        <f t="shared" si="37"/>
        <v>22199651.774999999</v>
      </c>
      <c r="M50" s="104">
        <f t="shared" si="37"/>
        <v>22199651.774999999</v>
      </c>
      <c r="N50" s="104">
        <f t="shared" si="37"/>
        <v>22199651.774999999</v>
      </c>
      <c r="O50" s="104">
        <f t="shared" si="37"/>
        <v>35259721.420000002</v>
      </c>
      <c r="P50" s="33">
        <f>SUM(P36:P49)</f>
        <v>301655542.72000003</v>
      </c>
      <c r="Q50" s="105"/>
      <c r="R50" s="101">
        <f>P50/10^5</f>
        <v>3016.5554272000004</v>
      </c>
    </row>
    <row r="51" spans="1:36" ht="24.9" customHeight="1" x14ac:dyDescent="0.3">
      <c r="A51" s="107"/>
      <c r="B51" s="108"/>
      <c r="C51" s="109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89"/>
    </row>
    <row r="52" spans="1:36" ht="24.9" customHeight="1" x14ac:dyDescent="0.3">
      <c r="A52" s="110" t="s">
        <v>27</v>
      </c>
      <c r="B52" s="229">
        <f t="shared" ref="B52:O52" si="38">B50/10^5</f>
        <v>0</v>
      </c>
      <c r="C52" s="229">
        <f t="shared" si="38"/>
        <v>0</v>
      </c>
      <c r="D52" s="111">
        <f t="shared" si="38"/>
        <v>88.798607100000012</v>
      </c>
      <c r="E52" s="111">
        <f t="shared" si="38"/>
        <v>133.19791064999998</v>
      </c>
      <c r="F52" s="111">
        <f t="shared" si="38"/>
        <v>221.99651774999995</v>
      </c>
      <c r="G52" s="111">
        <f t="shared" si="38"/>
        <v>310.79512485000004</v>
      </c>
      <c r="H52" s="111">
        <f t="shared" si="38"/>
        <v>310.79512485000004</v>
      </c>
      <c r="I52" s="111">
        <f t="shared" si="38"/>
        <v>310.79512485000004</v>
      </c>
      <c r="J52" s="111">
        <f t="shared" si="38"/>
        <v>310.79512484999998</v>
      </c>
      <c r="K52" s="111">
        <f t="shared" si="38"/>
        <v>310.79512484999998</v>
      </c>
      <c r="L52" s="111">
        <f t="shared" si="38"/>
        <v>221.99651774999998</v>
      </c>
      <c r="M52" s="111">
        <f t="shared" si="38"/>
        <v>221.99651774999998</v>
      </c>
      <c r="N52" s="111">
        <f t="shared" si="38"/>
        <v>221.99651774999998</v>
      </c>
      <c r="O52" s="111">
        <f t="shared" si="38"/>
        <v>352.5972142</v>
      </c>
      <c r="P52" s="111">
        <f>SUM(B52:O52)</f>
        <v>3016.5554271999995</v>
      </c>
      <c r="Q52" s="89"/>
    </row>
    <row r="53" spans="1:36" ht="12.75" customHeight="1" x14ac:dyDescent="0.3"/>
    <row r="54" spans="1:36" s="112" customFormat="1" ht="12.75" customHeight="1" x14ac:dyDescent="0.3">
      <c r="A54" s="1"/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4"/>
    </row>
    <row r="55" spans="1:36" ht="12.75" customHeight="1" x14ac:dyDescent="0.3">
      <c r="A55" s="1"/>
      <c r="R55" s="115"/>
    </row>
    <row r="56" spans="1:36" ht="12.75" customHeight="1" x14ac:dyDescent="0.3">
      <c r="A56" s="1"/>
    </row>
    <row r="57" spans="1:36" ht="12.75" customHeight="1" x14ac:dyDescent="0.3">
      <c r="A57" s="1"/>
    </row>
    <row r="58" spans="1:36" ht="12.75" customHeight="1" x14ac:dyDescent="0.3">
      <c r="A58" s="1"/>
    </row>
    <row r="59" spans="1:36" ht="12.75" customHeight="1" x14ac:dyDescent="0.3">
      <c r="A59" s="1"/>
    </row>
  </sheetData>
  <mergeCells count="1">
    <mergeCell ref="A1:P1"/>
  </mergeCells>
  <pageMargins left="0.16" right="0.16" top="0.46" bottom="0.5699999999999999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7"/>
  <sheetViews>
    <sheetView topLeftCell="G12" workbookViewId="0">
      <selection activeCell="S27" sqref="S27"/>
    </sheetView>
  </sheetViews>
  <sheetFormatPr defaultRowHeight="24.9" customHeight="1" x14ac:dyDescent="0.3"/>
  <cols>
    <col min="1" max="1" width="4.6640625" style="116" customWidth="1"/>
    <col min="2" max="2" width="10.6640625" style="116" customWidth="1"/>
    <col min="3" max="3" width="51.44140625" style="116" bestFit="1" customWidth="1"/>
    <col min="4" max="4" width="10.44140625" style="116" customWidth="1"/>
    <col min="5" max="5" width="17.5546875" style="116" customWidth="1"/>
    <col min="6" max="6" width="11.88671875" style="116" customWidth="1"/>
    <col min="7" max="7" width="14.33203125" style="116" customWidth="1"/>
    <col min="8" max="8" width="13" style="116" customWidth="1"/>
    <col min="9" max="9" width="12.5546875" style="116" customWidth="1"/>
    <col min="10" max="10" width="12.44140625" style="116" customWidth="1"/>
    <col min="11" max="11" width="13" style="116" customWidth="1"/>
    <col min="12" max="12" width="12.109375" style="116" customWidth="1"/>
    <col min="13" max="16" width="12.5546875" style="116" customWidth="1"/>
    <col min="17" max="18" width="13.6640625" style="116" customWidth="1"/>
    <col min="19" max="19" width="13.109375" style="116" customWidth="1"/>
    <col min="20" max="20" width="10.109375" style="116" customWidth="1"/>
    <col min="21" max="21" width="10.6640625" style="116" customWidth="1"/>
    <col min="22" max="22" width="10.5546875" style="116" customWidth="1"/>
    <col min="23" max="23" width="11.5546875" style="116" customWidth="1"/>
    <col min="24" max="29" width="9.109375" style="116"/>
    <col min="30" max="30" width="6" style="116" customWidth="1"/>
    <col min="31" max="256" width="9.109375" style="116"/>
    <col min="257" max="257" width="4.6640625" style="116" customWidth="1"/>
    <col min="258" max="258" width="14" style="116" customWidth="1"/>
    <col min="259" max="259" width="39.5546875" style="116" customWidth="1"/>
    <col min="260" max="260" width="10.44140625" style="116" customWidth="1"/>
    <col min="261" max="261" width="10" style="116" customWidth="1"/>
    <col min="262" max="262" width="13.5546875" style="116" customWidth="1"/>
    <col min="263" max="263" width="12.6640625" style="116" customWidth="1"/>
    <col min="264" max="264" width="13" style="116" customWidth="1"/>
    <col min="265" max="265" width="12.5546875" style="116" customWidth="1"/>
    <col min="266" max="266" width="12.44140625" style="116" customWidth="1"/>
    <col min="267" max="267" width="13" style="116" customWidth="1"/>
    <col min="268" max="268" width="12.109375" style="116" customWidth="1"/>
    <col min="269" max="269" width="12.5546875" style="116" customWidth="1"/>
    <col min="270" max="270" width="13.6640625" style="116" customWidth="1"/>
    <col min="271" max="271" width="13" style="116" customWidth="1"/>
    <col min="272" max="274" width="11.6640625" style="116" customWidth="1"/>
    <col min="275" max="275" width="11.33203125" style="116" customWidth="1"/>
    <col min="276" max="276" width="10.109375" style="116" customWidth="1"/>
    <col min="277" max="277" width="10.6640625" style="116" customWidth="1"/>
    <col min="278" max="278" width="10.5546875" style="116" customWidth="1"/>
    <col min="279" max="279" width="11.5546875" style="116" customWidth="1"/>
    <col min="280" max="285" width="9.109375" style="116"/>
    <col min="286" max="286" width="6" style="116" customWidth="1"/>
    <col min="287" max="512" width="9.109375" style="116"/>
    <col min="513" max="513" width="4.6640625" style="116" customWidth="1"/>
    <col min="514" max="514" width="14" style="116" customWidth="1"/>
    <col min="515" max="515" width="39.5546875" style="116" customWidth="1"/>
    <col min="516" max="516" width="10.44140625" style="116" customWidth="1"/>
    <col min="517" max="517" width="10" style="116" customWidth="1"/>
    <col min="518" max="518" width="13.5546875" style="116" customWidth="1"/>
    <col min="519" max="519" width="12.6640625" style="116" customWidth="1"/>
    <col min="520" max="520" width="13" style="116" customWidth="1"/>
    <col min="521" max="521" width="12.5546875" style="116" customWidth="1"/>
    <col min="522" max="522" width="12.44140625" style="116" customWidth="1"/>
    <col min="523" max="523" width="13" style="116" customWidth="1"/>
    <col min="524" max="524" width="12.109375" style="116" customWidth="1"/>
    <col min="525" max="525" width="12.5546875" style="116" customWidth="1"/>
    <col min="526" max="526" width="13.6640625" style="116" customWidth="1"/>
    <col min="527" max="527" width="13" style="116" customWidth="1"/>
    <col min="528" max="530" width="11.6640625" style="116" customWidth="1"/>
    <col min="531" max="531" width="11.33203125" style="116" customWidth="1"/>
    <col min="532" max="532" width="10.109375" style="116" customWidth="1"/>
    <col min="533" max="533" width="10.6640625" style="116" customWidth="1"/>
    <col min="534" max="534" width="10.5546875" style="116" customWidth="1"/>
    <col min="535" max="535" width="11.5546875" style="116" customWidth="1"/>
    <col min="536" max="541" width="9.109375" style="116"/>
    <col min="542" max="542" width="6" style="116" customWidth="1"/>
    <col min="543" max="768" width="9.109375" style="116"/>
    <col min="769" max="769" width="4.6640625" style="116" customWidth="1"/>
    <col min="770" max="770" width="14" style="116" customWidth="1"/>
    <col min="771" max="771" width="39.5546875" style="116" customWidth="1"/>
    <col min="772" max="772" width="10.44140625" style="116" customWidth="1"/>
    <col min="773" max="773" width="10" style="116" customWidth="1"/>
    <col min="774" max="774" width="13.5546875" style="116" customWidth="1"/>
    <col min="775" max="775" width="12.6640625" style="116" customWidth="1"/>
    <col min="776" max="776" width="13" style="116" customWidth="1"/>
    <col min="777" max="777" width="12.5546875" style="116" customWidth="1"/>
    <col min="778" max="778" width="12.44140625" style="116" customWidth="1"/>
    <col min="779" max="779" width="13" style="116" customWidth="1"/>
    <col min="780" max="780" width="12.109375" style="116" customWidth="1"/>
    <col min="781" max="781" width="12.5546875" style="116" customWidth="1"/>
    <col min="782" max="782" width="13.6640625" style="116" customWidth="1"/>
    <col min="783" max="783" width="13" style="116" customWidth="1"/>
    <col min="784" max="786" width="11.6640625" style="116" customWidth="1"/>
    <col min="787" max="787" width="11.33203125" style="116" customWidth="1"/>
    <col min="788" max="788" width="10.109375" style="116" customWidth="1"/>
    <col min="789" max="789" width="10.6640625" style="116" customWidth="1"/>
    <col min="790" max="790" width="10.5546875" style="116" customWidth="1"/>
    <col min="791" max="791" width="11.5546875" style="116" customWidth="1"/>
    <col min="792" max="797" width="9.109375" style="116"/>
    <col min="798" max="798" width="6" style="116" customWidth="1"/>
    <col min="799" max="1024" width="9.109375" style="116"/>
    <col min="1025" max="1025" width="4.6640625" style="116" customWidth="1"/>
    <col min="1026" max="1026" width="14" style="116" customWidth="1"/>
    <col min="1027" max="1027" width="39.5546875" style="116" customWidth="1"/>
    <col min="1028" max="1028" width="10.44140625" style="116" customWidth="1"/>
    <col min="1029" max="1029" width="10" style="116" customWidth="1"/>
    <col min="1030" max="1030" width="13.5546875" style="116" customWidth="1"/>
    <col min="1031" max="1031" width="12.6640625" style="116" customWidth="1"/>
    <col min="1032" max="1032" width="13" style="116" customWidth="1"/>
    <col min="1033" max="1033" width="12.5546875" style="116" customWidth="1"/>
    <col min="1034" max="1034" width="12.44140625" style="116" customWidth="1"/>
    <col min="1035" max="1035" width="13" style="116" customWidth="1"/>
    <col min="1036" max="1036" width="12.109375" style="116" customWidth="1"/>
    <col min="1037" max="1037" width="12.5546875" style="116" customWidth="1"/>
    <col min="1038" max="1038" width="13.6640625" style="116" customWidth="1"/>
    <col min="1039" max="1039" width="13" style="116" customWidth="1"/>
    <col min="1040" max="1042" width="11.6640625" style="116" customWidth="1"/>
    <col min="1043" max="1043" width="11.33203125" style="116" customWidth="1"/>
    <col min="1044" max="1044" width="10.109375" style="116" customWidth="1"/>
    <col min="1045" max="1045" width="10.6640625" style="116" customWidth="1"/>
    <col min="1046" max="1046" width="10.5546875" style="116" customWidth="1"/>
    <col min="1047" max="1047" width="11.5546875" style="116" customWidth="1"/>
    <col min="1048" max="1053" width="9.109375" style="116"/>
    <col min="1054" max="1054" width="6" style="116" customWidth="1"/>
    <col min="1055" max="1280" width="9.109375" style="116"/>
    <col min="1281" max="1281" width="4.6640625" style="116" customWidth="1"/>
    <col min="1282" max="1282" width="14" style="116" customWidth="1"/>
    <col min="1283" max="1283" width="39.5546875" style="116" customWidth="1"/>
    <col min="1284" max="1284" width="10.44140625" style="116" customWidth="1"/>
    <col min="1285" max="1285" width="10" style="116" customWidth="1"/>
    <col min="1286" max="1286" width="13.5546875" style="116" customWidth="1"/>
    <col min="1287" max="1287" width="12.6640625" style="116" customWidth="1"/>
    <col min="1288" max="1288" width="13" style="116" customWidth="1"/>
    <col min="1289" max="1289" width="12.5546875" style="116" customWidth="1"/>
    <col min="1290" max="1290" width="12.44140625" style="116" customWidth="1"/>
    <col min="1291" max="1291" width="13" style="116" customWidth="1"/>
    <col min="1292" max="1292" width="12.109375" style="116" customWidth="1"/>
    <col min="1293" max="1293" width="12.5546875" style="116" customWidth="1"/>
    <col min="1294" max="1294" width="13.6640625" style="116" customWidth="1"/>
    <col min="1295" max="1295" width="13" style="116" customWidth="1"/>
    <col min="1296" max="1298" width="11.6640625" style="116" customWidth="1"/>
    <col min="1299" max="1299" width="11.33203125" style="116" customWidth="1"/>
    <col min="1300" max="1300" width="10.109375" style="116" customWidth="1"/>
    <col min="1301" max="1301" width="10.6640625" style="116" customWidth="1"/>
    <col min="1302" max="1302" width="10.5546875" style="116" customWidth="1"/>
    <col min="1303" max="1303" width="11.5546875" style="116" customWidth="1"/>
    <col min="1304" max="1309" width="9.109375" style="116"/>
    <col min="1310" max="1310" width="6" style="116" customWidth="1"/>
    <col min="1311" max="1536" width="9.109375" style="116"/>
    <col min="1537" max="1537" width="4.6640625" style="116" customWidth="1"/>
    <col min="1538" max="1538" width="14" style="116" customWidth="1"/>
    <col min="1539" max="1539" width="39.5546875" style="116" customWidth="1"/>
    <col min="1540" max="1540" width="10.44140625" style="116" customWidth="1"/>
    <col min="1541" max="1541" width="10" style="116" customWidth="1"/>
    <col min="1542" max="1542" width="13.5546875" style="116" customWidth="1"/>
    <col min="1543" max="1543" width="12.6640625" style="116" customWidth="1"/>
    <col min="1544" max="1544" width="13" style="116" customWidth="1"/>
    <col min="1545" max="1545" width="12.5546875" style="116" customWidth="1"/>
    <col min="1546" max="1546" width="12.44140625" style="116" customWidth="1"/>
    <col min="1547" max="1547" width="13" style="116" customWidth="1"/>
    <col min="1548" max="1548" width="12.109375" style="116" customWidth="1"/>
    <col min="1549" max="1549" width="12.5546875" style="116" customWidth="1"/>
    <col min="1550" max="1550" width="13.6640625" style="116" customWidth="1"/>
    <col min="1551" max="1551" width="13" style="116" customWidth="1"/>
    <col min="1552" max="1554" width="11.6640625" style="116" customWidth="1"/>
    <col min="1555" max="1555" width="11.33203125" style="116" customWidth="1"/>
    <col min="1556" max="1556" width="10.109375" style="116" customWidth="1"/>
    <col min="1557" max="1557" width="10.6640625" style="116" customWidth="1"/>
    <col min="1558" max="1558" width="10.5546875" style="116" customWidth="1"/>
    <col min="1559" max="1559" width="11.5546875" style="116" customWidth="1"/>
    <col min="1560" max="1565" width="9.109375" style="116"/>
    <col min="1566" max="1566" width="6" style="116" customWidth="1"/>
    <col min="1567" max="1792" width="9.109375" style="116"/>
    <col min="1793" max="1793" width="4.6640625" style="116" customWidth="1"/>
    <col min="1794" max="1794" width="14" style="116" customWidth="1"/>
    <col min="1795" max="1795" width="39.5546875" style="116" customWidth="1"/>
    <col min="1796" max="1796" width="10.44140625" style="116" customWidth="1"/>
    <col min="1797" max="1797" width="10" style="116" customWidth="1"/>
    <col min="1798" max="1798" width="13.5546875" style="116" customWidth="1"/>
    <col min="1799" max="1799" width="12.6640625" style="116" customWidth="1"/>
    <col min="1800" max="1800" width="13" style="116" customWidth="1"/>
    <col min="1801" max="1801" width="12.5546875" style="116" customWidth="1"/>
    <col min="1802" max="1802" width="12.44140625" style="116" customWidth="1"/>
    <col min="1803" max="1803" width="13" style="116" customWidth="1"/>
    <col min="1804" max="1804" width="12.109375" style="116" customWidth="1"/>
    <col min="1805" max="1805" width="12.5546875" style="116" customWidth="1"/>
    <col min="1806" max="1806" width="13.6640625" style="116" customWidth="1"/>
    <col min="1807" max="1807" width="13" style="116" customWidth="1"/>
    <col min="1808" max="1810" width="11.6640625" style="116" customWidth="1"/>
    <col min="1811" max="1811" width="11.33203125" style="116" customWidth="1"/>
    <col min="1812" max="1812" width="10.109375" style="116" customWidth="1"/>
    <col min="1813" max="1813" width="10.6640625" style="116" customWidth="1"/>
    <col min="1814" max="1814" width="10.5546875" style="116" customWidth="1"/>
    <col min="1815" max="1815" width="11.5546875" style="116" customWidth="1"/>
    <col min="1816" max="1821" width="9.109375" style="116"/>
    <col min="1822" max="1822" width="6" style="116" customWidth="1"/>
    <col min="1823" max="2048" width="9.109375" style="116"/>
    <col min="2049" max="2049" width="4.6640625" style="116" customWidth="1"/>
    <col min="2050" max="2050" width="14" style="116" customWidth="1"/>
    <col min="2051" max="2051" width="39.5546875" style="116" customWidth="1"/>
    <col min="2052" max="2052" width="10.44140625" style="116" customWidth="1"/>
    <col min="2053" max="2053" width="10" style="116" customWidth="1"/>
    <col min="2054" max="2054" width="13.5546875" style="116" customWidth="1"/>
    <col min="2055" max="2055" width="12.6640625" style="116" customWidth="1"/>
    <col min="2056" max="2056" width="13" style="116" customWidth="1"/>
    <col min="2057" max="2057" width="12.5546875" style="116" customWidth="1"/>
    <col min="2058" max="2058" width="12.44140625" style="116" customWidth="1"/>
    <col min="2059" max="2059" width="13" style="116" customWidth="1"/>
    <col min="2060" max="2060" width="12.109375" style="116" customWidth="1"/>
    <col min="2061" max="2061" width="12.5546875" style="116" customWidth="1"/>
    <col min="2062" max="2062" width="13.6640625" style="116" customWidth="1"/>
    <col min="2063" max="2063" width="13" style="116" customWidth="1"/>
    <col min="2064" max="2066" width="11.6640625" style="116" customWidth="1"/>
    <col min="2067" max="2067" width="11.33203125" style="116" customWidth="1"/>
    <col min="2068" max="2068" width="10.109375" style="116" customWidth="1"/>
    <col min="2069" max="2069" width="10.6640625" style="116" customWidth="1"/>
    <col min="2070" max="2070" width="10.5546875" style="116" customWidth="1"/>
    <col min="2071" max="2071" width="11.5546875" style="116" customWidth="1"/>
    <col min="2072" max="2077" width="9.109375" style="116"/>
    <col min="2078" max="2078" width="6" style="116" customWidth="1"/>
    <col min="2079" max="2304" width="9.109375" style="116"/>
    <col min="2305" max="2305" width="4.6640625" style="116" customWidth="1"/>
    <col min="2306" max="2306" width="14" style="116" customWidth="1"/>
    <col min="2307" max="2307" width="39.5546875" style="116" customWidth="1"/>
    <col min="2308" max="2308" width="10.44140625" style="116" customWidth="1"/>
    <col min="2309" max="2309" width="10" style="116" customWidth="1"/>
    <col min="2310" max="2310" width="13.5546875" style="116" customWidth="1"/>
    <col min="2311" max="2311" width="12.6640625" style="116" customWidth="1"/>
    <col min="2312" max="2312" width="13" style="116" customWidth="1"/>
    <col min="2313" max="2313" width="12.5546875" style="116" customWidth="1"/>
    <col min="2314" max="2314" width="12.44140625" style="116" customWidth="1"/>
    <col min="2315" max="2315" width="13" style="116" customWidth="1"/>
    <col min="2316" max="2316" width="12.109375" style="116" customWidth="1"/>
    <col min="2317" max="2317" width="12.5546875" style="116" customWidth="1"/>
    <col min="2318" max="2318" width="13.6640625" style="116" customWidth="1"/>
    <col min="2319" max="2319" width="13" style="116" customWidth="1"/>
    <col min="2320" max="2322" width="11.6640625" style="116" customWidth="1"/>
    <col min="2323" max="2323" width="11.33203125" style="116" customWidth="1"/>
    <col min="2324" max="2324" width="10.109375" style="116" customWidth="1"/>
    <col min="2325" max="2325" width="10.6640625" style="116" customWidth="1"/>
    <col min="2326" max="2326" width="10.5546875" style="116" customWidth="1"/>
    <col min="2327" max="2327" width="11.5546875" style="116" customWidth="1"/>
    <col min="2328" max="2333" width="9.109375" style="116"/>
    <col min="2334" max="2334" width="6" style="116" customWidth="1"/>
    <col min="2335" max="2560" width="9.109375" style="116"/>
    <col min="2561" max="2561" width="4.6640625" style="116" customWidth="1"/>
    <col min="2562" max="2562" width="14" style="116" customWidth="1"/>
    <col min="2563" max="2563" width="39.5546875" style="116" customWidth="1"/>
    <col min="2564" max="2564" width="10.44140625" style="116" customWidth="1"/>
    <col min="2565" max="2565" width="10" style="116" customWidth="1"/>
    <col min="2566" max="2566" width="13.5546875" style="116" customWidth="1"/>
    <col min="2567" max="2567" width="12.6640625" style="116" customWidth="1"/>
    <col min="2568" max="2568" width="13" style="116" customWidth="1"/>
    <col min="2569" max="2569" width="12.5546875" style="116" customWidth="1"/>
    <col min="2570" max="2570" width="12.44140625" style="116" customWidth="1"/>
    <col min="2571" max="2571" width="13" style="116" customWidth="1"/>
    <col min="2572" max="2572" width="12.109375" style="116" customWidth="1"/>
    <col min="2573" max="2573" width="12.5546875" style="116" customWidth="1"/>
    <col min="2574" max="2574" width="13.6640625" style="116" customWidth="1"/>
    <col min="2575" max="2575" width="13" style="116" customWidth="1"/>
    <col min="2576" max="2578" width="11.6640625" style="116" customWidth="1"/>
    <col min="2579" max="2579" width="11.33203125" style="116" customWidth="1"/>
    <col min="2580" max="2580" width="10.109375" style="116" customWidth="1"/>
    <col min="2581" max="2581" width="10.6640625" style="116" customWidth="1"/>
    <col min="2582" max="2582" width="10.5546875" style="116" customWidth="1"/>
    <col min="2583" max="2583" width="11.5546875" style="116" customWidth="1"/>
    <col min="2584" max="2589" width="9.109375" style="116"/>
    <col min="2590" max="2590" width="6" style="116" customWidth="1"/>
    <col min="2591" max="2816" width="9.109375" style="116"/>
    <col min="2817" max="2817" width="4.6640625" style="116" customWidth="1"/>
    <col min="2818" max="2818" width="14" style="116" customWidth="1"/>
    <col min="2819" max="2819" width="39.5546875" style="116" customWidth="1"/>
    <col min="2820" max="2820" width="10.44140625" style="116" customWidth="1"/>
    <col min="2821" max="2821" width="10" style="116" customWidth="1"/>
    <col min="2822" max="2822" width="13.5546875" style="116" customWidth="1"/>
    <col min="2823" max="2823" width="12.6640625" style="116" customWidth="1"/>
    <col min="2824" max="2824" width="13" style="116" customWidth="1"/>
    <col min="2825" max="2825" width="12.5546875" style="116" customWidth="1"/>
    <col min="2826" max="2826" width="12.44140625" style="116" customWidth="1"/>
    <col min="2827" max="2827" width="13" style="116" customWidth="1"/>
    <col min="2828" max="2828" width="12.109375" style="116" customWidth="1"/>
    <col min="2829" max="2829" width="12.5546875" style="116" customWidth="1"/>
    <col min="2830" max="2830" width="13.6640625" style="116" customWidth="1"/>
    <col min="2831" max="2831" width="13" style="116" customWidth="1"/>
    <col min="2832" max="2834" width="11.6640625" style="116" customWidth="1"/>
    <col min="2835" max="2835" width="11.33203125" style="116" customWidth="1"/>
    <col min="2836" max="2836" width="10.109375" style="116" customWidth="1"/>
    <col min="2837" max="2837" width="10.6640625" style="116" customWidth="1"/>
    <col min="2838" max="2838" width="10.5546875" style="116" customWidth="1"/>
    <col min="2839" max="2839" width="11.5546875" style="116" customWidth="1"/>
    <col min="2840" max="2845" width="9.109375" style="116"/>
    <col min="2846" max="2846" width="6" style="116" customWidth="1"/>
    <col min="2847" max="3072" width="9.109375" style="116"/>
    <col min="3073" max="3073" width="4.6640625" style="116" customWidth="1"/>
    <col min="3074" max="3074" width="14" style="116" customWidth="1"/>
    <col min="3075" max="3075" width="39.5546875" style="116" customWidth="1"/>
    <col min="3076" max="3076" width="10.44140625" style="116" customWidth="1"/>
    <col min="3077" max="3077" width="10" style="116" customWidth="1"/>
    <col min="3078" max="3078" width="13.5546875" style="116" customWidth="1"/>
    <col min="3079" max="3079" width="12.6640625" style="116" customWidth="1"/>
    <col min="3080" max="3080" width="13" style="116" customWidth="1"/>
    <col min="3081" max="3081" width="12.5546875" style="116" customWidth="1"/>
    <col min="3082" max="3082" width="12.44140625" style="116" customWidth="1"/>
    <col min="3083" max="3083" width="13" style="116" customWidth="1"/>
    <col min="3084" max="3084" width="12.109375" style="116" customWidth="1"/>
    <col min="3085" max="3085" width="12.5546875" style="116" customWidth="1"/>
    <col min="3086" max="3086" width="13.6640625" style="116" customWidth="1"/>
    <col min="3087" max="3087" width="13" style="116" customWidth="1"/>
    <col min="3088" max="3090" width="11.6640625" style="116" customWidth="1"/>
    <col min="3091" max="3091" width="11.33203125" style="116" customWidth="1"/>
    <col min="3092" max="3092" width="10.109375" style="116" customWidth="1"/>
    <col min="3093" max="3093" width="10.6640625" style="116" customWidth="1"/>
    <col min="3094" max="3094" width="10.5546875" style="116" customWidth="1"/>
    <col min="3095" max="3095" width="11.5546875" style="116" customWidth="1"/>
    <col min="3096" max="3101" width="9.109375" style="116"/>
    <col min="3102" max="3102" width="6" style="116" customWidth="1"/>
    <col min="3103" max="3328" width="9.109375" style="116"/>
    <col min="3329" max="3329" width="4.6640625" style="116" customWidth="1"/>
    <col min="3330" max="3330" width="14" style="116" customWidth="1"/>
    <col min="3331" max="3331" width="39.5546875" style="116" customWidth="1"/>
    <col min="3332" max="3332" width="10.44140625" style="116" customWidth="1"/>
    <col min="3333" max="3333" width="10" style="116" customWidth="1"/>
    <col min="3334" max="3334" width="13.5546875" style="116" customWidth="1"/>
    <col min="3335" max="3335" width="12.6640625" style="116" customWidth="1"/>
    <col min="3336" max="3336" width="13" style="116" customWidth="1"/>
    <col min="3337" max="3337" width="12.5546875" style="116" customWidth="1"/>
    <col min="3338" max="3338" width="12.44140625" style="116" customWidth="1"/>
    <col min="3339" max="3339" width="13" style="116" customWidth="1"/>
    <col min="3340" max="3340" width="12.109375" style="116" customWidth="1"/>
    <col min="3341" max="3341" width="12.5546875" style="116" customWidth="1"/>
    <col min="3342" max="3342" width="13.6640625" style="116" customWidth="1"/>
    <col min="3343" max="3343" width="13" style="116" customWidth="1"/>
    <col min="3344" max="3346" width="11.6640625" style="116" customWidth="1"/>
    <col min="3347" max="3347" width="11.33203125" style="116" customWidth="1"/>
    <col min="3348" max="3348" width="10.109375" style="116" customWidth="1"/>
    <col min="3349" max="3349" width="10.6640625" style="116" customWidth="1"/>
    <col min="3350" max="3350" width="10.5546875" style="116" customWidth="1"/>
    <col min="3351" max="3351" width="11.5546875" style="116" customWidth="1"/>
    <col min="3352" max="3357" width="9.109375" style="116"/>
    <col min="3358" max="3358" width="6" style="116" customWidth="1"/>
    <col min="3359" max="3584" width="9.109375" style="116"/>
    <col min="3585" max="3585" width="4.6640625" style="116" customWidth="1"/>
    <col min="3586" max="3586" width="14" style="116" customWidth="1"/>
    <col min="3587" max="3587" width="39.5546875" style="116" customWidth="1"/>
    <col min="3588" max="3588" width="10.44140625" style="116" customWidth="1"/>
    <col min="3589" max="3589" width="10" style="116" customWidth="1"/>
    <col min="3590" max="3590" width="13.5546875" style="116" customWidth="1"/>
    <col min="3591" max="3591" width="12.6640625" style="116" customWidth="1"/>
    <col min="3592" max="3592" width="13" style="116" customWidth="1"/>
    <col min="3593" max="3593" width="12.5546875" style="116" customWidth="1"/>
    <col min="3594" max="3594" width="12.44140625" style="116" customWidth="1"/>
    <col min="3595" max="3595" width="13" style="116" customWidth="1"/>
    <col min="3596" max="3596" width="12.109375" style="116" customWidth="1"/>
    <col min="3597" max="3597" width="12.5546875" style="116" customWidth="1"/>
    <col min="3598" max="3598" width="13.6640625" style="116" customWidth="1"/>
    <col min="3599" max="3599" width="13" style="116" customWidth="1"/>
    <col min="3600" max="3602" width="11.6640625" style="116" customWidth="1"/>
    <col min="3603" max="3603" width="11.33203125" style="116" customWidth="1"/>
    <col min="3604" max="3604" width="10.109375" style="116" customWidth="1"/>
    <col min="3605" max="3605" width="10.6640625" style="116" customWidth="1"/>
    <col min="3606" max="3606" width="10.5546875" style="116" customWidth="1"/>
    <col min="3607" max="3607" width="11.5546875" style="116" customWidth="1"/>
    <col min="3608" max="3613" width="9.109375" style="116"/>
    <col min="3614" max="3614" width="6" style="116" customWidth="1"/>
    <col min="3615" max="3840" width="9.109375" style="116"/>
    <col min="3841" max="3841" width="4.6640625" style="116" customWidth="1"/>
    <col min="3842" max="3842" width="14" style="116" customWidth="1"/>
    <col min="3843" max="3843" width="39.5546875" style="116" customWidth="1"/>
    <col min="3844" max="3844" width="10.44140625" style="116" customWidth="1"/>
    <col min="3845" max="3845" width="10" style="116" customWidth="1"/>
    <col min="3846" max="3846" width="13.5546875" style="116" customWidth="1"/>
    <col min="3847" max="3847" width="12.6640625" style="116" customWidth="1"/>
    <col min="3848" max="3848" width="13" style="116" customWidth="1"/>
    <col min="3849" max="3849" width="12.5546875" style="116" customWidth="1"/>
    <col min="3850" max="3850" width="12.44140625" style="116" customWidth="1"/>
    <col min="3851" max="3851" width="13" style="116" customWidth="1"/>
    <col min="3852" max="3852" width="12.109375" style="116" customWidth="1"/>
    <col min="3853" max="3853" width="12.5546875" style="116" customWidth="1"/>
    <col min="3854" max="3854" width="13.6640625" style="116" customWidth="1"/>
    <col min="3855" max="3855" width="13" style="116" customWidth="1"/>
    <col min="3856" max="3858" width="11.6640625" style="116" customWidth="1"/>
    <col min="3859" max="3859" width="11.33203125" style="116" customWidth="1"/>
    <col min="3860" max="3860" width="10.109375" style="116" customWidth="1"/>
    <col min="3861" max="3861" width="10.6640625" style="116" customWidth="1"/>
    <col min="3862" max="3862" width="10.5546875" style="116" customWidth="1"/>
    <col min="3863" max="3863" width="11.5546875" style="116" customWidth="1"/>
    <col min="3864" max="3869" width="9.109375" style="116"/>
    <col min="3870" max="3870" width="6" style="116" customWidth="1"/>
    <col min="3871" max="4096" width="9.109375" style="116"/>
    <col min="4097" max="4097" width="4.6640625" style="116" customWidth="1"/>
    <col min="4098" max="4098" width="14" style="116" customWidth="1"/>
    <col min="4099" max="4099" width="39.5546875" style="116" customWidth="1"/>
    <col min="4100" max="4100" width="10.44140625" style="116" customWidth="1"/>
    <col min="4101" max="4101" width="10" style="116" customWidth="1"/>
    <col min="4102" max="4102" width="13.5546875" style="116" customWidth="1"/>
    <col min="4103" max="4103" width="12.6640625" style="116" customWidth="1"/>
    <col min="4104" max="4104" width="13" style="116" customWidth="1"/>
    <col min="4105" max="4105" width="12.5546875" style="116" customWidth="1"/>
    <col min="4106" max="4106" width="12.44140625" style="116" customWidth="1"/>
    <col min="4107" max="4107" width="13" style="116" customWidth="1"/>
    <col min="4108" max="4108" width="12.109375" style="116" customWidth="1"/>
    <col min="4109" max="4109" width="12.5546875" style="116" customWidth="1"/>
    <col min="4110" max="4110" width="13.6640625" style="116" customWidth="1"/>
    <col min="4111" max="4111" width="13" style="116" customWidth="1"/>
    <col min="4112" max="4114" width="11.6640625" style="116" customWidth="1"/>
    <col min="4115" max="4115" width="11.33203125" style="116" customWidth="1"/>
    <col min="4116" max="4116" width="10.109375" style="116" customWidth="1"/>
    <col min="4117" max="4117" width="10.6640625" style="116" customWidth="1"/>
    <col min="4118" max="4118" width="10.5546875" style="116" customWidth="1"/>
    <col min="4119" max="4119" width="11.5546875" style="116" customWidth="1"/>
    <col min="4120" max="4125" width="9.109375" style="116"/>
    <col min="4126" max="4126" width="6" style="116" customWidth="1"/>
    <col min="4127" max="4352" width="9.109375" style="116"/>
    <col min="4353" max="4353" width="4.6640625" style="116" customWidth="1"/>
    <col min="4354" max="4354" width="14" style="116" customWidth="1"/>
    <col min="4355" max="4355" width="39.5546875" style="116" customWidth="1"/>
    <col min="4356" max="4356" width="10.44140625" style="116" customWidth="1"/>
    <col min="4357" max="4357" width="10" style="116" customWidth="1"/>
    <col min="4358" max="4358" width="13.5546875" style="116" customWidth="1"/>
    <col min="4359" max="4359" width="12.6640625" style="116" customWidth="1"/>
    <col min="4360" max="4360" width="13" style="116" customWidth="1"/>
    <col min="4361" max="4361" width="12.5546875" style="116" customWidth="1"/>
    <col min="4362" max="4362" width="12.44140625" style="116" customWidth="1"/>
    <col min="4363" max="4363" width="13" style="116" customWidth="1"/>
    <col min="4364" max="4364" width="12.109375" style="116" customWidth="1"/>
    <col min="4365" max="4365" width="12.5546875" style="116" customWidth="1"/>
    <col min="4366" max="4366" width="13.6640625" style="116" customWidth="1"/>
    <col min="4367" max="4367" width="13" style="116" customWidth="1"/>
    <col min="4368" max="4370" width="11.6640625" style="116" customWidth="1"/>
    <col min="4371" max="4371" width="11.33203125" style="116" customWidth="1"/>
    <col min="4372" max="4372" width="10.109375" style="116" customWidth="1"/>
    <col min="4373" max="4373" width="10.6640625" style="116" customWidth="1"/>
    <col min="4374" max="4374" width="10.5546875" style="116" customWidth="1"/>
    <col min="4375" max="4375" width="11.5546875" style="116" customWidth="1"/>
    <col min="4376" max="4381" width="9.109375" style="116"/>
    <col min="4382" max="4382" width="6" style="116" customWidth="1"/>
    <col min="4383" max="4608" width="9.109375" style="116"/>
    <col min="4609" max="4609" width="4.6640625" style="116" customWidth="1"/>
    <col min="4610" max="4610" width="14" style="116" customWidth="1"/>
    <col min="4611" max="4611" width="39.5546875" style="116" customWidth="1"/>
    <col min="4612" max="4612" width="10.44140625" style="116" customWidth="1"/>
    <col min="4613" max="4613" width="10" style="116" customWidth="1"/>
    <col min="4614" max="4614" width="13.5546875" style="116" customWidth="1"/>
    <col min="4615" max="4615" width="12.6640625" style="116" customWidth="1"/>
    <col min="4616" max="4616" width="13" style="116" customWidth="1"/>
    <col min="4617" max="4617" width="12.5546875" style="116" customWidth="1"/>
    <col min="4618" max="4618" width="12.44140625" style="116" customWidth="1"/>
    <col min="4619" max="4619" width="13" style="116" customWidth="1"/>
    <col min="4620" max="4620" width="12.109375" style="116" customWidth="1"/>
    <col min="4621" max="4621" width="12.5546875" style="116" customWidth="1"/>
    <col min="4622" max="4622" width="13.6640625" style="116" customWidth="1"/>
    <col min="4623" max="4623" width="13" style="116" customWidth="1"/>
    <col min="4624" max="4626" width="11.6640625" style="116" customWidth="1"/>
    <col min="4627" max="4627" width="11.33203125" style="116" customWidth="1"/>
    <col min="4628" max="4628" width="10.109375" style="116" customWidth="1"/>
    <col min="4629" max="4629" width="10.6640625" style="116" customWidth="1"/>
    <col min="4630" max="4630" width="10.5546875" style="116" customWidth="1"/>
    <col min="4631" max="4631" width="11.5546875" style="116" customWidth="1"/>
    <col min="4632" max="4637" width="9.109375" style="116"/>
    <col min="4638" max="4638" width="6" style="116" customWidth="1"/>
    <col min="4639" max="4864" width="9.109375" style="116"/>
    <col min="4865" max="4865" width="4.6640625" style="116" customWidth="1"/>
    <col min="4866" max="4866" width="14" style="116" customWidth="1"/>
    <col min="4867" max="4867" width="39.5546875" style="116" customWidth="1"/>
    <col min="4868" max="4868" width="10.44140625" style="116" customWidth="1"/>
    <col min="4869" max="4869" width="10" style="116" customWidth="1"/>
    <col min="4870" max="4870" width="13.5546875" style="116" customWidth="1"/>
    <col min="4871" max="4871" width="12.6640625" style="116" customWidth="1"/>
    <col min="4872" max="4872" width="13" style="116" customWidth="1"/>
    <col min="4873" max="4873" width="12.5546875" style="116" customWidth="1"/>
    <col min="4874" max="4874" width="12.44140625" style="116" customWidth="1"/>
    <col min="4875" max="4875" width="13" style="116" customWidth="1"/>
    <col min="4876" max="4876" width="12.109375" style="116" customWidth="1"/>
    <col min="4877" max="4877" width="12.5546875" style="116" customWidth="1"/>
    <col min="4878" max="4878" width="13.6640625" style="116" customWidth="1"/>
    <col min="4879" max="4879" width="13" style="116" customWidth="1"/>
    <col min="4880" max="4882" width="11.6640625" style="116" customWidth="1"/>
    <col min="4883" max="4883" width="11.33203125" style="116" customWidth="1"/>
    <col min="4884" max="4884" width="10.109375" style="116" customWidth="1"/>
    <col min="4885" max="4885" width="10.6640625" style="116" customWidth="1"/>
    <col min="4886" max="4886" width="10.5546875" style="116" customWidth="1"/>
    <col min="4887" max="4887" width="11.5546875" style="116" customWidth="1"/>
    <col min="4888" max="4893" width="9.109375" style="116"/>
    <col min="4894" max="4894" width="6" style="116" customWidth="1"/>
    <col min="4895" max="5120" width="9.109375" style="116"/>
    <col min="5121" max="5121" width="4.6640625" style="116" customWidth="1"/>
    <col min="5122" max="5122" width="14" style="116" customWidth="1"/>
    <col min="5123" max="5123" width="39.5546875" style="116" customWidth="1"/>
    <col min="5124" max="5124" width="10.44140625" style="116" customWidth="1"/>
    <col min="5125" max="5125" width="10" style="116" customWidth="1"/>
    <col min="5126" max="5126" width="13.5546875" style="116" customWidth="1"/>
    <col min="5127" max="5127" width="12.6640625" style="116" customWidth="1"/>
    <col min="5128" max="5128" width="13" style="116" customWidth="1"/>
    <col min="5129" max="5129" width="12.5546875" style="116" customWidth="1"/>
    <col min="5130" max="5130" width="12.44140625" style="116" customWidth="1"/>
    <col min="5131" max="5131" width="13" style="116" customWidth="1"/>
    <col min="5132" max="5132" width="12.109375" style="116" customWidth="1"/>
    <col min="5133" max="5133" width="12.5546875" style="116" customWidth="1"/>
    <col min="5134" max="5134" width="13.6640625" style="116" customWidth="1"/>
    <col min="5135" max="5135" width="13" style="116" customWidth="1"/>
    <col min="5136" max="5138" width="11.6640625" style="116" customWidth="1"/>
    <col min="5139" max="5139" width="11.33203125" style="116" customWidth="1"/>
    <col min="5140" max="5140" width="10.109375" style="116" customWidth="1"/>
    <col min="5141" max="5141" width="10.6640625" style="116" customWidth="1"/>
    <col min="5142" max="5142" width="10.5546875" style="116" customWidth="1"/>
    <col min="5143" max="5143" width="11.5546875" style="116" customWidth="1"/>
    <col min="5144" max="5149" width="9.109375" style="116"/>
    <col min="5150" max="5150" width="6" style="116" customWidth="1"/>
    <col min="5151" max="5376" width="9.109375" style="116"/>
    <col min="5377" max="5377" width="4.6640625" style="116" customWidth="1"/>
    <col min="5378" max="5378" width="14" style="116" customWidth="1"/>
    <col min="5379" max="5379" width="39.5546875" style="116" customWidth="1"/>
    <col min="5380" max="5380" width="10.44140625" style="116" customWidth="1"/>
    <col min="5381" max="5381" width="10" style="116" customWidth="1"/>
    <col min="5382" max="5382" width="13.5546875" style="116" customWidth="1"/>
    <col min="5383" max="5383" width="12.6640625" style="116" customWidth="1"/>
    <col min="5384" max="5384" width="13" style="116" customWidth="1"/>
    <col min="5385" max="5385" width="12.5546875" style="116" customWidth="1"/>
    <col min="5386" max="5386" width="12.44140625" style="116" customWidth="1"/>
    <col min="5387" max="5387" width="13" style="116" customWidth="1"/>
    <col min="5388" max="5388" width="12.109375" style="116" customWidth="1"/>
    <col min="5389" max="5389" width="12.5546875" style="116" customWidth="1"/>
    <col min="5390" max="5390" width="13.6640625" style="116" customWidth="1"/>
    <col min="5391" max="5391" width="13" style="116" customWidth="1"/>
    <col min="5392" max="5394" width="11.6640625" style="116" customWidth="1"/>
    <col min="5395" max="5395" width="11.33203125" style="116" customWidth="1"/>
    <col min="5396" max="5396" width="10.109375" style="116" customWidth="1"/>
    <col min="5397" max="5397" width="10.6640625" style="116" customWidth="1"/>
    <col min="5398" max="5398" width="10.5546875" style="116" customWidth="1"/>
    <col min="5399" max="5399" width="11.5546875" style="116" customWidth="1"/>
    <col min="5400" max="5405" width="9.109375" style="116"/>
    <col min="5406" max="5406" width="6" style="116" customWidth="1"/>
    <col min="5407" max="5632" width="9.109375" style="116"/>
    <col min="5633" max="5633" width="4.6640625" style="116" customWidth="1"/>
    <col min="5634" max="5634" width="14" style="116" customWidth="1"/>
    <col min="5635" max="5635" width="39.5546875" style="116" customWidth="1"/>
    <col min="5636" max="5636" width="10.44140625" style="116" customWidth="1"/>
    <col min="5637" max="5637" width="10" style="116" customWidth="1"/>
    <col min="5638" max="5638" width="13.5546875" style="116" customWidth="1"/>
    <col min="5639" max="5639" width="12.6640625" style="116" customWidth="1"/>
    <col min="5640" max="5640" width="13" style="116" customWidth="1"/>
    <col min="5641" max="5641" width="12.5546875" style="116" customWidth="1"/>
    <col min="5642" max="5642" width="12.44140625" style="116" customWidth="1"/>
    <col min="5643" max="5643" width="13" style="116" customWidth="1"/>
    <col min="5644" max="5644" width="12.109375" style="116" customWidth="1"/>
    <col min="5645" max="5645" width="12.5546875" style="116" customWidth="1"/>
    <col min="5646" max="5646" width="13.6640625" style="116" customWidth="1"/>
    <col min="5647" max="5647" width="13" style="116" customWidth="1"/>
    <col min="5648" max="5650" width="11.6640625" style="116" customWidth="1"/>
    <col min="5651" max="5651" width="11.33203125" style="116" customWidth="1"/>
    <col min="5652" max="5652" width="10.109375" style="116" customWidth="1"/>
    <col min="5653" max="5653" width="10.6640625" style="116" customWidth="1"/>
    <col min="5654" max="5654" width="10.5546875" style="116" customWidth="1"/>
    <col min="5655" max="5655" width="11.5546875" style="116" customWidth="1"/>
    <col min="5656" max="5661" width="9.109375" style="116"/>
    <col min="5662" max="5662" width="6" style="116" customWidth="1"/>
    <col min="5663" max="5888" width="9.109375" style="116"/>
    <col min="5889" max="5889" width="4.6640625" style="116" customWidth="1"/>
    <col min="5890" max="5890" width="14" style="116" customWidth="1"/>
    <col min="5891" max="5891" width="39.5546875" style="116" customWidth="1"/>
    <col min="5892" max="5892" width="10.44140625" style="116" customWidth="1"/>
    <col min="5893" max="5893" width="10" style="116" customWidth="1"/>
    <col min="5894" max="5894" width="13.5546875" style="116" customWidth="1"/>
    <col min="5895" max="5895" width="12.6640625" style="116" customWidth="1"/>
    <col min="5896" max="5896" width="13" style="116" customWidth="1"/>
    <col min="5897" max="5897" width="12.5546875" style="116" customWidth="1"/>
    <col min="5898" max="5898" width="12.44140625" style="116" customWidth="1"/>
    <col min="5899" max="5899" width="13" style="116" customWidth="1"/>
    <col min="5900" max="5900" width="12.109375" style="116" customWidth="1"/>
    <col min="5901" max="5901" width="12.5546875" style="116" customWidth="1"/>
    <col min="5902" max="5902" width="13.6640625" style="116" customWidth="1"/>
    <col min="5903" max="5903" width="13" style="116" customWidth="1"/>
    <col min="5904" max="5906" width="11.6640625" style="116" customWidth="1"/>
    <col min="5907" max="5907" width="11.33203125" style="116" customWidth="1"/>
    <col min="5908" max="5908" width="10.109375" style="116" customWidth="1"/>
    <col min="5909" max="5909" width="10.6640625" style="116" customWidth="1"/>
    <col min="5910" max="5910" width="10.5546875" style="116" customWidth="1"/>
    <col min="5911" max="5911" width="11.5546875" style="116" customWidth="1"/>
    <col min="5912" max="5917" width="9.109375" style="116"/>
    <col min="5918" max="5918" width="6" style="116" customWidth="1"/>
    <col min="5919" max="6144" width="9.109375" style="116"/>
    <col min="6145" max="6145" width="4.6640625" style="116" customWidth="1"/>
    <col min="6146" max="6146" width="14" style="116" customWidth="1"/>
    <col min="6147" max="6147" width="39.5546875" style="116" customWidth="1"/>
    <col min="6148" max="6148" width="10.44140625" style="116" customWidth="1"/>
    <col min="6149" max="6149" width="10" style="116" customWidth="1"/>
    <col min="6150" max="6150" width="13.5546875" style="116" customWidth="1"/>
    <col min="6151" max="6151" width="12.6640625" style="116" customWidth="1"/>
    <col min="6152" max="6152" width="13" style="116" customWidth="1"/>
    <col min="6153" max="6153" width="12.5546875" style="116" customWidth="1"/>
    <col min="6154" max="6154" width="12.44140625" style="116" customWidth="1"/>
    <col min="6155" max="6155" width="13" style="116" customWidth="1"/>
    <col min="6156" max="6156" width="12.109375" style="116" customWidth="1"/>
    <col min="6157" max="6157" width="12.5546875" style="116" customWidth="1"/>
    <col min="6158" max="6158" width="13.6640625" style="116" customWidth="1"/>
    <col min="6159" max="6159" width="13" style="116" customWidth="1"/>
    <col min="6160" max="6162" width="11.6640625" style="116" customWidth="1"/>
    <col min="6163" max="6163" width="11.33203125" style="116" customWidth="1"/>
    <col min="6164" max="6164" width="10.109375" style="116" customWidth="1"/>
    <col min="6165" max="6165" width="10.6640625" style="116" customWidth="1"/>
    <col min="6166" max="6166" width="10.5546875" style="116" customWidth="1"/>
    <col min="6167" max="6167" width="11.5546875" style="116" customWidth="1"/>
    <col min="6168" max="6173" width="9.109375" style="116"/>
    <col min="6174" max="6174" width="6" style="116" customWidth="1"/>
    <col min="6175" max="6400" width="9.109375" style="116"/>
    <col min="6401" max="6401" width="4.6640625" style="116" customWidth="1"/>
    <col min="6402" max="6402" width="14" style="116" customWidth="1"/>
    <col min="6403" max="6403" width="39.5546875" style="116" customWidth="1"/>
    <col min="6404" max="6404" width="10.44140625" style="116" customWidth="1"/>
    <col min="6405" max="6405" width="10" style="116" customWidth="1"/>
    <col min="6406" max="6406" width="13.5546875" style="116" customWidth="1"/>
    <col min="6407" max="6407" width="12.6640625" style="116" customWidth="1"/>
    <col min="6408" max="6408" width="13" style="116" customWidth="1"/>
    <col min="6409" max="6409" width="12.5546875" style="116" customWidth="1"/>
    <col min="6410" max="6410" width="12.44140625" style="116" customWidth="1"/>
    <col min="6411" max="6411" width="13" style="116" customWidth="1"/>
    <col min="6412" max="6412" width="12.109375" style="116" customWidth="1"/>
    <col min="6413" max="6413" width="12.5546875" style="116" customWidth="1"/>
    <col min="6414" max="6414" width="13.6640625" style="116" customWidth="1"/>
    <col min="6415" max="6415" width="13" style="116" customWidth="1"/>
    <col min="6416" max="6418" width="11.6640625" style="116" customWidth="1"/>
    <col min="6419" max="6419" width="11.33203125" style="116" customWidth="1"/>
    <col min="6420" max="6420" width="10.109375" style="116" customWidth="1"/>
    <col min="6421" max="6421" width="10.6640625" style="116" customWidth="1"/>
    <col min="6422" max="6422" width="10.5546875" style="116" customWidth="1"/>
    <col min="6423" max="6423" width="11.5546875" style="116" customWidth="1"/>
    <col min="6424" max="6429" width="9.109375" style="116"/>
    <col min="6430" max="6430" width="6" style="116" customWidth="1"/>
    <col min="6431" max="6656" width="9.109375" style="116"/>
    <col min="6657" max="6657" width="4.6640625" style="116" customWidth="1"/>
    <col min="6658" max="6658" width="14" style="116" customWidth="1"/>
    <col min="6659" max="6659" width="39.5546875" style="116" customWidth="1"/>
    <col min="6660" max="6660" width="10.44140625" style="116" customWidth="1"/>
    <col min="6661" max="6661" width="10" style="116" customWidth="1"/>
    <col min="6662" max="6662" width="13.5546875" style="116" customWidth="1"/>
    <col min="6663" max="6663" width="12.6640625" style="116" customWidth="1"/>
    <col min="6664" max="6664" width="13" style="116" customWidth="1"/>
    <col min="6665" max="6665" width="12.5546875" style="116" customWidth="1"/>
    <col min="6666" max="6666" width="12.44140625" style="116" customWidth="1"/>
    <col min="6667" max="6667" width="13" style="116" customWidth="1"/>
    <col min="6668" max="6668" width="12.109375" style="116" customWidth="1"/>
    <col min="6669" max="6669" width="12.5546875" style="116" customWidth="1"/>
    <col min="6670" max="6670" width="13.6640625" style="116" customWidth="1"/>
    <col min="6671" max="6671" width="13" style="116" customWidth="1"/>
    <col min="6672" max="6674" width="11.6640625" style="116" customWidth="1"/>
    <col min="6675" max="6675" width="11.33203125" style="116" customWidth="1"/>
    <col min="6676" max="6676" width="10.109375" style="116" customWidth="1"/>
    <col min="6677" max="6677" width="10.6640625" style="116" customWidth="1"/>
    <col min="6678" max="6678" width="10.5546875" style="116" customWidth="1"/>
    <col min="6679" max="6679" width="11.5546875" style="116" customWidth="1"/>
    <col min="6680" max="6685" width="9.109375" style="116"/>
    <col min="6686" max="6686" width="6" style="116" customWidth="1"/>
    <col min="6687" max="6912" width="9.109375" style="116"/>
    <col min="6913" max="6913" width="4.6640625" style="116" customWidth="1"/>
    <col min="6914" max="6914" width="14" style="116" customWidth="1"/>
    <col min="6915" max="6915" width="39.5546875" style="116" customWidth="1"/>
    <col min="6916" max="6916" width="10.44140625" style="116" customWidth="1"/>
    <col min="6917" max="6917" width="10" style="116" customWidth="1"/>
    <col min="6918" max="6918" width="13.5546875" style="116" customWidth="1"/>
    <col min="6919" max="6919" width="12.6640625" style="116" customWidth="1"/>
    <col min="6920" max="6920" width="13" style="116" customWidth="1"/>
    <col min="6921" max="6921" width="12.5546875" style="116" customWidth="1"/>
    <col min="6922" max="6922" width="12.44140625" style="116" customWidth="1"/>
    <col min="6923" max="6923" width="13" style="116" customWidth="1"/>
    <col min="6924" max="6924" width="12.109375" style="116" customWidth="1"/>
    <col min="6925" max="6925" width="12.5546875" style="116" customWidth="1"/>
    <col min="6926" max="6926" width="13.6640625" style="116" customWidth="1"/>
    <col min="6927" max="6927" width="13" style="116" customWidth="1"/>
    <col min="6928" max="6930" width="11.6640625" style="116" customWidth="1"/>
    <col min="6931" max="6931" width="11.33203125" style="116" customWidth="1"/>
    <col min="6932" max="6932" width="10.109375" style="116" customWidth="1"/>
    <col min="6933" max="6933" width="10.6640625" style="116" customWidth="1"/>
    <col min="6934" max="6934" width="10.5546875" style="116" customWidth="1"/>
    <col min="6935" max="6935" width="11.5546875" style="116" customWidth="1"/>
    <col min="6936" max="6941" width="9.109375" style="116"/>
    <col min="6942" max="6942" width="6" style="116" customWidth="1"/>
    <col min="6943" max="7168" width="9.109375" style="116"/>
    <col min="7169" max="7169" width="4.6640625" style="116" customWidth="1"/>
    <col min="7170" max="7170" width="14" style="116" customWidth="1"/>
    <col min="7171" max="7171" width="39.5546875" style="116" customWidth="1"/>
    <col min="7172" max="7172" width="10.44140625" style="116" customWidth="1"/>
    <col min="7173" max="7173" width="10" style="116" customWidth="1"/>
    <col min="7174" max="7174" width="13.5546875" style="116" customWidth="1"/>
    <col min="7175" max="7175" width="12.6640625" style="116" customWidth="1"/>
    <col min="7176" max="7176" width="13" style="116" customWidth="1"/>
    <col min="7177" max="7177" width="12.5546875" style="116" customWidth="1"/>
    <col min="7178" max="7178" width="12.44140625" style="116" customWidth="1"/>
    <col min="7179" max="7179" width="13" style="116" customWidth="1"/>
    <col min="7180" max="7180" width="12.109375" style="116" customWidth="1"/>
    <col min="7181" max="7181" width="12.5546875" style="116" customWidth="1"/>
    <col min="7182" max="7182" width="13.6640625" style="116" customWidth="1"/>
    <col min="7183" max="7183" width="13" style="116" customWidth="1"/>
    <col min="7184" max="7186" width="11.6640625" style="116" customWidth="1"/>
    <col min="7187" max="7187" width="11.33203125" style="116" customWidth="1"/>
    <col min="7188" max="7188" width="10.109375" style="116" customWidth="1"/>
    <col min="7189" max="7189" width="10.6640625" style="116" customWidth="1"/>
    <col min="7190" max="7190" width="10.5546875" style="116" customWidth="1"/>
    <col min="7191" max="7191" width="11.5546875" style="116" customWidth="1"/>
    <col min="7192" max="7197" width="9.109375" style="116"/>
    <col min="7198" max="7198" width="6" style="116" customWidth="1"/>
    <col min="7199" max="7424" width="9.109375" style="116"/>
    <col min="7425" max="7425" width="4.6640625" style="116" customWidth="1"/>
    <col min="7426" max="7426" width="14" style="116" customWidth="1"/>
    <col min="7427" max="7427" width="39.5546875" style="116" customWidth="1"/>
    <col min="7428" max="7428" width="10.44140625" style="116" customWidth="1"/>
    <col min="7429" max="7429" width="10" style="116" customWidth="1"/>
    <col min="7430" max="7430" width="13.5546875" style="116" customWidth="1"/>
    <col min="7431" max="7431" width="12.6640625" style="116" customWidth="1"/>
    <col min="7432" max="7432" width="13" style="116" customWidth="1"/>
    <col min="7433" max="7433" width="12.5546875" style="116" customWidth="1"/>
    <col min="7434" max="7434" width="12.44140625" style="116" customWidth="1"/>
    <col min="7435" max="7435" width="13" style="116" customWidth="1"/>
    <col min="7436" max="7436" width="12.109375" style="116" customWidth="1"/>
    <col min="7437" max="7437" width="12.5546875" style="116" customWidth="1"/>
    <col min="7438" max="7438" width="13.6640625" style="116" customWidth="1"/>
    <col min="7439" max="7439" width="13" style="116" customWidth="1"/>
    <col min="7440" max="7442" width="11.6640625" style="116" customWidth="1"/>
    <col min="7443" max="7443" width="11.33203125" style="116" customWidth="1"/>
    <col min="7444" max="7444" width="10.109375" style="116" customWidth="1"/>
    <col min="7445" max="7445" width="10.6640625" style="116" customWidth="1"/>
    <col min="7446" max="7446" width="10.5546875" style="116" customWidth="1"/>
    <col min="7447" max="7447" width="11.5546875" style="116" customWidth="1"/>
    <col min="7448" max="7453" width="9.109375" style="116"/>
    <col min="7454" max="7454" width="6" style="116" customWidth="1"/>
    <col min="7455" max="7680" width="9.109375" style="116"/>
    <col min="7681" max="7681" width="4.6640625" style="116" customWidth="1"/>
    <col min="7682" max="7682" width="14" style="116" customWidth="1"/>
    <col min="7683" max="7683" width="39.5546875" style="116" customWidth="1"/>
    <col min="7684" max="7684" width="10.44140625" style="116" customWidth="1"/>
    <col min="7685" max="7685" width="10" style="116" customWidth="1"/>
    <col min="7686" max="7686" width="13.5546875" style="116" customWidth="1"/>
    <col min="7687" max="7687" width="12.6640625" style="116" customWidth="1"/>
    <col min="7688" max="7688" width="13" style="116" customWidth="1"/>
    <col min="7689" max="7689" width="12.5546875" style="116" customWidth="1"/>
    <col min="7690" max="7690" width="12.44140625" style="116" customWidth="1"/>
    <col min="7691" max="7691" width="13" style="116" customWidth="1"/>
    <col min="7692" max="7692" width="12.109375" style="116" customWidth="1"/>
    <col min="7693" max="7693" width="12.5546875" style="116" customWidth="1"/>
    <col min="7694" max="7694" width="13.6640625" style="116" customWidth="1"/>
    <col min="7695" max="7695" width="13" style="116" customWidth="1"/>
    <col min="7696" max="7698" width="11.6640625" style="116" customWidth="1"/>
    <col min="7699" max="7699" width="11.33203125" style="116" customWidth="1"/>
    <col min="7700" max="7700" width="10.109375" style="116" customWidth="1"/>
    <col min="7701" max="7701" width="10.6640625" style="116" customWidth="1"/>
    <col min="7702" max="7702" width="10.5546875" style="116" customWidth="1"/>
    <col min="7703" max="7703" width="11.5546875" style="116" customWidth="1"/>
    <col min="7704" max="7709" width="9.109375" style="116"/>
    <col min="7710" max="7710" width="6" style="116" customWidth="1"/>
    <col min="7711" max="7936" width="9.109375" style="116"/>
    <col min="7937" max="7937" width="4.6640625" style="116" customWidth="1"/>
    <col min="7938" max="7938" width="14" style="116" customWidth="1"/>
    <col min="7939" max="7939" width="39.5546875" style="116" customWidth="1"/>
    <col min="7940" max="7940" width="10.44140625" style="116" customWidth="1"/>
    <col min="7941" max="7941" width="10" style="116" customWidth="1"/>
    <col min="7942" max="7942" width="13.5546875" style="116" customWidth="1"/>
    <col min="7943" max="7943" width="12.6640625" style="116" customWidth="1"/>
    <col min="7944" max="7944" width="13" style="116" customWidth="1"/>
    <col min="7945" max="7945" width="12.5546875" style="116" customWidth="1"/>
    <col min="7946" max="7946" width="12.44140625" style="116" customWidth="1"/>
    <col min="7947" max="7947" width="13" style="116" customWidth="1"/>
    <col min="7948" max="7948" width="12.109375" style="116" customWidth="1"/>
    <col min="7949" max="7949" width="12.5546875" style="116" customWidth="1"/>
    <col min="7950" max="7950" width="13.6640625" style="116" customWidth="1"/>
    <col min="7951" max="7951" width="13" style="116" customWidth="1"/>
    <col min="7952" max="7954" width="11.6640625" style="116" customWidth="1"/>
    <col min="7955" max="7955" width="11.33203125" style="116" customWidth="1"/>
    <col min="7956" max="7956" width="10.109375" style="116" customWidth="1"/>
    <col min="7957" max="7957" width="10.6640625" style="116" customWidth="1"/>
    <col min="7958" max="7958" width="10.5546875" style="116" customWidth="1"/>
    <col min="7959" max="7959" width="11.5546875" style="116" customWidth="1"/>
    <col min="7960" max="7965" width="9.109375" style="116"/>
    <col min="7966" max="7966" width="6" style="116" customWidth="1"/>
    <col min="7967" max="8192" width="9.109375" style="116"/>
    <col min="8193" max="8193" width="4.6640625" style="116" customWidth="1"/>
    <col min="8194" max="8194" width="14" style="116" customWidth="1"/>
    <col min="8195" max="8195" width="39.5546875" style="116" customWidth="1"/>
    <col min="8196" max="8196" width="10.44140625" style="116" customWidth="1"/>
    <col min="8197" max="8197" width="10" style="116" customWidth="1"/>
    <col min="8198" max="8198" width="13.5546875" style="116" customWidth="1"/>
    <col min="8199" max="8199" width="12.6640625" style="116" customWidth="1"/>
    <col min="8200" max="8200" width="13" style="116" customWidth="1"/>
    <col min="8201" max="8201" width="12.5546875" style="116" customWidth="1"/>
    <col min="8202" max="8202" width="12.44140625" style="116" customWidth="1"/>
    <col min="8203" max="8203" width="13" style="116" customWidth="1"/>
    <col min="8204" max="8204" width="12.109375" style="116" customWidth="1"/>
    <col min="8205" max="8205" width="12.5546875" style="116" customWidth="1"/>
    <col min="8206" max="8206" width="13.6640625" style="116" customWidth="1"/>
    <col min="8207" max="8207" width="13" style="116" customWidth="1"/>
    <col min="8208" max="8210" width="11.6640625" style="116" customWidth="1"/>
    <col min="8211" max="8211" width="11.33203125" style="116" customWidth="1"/>
    <col min="8212" max="8212" width="10.109375" style="116" customWidth="1"/>
    <col min="8213" max="8213" width="10.6640625" style="116" customWidth="1"/>
    <col min="8214" max="8214" width="10.5546875" style="116" customWidth="1"/>
    <col min="8215" max="8215" width="11.5546875" style="116" customWidth="1"/>
    <col min="8216" max="8221" width="9.109375" style="116"/>
    <col min="8222" max="8222" width="6" style="116" customWidth="1"/>
    <col min="8223" max="8448" width="9.109375" style="116"/>
    <col min="8449" max="8449" width="4.6640625" style="116" customWidth="1"/>
    <col min="8450" max="8450" width="14" style="116" customWidth="1"/>
    <col min="8451" max="8451" width="39.5546875" style="116" customWidth="1"/>
    <col min="8452" max="8452" width="10.44140625" style="116" customWidth="1"/>
    <col min="8453" max="8453" width="10" style="116" customWidth="1"/>
    <col min="8454" max="8454" width="13.5546875" style="116" customWidth="1"/>
    <col min="8455" max="8455" width="12.6640625" style="116" customWidth="1"/>
    <col min="8456" max="8456" width="13" style="116" customWidth="1"/>
    <col min="8457" max="8457" width="12.5546875" style="116" customWidth="1"/>
    <col min="8458" max="8458" width="12.44140625" style="116" customWidth="1"/>
    <col min="8459" max="8459" width="13" style="116" customWidth="1"/>
    <col min="8460" max="8460" width="12.109375" style="116" customWidth="1"/>
    <col min="8461" max="8461" width="12.5546875" style="116" customWidth="1"/>
    <col min="8462" max="8462" width="13.6640625" style="116" customWidth="1"/>
    <col min="8463" max="8463" width="13" style="116" customWidth="1"/>
    <col min="8464" max="8466" width="11.6640625" style="116" customWidth="1"/>
    <col min="8467" max="8467" width="11.33203125" style="116" customWidth="1"/>
    <col min="8468" max="8468" width="10.109375" style="116" customWidth="1"/>
    <col min="8469" max="8469" width="10.6640625" style="116" customWidth="1"/>
    <col min="8470" max="8470" width="10.5546875" style="116" customWidth="1"/>
    <col min="8471" max="8471" width="11.5546875" style="116" customWidth="1"/>
    <col min="8472" max="8477" width="9.109375" style="116"/>
    <col min="8478" max="8478" width="6" style="116" customWidth="1"/>
    <col min="8479" max="8704" width="9.109375" style="116"/>
    <col min="8705" max="8705" width="4.6640625" style="116" customWidth="1"/>
    <col min="8706" max="8706" width="14" style="116" customWidth="1"/>
    <col min="8707" max="8707" width="39.5546875" style="116" customWidth="1"/>
    <col min="8708" max="8708" width="10.44140625" style="116" customWidth="1"/>
    <col min="8709" max="8709" width="10" style="116" customWidth="1"/>
    <col min="8710" max="8710" width="13.5546875" style="116" customWidth="1"/>
    <col min="8711" max="8711" width="12.6640625" style="116" customWidth="1"/>
    <col min="8712" max="8712" width="13" style="116" customWidth="1"/>
    <col min="8713" max="8713" width="12.5546875" style="116" customWidth="1"/>
    <col min="8714" max="8714" width="12.44140625" style="116" customWidth="1"/>
    <col min="8715" max="8715" width="13" style="116" customWidth="1"/>
    <col min="8716" max="8716" width="12.109375" style="116" customWidth="1"/>
    <col min="8717" max="8717" width="12.5546875" style="116" customWidth="1"/>
    <col min="8718" max="8718" width="13.6640625" style="116" customWidth="1"/>
    <col min="8719" max="8719" width="13" style="116" customWidth="1"/>
    <col min="8720" max="8722" width="11.6640625" style="116" customWidth="1"/>
    <col min="8723" max="8723" width="11.33203125" style="116" customWidth="1"/>
    <col min="8724" max="8724" width="10.109375" style="116" customWidth="1"/>
    <col min="8725" max="8725" width="10.6640625" style="116" customWidth="1"/>
    <col min="8726" max="8726" width="10.5546875" style="116" customWidth="1"/>
    <col min="8727" max="8727" width="11.5546875" style="116" customWidth="1"/>
    <col min="8728" max="8733" width="9.109375" style="116"/>
    <col min="8734" max="8734" width="6" style="116" customWidth="1"/>
    <col min="8735" max="8960" width="9.109375" style="116"/>
    <col min="8961" max="8961" width="4.6640625" style="116" customWidth="1"/>
    <col min="8962" max="8962" width="14" style="116" customWidth="1"/>
    <col min="8963" max="8963" width="39.5546875" style="116" customWidth="1"/>
    <col min="8964" max="8964" width="10.44140625" style="116" customWidth="1"/>
    <col min="8965" max="8965" width="10" style="116" customWidth="1"/>
    <col min="8966" max="8966" width="13.5546875" style="116" customWidth="1"/>
    <col min="8967" max="8967" width="12.6640625" style="116" customWidth="1"/>
    <col min="8968" max="8968" width="13" style="116" customWidth="1"/>
    <col min="8969" max="8969" width="12.5546875" style="116" customWidth="1"/>
    <col min="8970" max="8970" width="12.44140625" style="116" customWidth="1"/>
    <col min="8971" max="8971" width="13" style="116" customWidth="1"/>
    <col min="8972" max="8972" width="12.109375" style="116" customWidth="1"/>
    <col min="8973" max="8973" width="12.5546875" style="116" customWidth="1"/>
    <col min="8974" max="8974" width="13.6640625" style="116" customWidth="1"/>
    <col min="8975" max="8975" width="13" style="116" customWidth="1"/>
    <col min="8976" max="8978" width="11.6640625" style="116" customWidth="1"/>
    <col min="8979" max="8979" width="11.33203125" style="116" customWidth="1"/>
    <col min="8980" max="8980" width="10.109375" style="116" customWidth="1"/>
    <col min="8981" max="8981" width="10.6640625" style="116" customWidth="1"/>
    <col min="8982" max="8982" width="10.5546875" style="116" customWidth="1"/>
    <col min="8983" max="8983" width="11.5546875" style="116" customWidth="1"/>
    <col min="8984" max="8989" width="9.109375" style="116"/>
    <col min="8990" max="8990" width="6" style="116" customWidth="1"/>
    <col min="8991" max="9216" width="9.109375" style="116"/>
    <col min="9217" max="9217" width="4.6640625" style="116" customWidth="1"/>
    <col min="9218" max="9218" width="14" style="116" customWidth="1"/>
    <col min="9219" max="9219" width="39.5546875" style="116" customWidth="1"/>
    <col min="9220" max="9220" width="10.44140625" style="116" customWidth="1"/>
    <col min="9221" max="9221" width="10" style="116" customWidth="1"/>
    <col min="9222" max="9222" width="13.5546875" style="116" customWidth="1"/>
    <col min="9223" max="9223" width="12.6640625" style="116" customWidth="1"/>
    <col min="9224" max="9224" width="13" style="116" customWidth="1"/>
    <col min="9225" max="9225" width="12.5546875" style="116" customWidth="1"/>
    <col min="9226" max="9226" width="12.44140625" style="116" customWidth="1"/>
    <col min="9227" max="9227" width="13" style="116" customWidth="1"/>
    <col min="9228" max="9228" width="12.109375" style="116" customWidth="1"/>
    <col min="9229" max="9229" width="12.5546875" style="116" customWidth="1"/>
    <col min="9230" max="9230" width="13.6640625" style="116" customWidth="1"/>
    <col min="9231" max="9231" width="13" style="116" customWidth="1"/>
    <col min="9232" max="9234" width="11.6640625" style="116" customWidth="1"/>
    <col min="9235" max="9235" width="11.33203125" style="116" customWidth="1"/>
    <col min="9236" max="9236" width="10.109375" style="116" customWidth="1"/>
    <col min="9237" max="9237" width="10.6640625" style="116" customWidth="1"/>
    <col min="9238" max="9238" width="10.5546875" style="116" customWidth="1"/>
    <col min="9239" max="9239" width="11.5546875" style="116" customWidth="1"/>
    <col min="9240" max="9245" width="9.109375" style="116"/>
    <col min="9246" max="9246" width="6" style="116" customWidth="1"/>
    <col min="9247" max="9472" width="9.109375" style="116"/>
    <col min="9473" max="9473" width="4.6640625" style="116" customWidth="1"/>
    <col min="9474" max="9474" width="14" style="116" customWidth="1"/>
    <col min="9475" max="9475" width="39.5546875" style="116" customWidth="1"/>
    <col min="9476" max="9476" width="10.44140625" style="116" customWidth="1"/>
    <col min="9477" max="9477" width="10" style="116" customWidth="1"/>
    <col min="9478" max="9478" width="13.5546875" style="116" customWidth="1"/>
    <col min="9479" max="9479" width="12.6640625" style="116" customWidth="1"/>
    <col min="9480" max="9480" width="13" style="116" customWidth="1"/>
    <col min="9481" max="9481" width="12.5546875" style="116" customWidth="1"/>
    <col min="9482" max="9482" width="12.44140625" style="116" customWidth="1"/>
    <col min="9483" max="9483" width="13" style="116" customWidth="1"/>
    <col min="9484" max="9484" width="12.109375" style="116" customWidth="1"/>
    <col min="9485" max="9485" width="12.5546875" style="116" customWidth="1"/>
    <col min="9486" max="9486" width="13.6640625" style="116" customWidth="1"/>
    <col min="9487" max="9487" width="13" style="116" customWidth="1"/>
    <col min="9488" max="9490" width="11.6640625" style="116" customWidth="1"/>
    <col min="9491" max="9491" width="11.33203125" style="116" customWidth="1"/>
    <col min="9492" max="9492" width="10.109375" style="116" customWidth="1"/>
    <col min="9493" max="9493" width="10.6640625" style="116" customWidth="1"/>
    <col min="9494" max="9494" width="10.5546875" style="116" customWidth="1"/>
    <col min="9495" max="9495" width="11.5546875" style="116" customWidth="1"/>
    <col min="9496" max="9501" width="9.109375" style="116"/>
    <col min="9502" max="9502" width="6" style="116" customWidth="1"/>
    <col min="9503" max="9728" width="9.109375" style="116"/>
    <col min="9729" max="9729" width="4.6640625" style="116" customWidth="1"/>
    <col min="9730" max="9730" width="14" style="116" customWidth="1"/>
    <col min="9731" max="9731" width="39.5546875" style="116" customWidth="1"/>
    <col min="9732" max="9732" width="10.44140625" style="116" customWidth="1"/>
    <col min="9733" max="9733" width="10" style="116" customWidth="1"/>
    <col min="9734" max="9734" width="13.5546875" style="116" customWidth="1"/>
    <col min="9735" max="9735" width="12.6640625" style="116" customWidth="1"/>
    <col min="9736" max="9736" width="13" style="116" customWidth="1"/>
    <col min="9737" max="9737" width="12.5546875" style="116" customWidth="1"/>
    <col min="9738" max="9738" width="12.44140625" style="116" customWidth="1"/>
    <col min="9739" max="9739" width="13" style="116" customWidth="1"/>
    <col min="9740" max="9740" width="12.109375" style="116" customWidth="1"/>
    <col min="9741" max="9741" width="12.5546875" style="116" customWidth="1"/>
    <col min="9742" max="9742" width="13.6640625" style="116" customWidth="1"/>
    <col min="9743" max="9743" width="13" style="116" customWidth="1"/>
    <col min="9744" max="9746" width="11.6640625" style="116" customWidth="1"/>
    <col min="9747" max="9747" width="11.33203125" style="116" customWidth="1"/>
    <col min="9748" max="9748" width="10.109375" style="116" customWidth="1"/>
    <col min="9749" max="9749" width="10.6640625" style="116" customWidth="1"/>
    <col min="9750" max="9750" width="10.5546875" style="116" customWidth="1"/>
    <col min="9751" max="9751" width="11.5546875" style="116" customWidth="1"/>
    <col min="9752" max="9757" width="9.109375" style="116"/>
    <col min="9758" max="9758" width="6" style="116" customWidth="1"/>
    <col min="9759" max="9984" width="9.109375" style="116"/>
    <col min="9985" max="9985" width="4.6640625" style="116" customWidth="1"/>
    <col min="9986" max="9986" width="14" style="116" customWidth="1"/>
    <col min="9987" max="9987" width="39.5546875" style="116" customWidth="1"/>
    <col min="9988" max="9988" width="10.44140625" style="116" customWidth="1"/>
    <col min="9989" max="9989" width="10" style="116" customWidth="1"/>
    <col min="9990" max="9990" width="13.5546875" style="116" customWidth="1"/>
    <col min="9991" max="9991" width="12.6640625" style="116" customWidth="1"/>
    <col min="9992" max="9992" width="13" style="116" customWidth="1"/>
    <col min="9993" max="9993" width="12.5546875" style="116" customWidth="1"/>
    <col min="9994" max="9994" width="12.44140625" style="116" customWidth="1"/>
    <col min="9995" max="9995" width="13" style="116" customWidth="1"/>
    <col min="9996" max="9996" width="12.109375" style="116" customWidth="1"/>
    <col min="9997" max="9997" width="12.5546875" style="116" customWidth="1"/>
    <col min="9998" max="9998" width="13.6640625" style="116" customWidth="1"/>
    <col min="9999" max="9999" width="13" style="116" customWidth="1"/>
    <col min="10000" max="10002" width="11.6640625" style="116" customWidth="1"/>
    <col min="10003" max="10003" width="11.33203125" style="116" customWidth="1"/>
    <col min="10004" max="10004" width="10.109375" style="116" customWidth="1"/>
    <col min="10005" max="10005" width="10.6640625" style="116" customWidth="1"/>
    <col min="10006" max="10006" width="10.5546875" style="116" customWidth="1"/>
    <col min="10007" max="10007" width="11.5546875" style="116" customWidth="1"/>
    <col min="10008" max="10013" width="9.109375" style="116"/>
    <col min="10014" max="10014" width="6" style="116" customWidth="1"/>
    <col min="10015" max="10240" width="9.109375" style="116"/>
    <col min="10241" max="10241" width="4.6640625" style="116" customWidth="1"/>
    <col min="10242" max="10242" width="14" style="116" customWidth="1"/>
    <col min="10243" max="10243" width="39.5546875" style="116" customWidth="1"/>
    <col min="10244" max="10244" width="10.44140625" style="116" customWidth="1"/>
    <col min="10245" max="10245" width="10" style="116" customWidth="1"/>
    <col min="10246" max="10246" width="13.5546875" style="116" customWidth="1"/>
    <col min="10247" max="10247" width="12.6640625" style="116" customWidth="1"/>
    <col min="10248" max="10248" width="13" style="116" customWidth="1"/>
    <col min="10249" max="10249" width="12.5546875" style="116" customWidth="1"/>
    <col min="10250" max="10250" width="12.44140625" style="116" customWidth="1"/>
    <col min="10251" max="10251" width="13" style="116" customWidth="1"/>
    <col min="10252" max="10252" width="12.109375" style="116" customWidth="1"/>
    <col min="10253" max="10253" width="12.5546875" style="116" customWidth="1"/>
    <col min="10254" max="10254" width="13.6640625" style="116" customWidth="1"/>
    <col min="10255" max="10255" width="13" style="116" customWidth="1"/>
    <col min="10256" max="10258" width="11.6640625" style="116" customWidth="1"/>
    <col min="10259" max="10259" width="11.33203125" style="116" customWidth="1"/>
    <col min="10260" max="10260" width="10.109375" style="116" customWidth="1"/>
    <col min="10261" max="10261" width="10.6640625" style="116" customWidth="1"/>
    <col min="10262" max="10262" width="10.5546875" style="116" customWidth="1"/>
    <col min="10263" max="10263" width="11.5546875" style="116" customWidth="1"/>
    <col min="10264" max="10269" width="9.109375" style="116"/>
    <col min="10270" max="10270" width="6" style="116" customWidth="1"/>
    <col min="10271" max="10496" width="9.109375" style="116"/>
    <col min="10497" max="10497" width="4.6640625" style="116" customWidth="1"/>
    <col min="10498" max="10498" width="14" style="116" customWidth="1"/>
    <col min="10499" max="10499" width="39.5546875" style="116" customWidth="1"/>
    <col min="10500" max="10500" width="10.44140625" style="116" customWidth="1"/>
    <col min="10501" max="10501" width="10" style="116" customWidth="1"/>
    <col min="10502" max="10502" width="13.5546875" style="116" customWidth="1"/>
    <col min="10503" max="10503" width="12.6640625" style="116" customWidth="1"/>
    <col min="10504" max="10504" width="13" style="116" customWidth="1"/>
    <col min="10505" max="10505" width="12.5546875" style="116" customWidth="1"/>
    <col min="10506" max="10506" width="12.44140625" style="116" customWidth="1"/>
    <col min="10507" max="10507" width="13" style="116" customWidth="1"/>
    <col min="10508" max="10508" width="12.109375" style="116" customWidth="1"/>
    <col min="10509" max="10509" width="12.5546875" style="116" customWidth="1"/>
    <col min="10510" max="10510" width="13.6640625" style="116" customWidth="1"/>
    <col min="10511" max="10511" width="13" style="116" customWidth="1"/>
    <col min="10512" max="10514" width="11.6640625" style="116" customWidth="1"/>
    <col min="10515" max="10515" width="11.33203125" style="116" customWidth="1"/>
    <col min="10516" max="10516" width="10.109375" style="116" customWidth="1"/>
    <col min="10517" max="10517" width="10.6640625" style="116" customWidth="1"/>
    <col min="10518" max="10518" width="10.5546875" style="116" customWidth="1"/>
    <col min="10519" max="10519" width="11.5546875" style="116" customWidth="1"/>
    <col min="10520" max="10525" width="9.109375" style="116"/>
    <col min="10526" max="10526" width="6" style="116" customWidth="1"/>
    <col min="10527" max="10752" width="9.109375" style="116"/>
    <col min="10753" max="10753" width="4.6640625" style="116" customWidth="1"/>
    <col min="10754" max="10754" width="14" style="116" customWidth="1"/>
    <col min="10755" max="10755" width="39.5546875" style="116" customWidth="1"/>
    <col min="10756" max="10756" width="10.44140625" style="116" customWidth="1"/>
    <col min="10757" max="10757" width="10" style="116" customWidth="1"/>
    <col min="10758" max="10758" width="13.5546875" style="116" customWidth="1"/>
    <col min="10759" max="10759" width="12.6640625" style="116" customWidth="1"/>
    <col min="10760" max="10760" width="13" style="116" customWidth="1"/>
    <col min="10761" max="10761" width="12.5546875" style="116" customWidth="1"/>
    <col min="10762" max="10762" width="12.44140625" style="116" customWidth="1"/>
    <col min="10763" max="10763" width="13" style="116" customWidth="1"/>
    <col min="10764" max="10764" width="12.109375" style="116" customWidth="1"/>
    <col min="10765" max="10765" width="12.5546875" style="116" customWidth="1"/>
    <col min="10766" max="10766" width="13.6640625" style="116" customWidth="1"/>
    <col min="10767" max="10767" width="13" style="116" customWidth="1"/>
    <col min="10768" max="10770" width="11.6640625" style="116" customWidth="1"/>
    <col min="10771" max="10771" width="11.33203125" style="116" customWidth="1"/>
    <col min="10772" max="10772" width="10.109375" style="116" customWidth="1"/>
    <col min="10773" max="10773" width="10.6640625" style="116" customWidth="1"/>
    <col min="10774" max="10774" width="10.5546875" style="116" customWidth="1"/>
    <col min="10775" max="10775" width="11.5546875" style="116" customWidth="1"/>
    <col min="10776" max="10781" width="9.109375" style="116"/>
    <col min="10782" max="10782" width="6" style="116" customWidth="1"/>
    <col min="10783" max="11008" width="9.109375" style="116"/>
    <col min="11009" max="11009" width="4.6640625" style="116" customWidth="1"/>
    <col min="11010" max="11010" width="14" style="116" customWidth="1"/>
    <col min="11011" max="11011" width="39.5546875" style="116" customWidth="1"/>
    <col min="11012" max="11012" width="10.44140625" style="116" customWidth="1"/>
    <col min="11013" max="11013" width="10" style="116" customWidth="1"/>
    <col min="11014" max="11014" width="13.5546875" style="116" customWidth="1"/>
    <col min="11015" max="11015" width="12.6640625" style="116" customWidth="1"/>
    <col min="11016" max="11016" width="13" style="116" customWidth="1"/>
    <col min="11017" max="11017" width="12.5546875" style="116" customWidth="1"/>
    <col min="11018" max="11018" width="12.44140625" style="116" customWidth="1"/>
    <col min="11019" max="11019" width="13" style="116" customWidth="1"/>
    <col min="11020" max="11020" width="12.109375" style="116" customWidth="1"/>
    <col min="11021" max="11021" width="12.5546875" style="116" customWidth="1"/>
    <col min="11022" max="11022" width="13.6640625" style="116" customWidth="1"/>
    <col min="11023" max="11023" width="13" style="116" customWidth="1"/>
    <col min="11024" max="11026" width="11.6640625" style="116" customWidth="1"/>
    <col min="11027" max="11027" width="11.33203125" style="116" customWidth="1"/>
    <col min="11028" max="11028" width="10.109375" style="116" customWidth="1"/>
    <col min="11029" max="11029" width="10.6640625" style="116" customWidth="1"/>
    <col min="11030" max="11030" width="10.5546875" style="116" customWidth="1"/>
    <col min="11031" max="11031" width="11.5546875" style="116" customWidth="1"/>
    <col min="11032" max="11037" width="9.109375" style="116"/>
    <col min="11038" max="11038" width="6" style="116" customWidth="1"/>
    <col min="11039" max="11264" width="9.109375" style="116"/>
    <col min="11265" max="11265" width="4.6640625" style="116" customWidth="1"/>
    <col min="11266" max="11266" width="14" style="116" customWidth="1"/>
    <col min="11267" max="11267" width="39.5546875" style="116" customWidth="1"/>
    <col min="11268" max="11268" width="10.44140625" style="116" customWidth="1"/>
    <col min="11269" max="11269" width="10" style="116" customWidth="1"/>
    <col min="11270" max="11270" width="13.5546875" style="116" customWidth="1"/>
    <col min="11271" max="11271" width="12.6640625" style="116" customWidth="1"/>
    <col min="11272" max="11272" width="13" style="116" customWidth="1"/>
    <col min="11273" max="11273" width="12.5546875" style="116" customWidth="1"/>
    <col min="11274" max="11274" width="12.44140625" style="116" customWidth="1"/>
    <col min="11275" max="11275" width="13" style="116" customWidth="1"/>
    <col min="11276" max="11276" width="12.109375" style="116" customWidth="1"/>
    <col min="11277" max="11277" width="12.5546875" style="116" customWidth="1"/>
    <col min="11278" max="11278" width="13.6640625" style="116" customWidth="1"/>
    <col min="11279" max="11279" width="13" style="116" customWidth="1"/>
    <col min="11280" max="11282" width="11.6640625" style="116" customWidth="1"/>
    <col min="11283" max="11283" width="11.33203125" style="116" customWidth="1"/>
    <col min="11284" max="11284" width="10.109375" style="116" customWidth="1"/>
    <col min="11285" max="11285" width="10.6640625" style="116" customWidth="1"/>
    <col min="11286" max="11286" width="10.5546875" style="116" customWidth="1"/>
    <col min="11287" max="11287" width="11.5546875" style="116" customWidth="1"/>
    <col min="11288" max="11293" width="9.109375" style="116"/>
    <col min="11294" max="11294" width="6" style="116" customWidth="1"/>
    <col min="11295" max="11520" width="9.109375" style="116"/>
    <col min="11521" max="11521" width="4.6640625" style="116" customWidth="1"/>
    <col min="11522" max="11522" width="14" style="116" customWidth="1"/>
    <col min="11523" max="11523" width="39.5546875" style="116" customWidth="1"/>
    <col min="11524" max="11524" width="10.44140625" style="116" customWidth="1"/>
    <col min="11525" max="11525" width="10" style="116" customWidth="1"/>
    <col min="11526" max="11526" width="13.5546875" style="116" customWidth="1"/>
    <col min="11527" max="11527" width="12.6640625" style="116" customWidth="1"/>
    <col min="11528" max="11528" width="13" style="116" customWidth="1"/>
    <col min="11529" max="11529" width="12.5546875" style="116" customWidth="1"/>
    <col min="11530" max="11530" width="12.44140625" style="116" customWidth="1"/>
    <col min="11531" max="11531" width="13" style="116" customWidth="1"/>
    <col min="11532" max="11532" width="12.109375" style="116" customWidth="1"/>
    <col min="11533" max="11533" width="12.5546875" style="116" customWidth="1"/>
    <col min="11534" max="11534" width="13.6640625" style="116" customWidth="1"/>
    <col min="11535" max="11535" width="13" style="116" customWidth="1"/>
    <col min="11536" max="11538" width="11.6640625" style="116" customWidth="1"/>
    <col min="11539" max="11539" width="11.33203125" style="116" customWidth="1"/>
    <col min="11540" max="11540" width="10.109375" style="116" customWidth="1"/>
    <col min="11541" max="11541" width="10.6640625" style="116" customWidth="1"/>
    <col min="11542" max="11542" width="10.5546875" style="116" customWidth="1"/>
    <col min="11543" max="11543" width="11.5546875" style="116" customWidth="1"/>
    <col min="11544" max="11549" width="9.109375" style="116"/>
    <col min="11550" max="11550" width="6" style="116" customWidth="1"/>
    <col min="11551" max="11776" width="9.109375" style="116"/>
    <col min="11777" max="11777" width="4.6640625" style="116" customWidth="1"/>
    <col min="11778" max="11778" width="14" style="116" customWidth="1"/>
    <col min="11779" max="11779" width="39.5546875" style="116" customWidth="1"/>
    <col min="11780" max="11780" width="10.44140625" style="116" customWidth="1"/>
    <col min="11781" max="11781" width="10" style="116" customWidth="1"/>
    <col min="11782" max="11782" width="13.5546875" style="116" customWidth="1"/>
    <col min="11783" max="11783" width="12.6640625" style="116" customWidth="1"/>
    <col min="11784" max="11784" width="13" style="116" customWidth="1"/>
    <col min="11785" max="11785" width="12.5546875" style="116" customWidth="1"/>
    <col min="11786" max="11786" width="12.44140625" style="116" customWidth="1"/>
    <col min="11787" max="11787" width="13" style="116" customWidth="1"/>
    <col min="11788" max="11788" width="12.109375" style="116" customWidth="1"/>
    <col min="11789" max="11789" width="12.5546875" style="116" customWidth="1"/>
    <col min="11790" max="11790" width="13.6640625" style="116" customWidth="1"/>
    <col min="11791" max="11791" width="13" style="116" customWidth="1"/>
    <col min="11792" max="11794" width="11.6640625" style="116" customWidth="1"/>
    <col min="11795" max="11795" width="11.33203125" style="116" customWidth="1"/>
    <col min="11796" max="11796" width="10.109375" style="116" customWidth="1"/>
    <col min="11797" max="11797" width="10.6640625" style="116" customWidth="1"/>
    <col min="11798" max="11798" width="10.5546875" style="116" customWidth="1"/>
    <col min="11799" max="11799" width="11.5546875" style="116" customWidth="1"/>
    <col min="11800" max="11805" width="9.109375" style="116"/>
    <col min="11806" max="11806" width="6" style="116" customWidth="1"/>
    <col min="11807" max="12032" width="9.109375" style="116"/>
    <col min="12033" max="12033" width="4.6640625" style="116" customWidth="1"/>
    <col min="12034" max="12034" width="14" style="116" customWidth="1"/>
    <col min="12035" max="12035" width="39.5546875" style="116" customWidth="1"/>
    <col min="12036" max="12036" width="10.44140625" style="116" customWidth="1"/>
    <col min="12037" max="12037" width="10" style="116" customWidth="1"/>
    <col min="12038" max="12038" width="13.5546875" style="116" customWidth="1"/>
    <col min="12039" max="12039" width="12.6640625" style="116" customWidth="1"/>
    <col min="12040" max="12040" width="13" style="116" customWidth="1"/>
    <col min="12041" max="12041" width="12.5546875" style="116" customWidth="1"/>
    <col min="12042" max="12042" width="12.44140625" style="116" customWidth="1"/>
    <col min="12043" max="12043" width="13" style="116" customWidth="1"/>
    <col min="12044" max="12044" width="12.109375" style="116" customWidth="1"/>
    <col min="12045" max="12045" width="12.5546875" style="116" customWidth="1"/>
    <col min="12046" max="12046" width="13.6640625" style="116" customWidth="1"/>
    <col min="12047" max="12047" width="13" style="116" customWidth="1"/>
    <col min="12048" max="12050" width="11.6640625" style="116" customWidth="1"/>
    <col min="12051" max="12051" width="11.33203125" style="116" customWidth="1"/>
    <col min="12052" max="12052" width="10.109375" style="116" customWidth="1"/>
    <col min="12053" max="12053" width="10.6640625" style="116" customWidth="1"/>
    <col min="12054" max="12054" width="10.5546875" style="116" customWidth="1"/>
    <col min="12055" max="12055" width="11.5546875" style="116" customWidth="1"/>
    <col min="12056" max="12061" width="9.109375" style="116"/>
    <col min="12062" max="12062" width="6" style="116" customWidth="1"/>
    <col min="12063" max="12288" width="9.109375" style="116"/>
    <col min="12289" max="12289" width="4.6640625" style="116" customWidth="1"/>
    <col min="12290" max="12290" width="14" style="116" customWidth="1"/>
    <col min="12291" max="12291" width="39.5546875" style="116" customWidth="1"/>
    <col min="12292" max="12292" width="10.44140625" style="116" customWidth="1"/>
    <col min="12293" max="12293" width="10" style="116" customWidth="1"/>
    <col min="12294" max="12294" width="13.5546875" style="116" customWidth="1"/>
    <col min="12295" max="12295" width="12.6640625" style="116" customWidth="1"/>
    <col min="12296" max="12296" width="13" style="116" customWidth="1"/>
    <col min="12297" max="12297" width="12.5546875" style="116" customWidth="1"/>
    <col min="12298" max="12298" width="12.44140625" style="116" customWidth="1"/>
    <col min="12299" max="12299" width="13" style="116" customWidth="1"/>
    <col min="12300" max="12300" width="12.109375" style="116" customWidth="1"/>
    <col min="12301" max="12301" width="12.5546875" style="116" customWidth="1"/>
    <col min="12302" max="12302" width="13.6640625" style="116" customWidth="1"/>
    <col min="12303" max="12303" width="13" style="116" customWidth="1"/>
    <col min="12304" max="12306" width="11.6640625" style="116" customWidth="1"/>
    <col min="12307" max="12307" width="11.33203125" style="116" customWidth="1"/>
    <col min="12308" max="12308" width="10.109375" style="116" customWidth="1"/>
    <col min="12309" max="12309" width="10.6640625" style="116" customWidth="1"/>
    <col min="12310" max="12310" width="10.5546875" style="116" customWidth="1"/>
    <col min="12311" max="12311" width="11.5546875" style="116" customWidth="1"/>
    <col min="12312" max="12317" width="9.109375" style="116"/>
    <col min="12318" max="12318" width="6" style="116" customWidth="1"/>
    <col min="12319" max="12544" width="9.109375" style="116"/>
    <col min="12545" max="12545" width="4.6640625" style="116" customWidth="1"/>
    <col min="12546" max="12546" width="14" style="116" customWidth="1"/>
    <col min="12547" max="12547" width="39.5546875" style="116" customWidth="1"/>
    <col min="12548" max="12548" width="10.44140625" style="116" customWidth="1"/>
    <col min="12549" max="12549" width="10" style="116" customWidth="1"/>
    <col min="12550" max="12550" width="13.5546875" style="116" customWidth="1"/>
    <col min="12551" max="12551" width="12.6640625" style="116" customWidth="1"/>
    <col min="12552" max="12552" width="13" style="116" customWidth="1"/>
    <col min="12553" max="12553" width="12.5546875" style="116" customWidth="1"/>
    <col min="12554" max="12554" width="12.44140625" style="116" customWidth="1"/>
    <col min="12555" max="12555" width="13" style="116" customWidth="1"/>
    <col min="12556" max="12556" width="12.109375" style="116" customWidth="1"/>
    <col min="12557" max="12557" width="12.5546875" style="116" customWidth="1"/>
    <col min="12558" max="12558" width="13.6640625" style="116" customWidth="1"/>
    <col min="12559" max="12559" width="13" style="116" customWidth="1"/>
    <col min="12560" max="12562" width="11.6640625" style="116" customWidth="1"/>
    <col min="12563" max="12563" width="11.33203125" style="116" customWidth="1"/>
    <col min="12564" max="12564" width="10.109375" style="116" customWidth="1"/>
    <col min="12565" max="12565" width="10.6640625" style="116" customWidth="1"/>
    <col min="12566" max="12566" width="10.5546875" style="116" customWidth="1"/>
    <col min="12567" max="12567" width="11.5546875" style="116" customWidth="1"/>
    <col min="12568" max="12573" width="9.109375" style="116"/>
    <col min="12574" max="12574" width="6" style="116" customWidth="1"/>
    <col min="12575" max="12800" width="9.109375" style="116"/>
    <col min="12801" max="12801" width="4.6640625" style="116" customWidth="1"/>
    <col min="12802" max="12802" width="14" style="116" customWidth="1"/>
    <col min="12803" max="12803" width="39.5546875" style="116" customWidth="1"/>
    <col min="12804" max="12804" width="10.44140625" style="116" customWidth="1"/>
    <col min="12805" max="12805" width="10" style="116" customWidth="1"/>
    <col min="12806" max="12806" width="13.5546875" style="116" customWidth="1"/>
    <col min="12807" max="12807" width="12.6640625" style="116" customWidth="1"/>
    <col min="12808" max="12808" width="13" style="116" customWidth="1"/>
    <col min="12809" max="12809" width="12.5546875" style="116" customWidth="1"/>
    <col min="12810" max="12810" width="12.44140625" style="116" customWidth="1"/>
    <col min="12811" max="12811" width="13" style="116" customWidth="1"/>
    <col min="12812" max="12812" width="12.109375" style="116" customWidth="1"/>
    <col min="12813" max="12813" width="12.5546875" style="116" customWidth="1"/>
    <col min="12814" max="12814" width="13.6640625" style="116" customWidth="1"/>
    <col min="12815" max="12815" width="13" style="116" customWidth="1"/>
    <col min="12816" max="12818" width="11.6640625" style="116" customWidth="1"/>
    <col min="12819" max="12819" width="11.33203125" style="116" customWidth="1"/>
    <col min="12820" max="12820" width="10.109375" style="116" customWidth="1"/>
    <col min="12821" max="12821" width="10.6640625" style="116" customWidth="1"/>
    <col min="12822" max="12822" width="10.5546875" style="116" customWidth="1"/>
    <col min="12823" max="12823" width="11.5546875" style="116" customWidth="1"/>
    <col min="12824" max="12829" width="9.109375" style="116"/>
    <col min="12830" max="12830" width="6" style="116" customWidth="1"/>
    <col min="12831" max="13056" width="9.109375" style="116"/>
    <col min="13057" max="13057" width="4.6640625" style="116" customWidth="1"/>
    <col min="13058" max="13058" width="14" style="116" customWidth="1"/>
    <col min="13059" max="13059" width="39.5546875" style="116" customWidth="1"/>
    <col min="13060" max="13060" width="10.44140625" style="116" customWidth="1"/>
    <col min="13061" max="13061" width="10" style="116" customWidth="1"/>
    <col min="13062" max="13062" width="13.5546875" style="116" customWidth="1"/>
    <col min="13063" max="13063" width="12.6640625" style="116" customWidth="1"/>
    <col min="13064" max="13064" width="13" style="116" customWidth="1"/>
    <col min="13065" max="13065" width="12.5546875" style="116" customWidth="1"/>
    <col min="13066" max="13066" width="12.44140625" style="116" customWidth="1"/>
    <col min="13067" max="13067" width="13" style="116" customWidth="1"/>
    <col min="13068" max="13068" width="12.109375" style="116" customWidth="1"/>
    <col min="13069" max="13069" width="12.5546875" style="116" customWidth="1"/>
    <col min="13070" max="13070" width="13.6640625" style="116" customWidth="1"/>
    <col min="13071" max="13071" width="13" style="116" customWidth="1"/>
    <col min="13072" max="13074" width="11.6640625" style="116" customWidth="1"/>
    <col min="13075" max="13075" width="11.33203125" style="116" customWidth="1"/>
    <col min="13076" max="13076" width="10.109375" style="116" customWidth="1"/>
    <col min="13077" max="13077" width="10.6640625" style="116" customWidth="1"/>
    <col min="13078" max="13078" width="10.5546875" style="116" customWidth="1"/>
    <col min="13079" max="13079" width="11.5546875" style="116" customWidth="1"/>
    <col min="13080" max="13085" width="9.109375" style="116"/>
    <col min="13086" max="13086" width="6" style="116" customWidth="1"/>
    <col min="13087" max="13312" width="9.109375" style="116"/>
    <col min="13313" max="13313" width="4.6640625" style="116" customWidth="1"/>
    <col min="13314" max="13314" width="14" style="116" customWidth="1"/>
    <col min="13315" max="13315" width="39.5546875" style="116" customWidth="1"/>
    <col min="13316" max="13316" width="10.44140625" style="116" customWidth="1"/>
    <col min="13317" max="13317" width="10" style="116" customWidth="1"/>
    <col min="13318" max="13318" width="13.5546875" style="116" customWidth="1"/>
    <col min="13319" max="13319" width="12.6640625" style="116" customWidth="1"/>
    <col min="13320" max="13320" width="13" style="116" customWidth="1"/>
    <col min="13321" max="13321" width="12.5546875" style="116" customWidth="1"/>
    <col min="13322" max="13322" width="12.44140625" style="116" customWidth="1"/>
    <col min="13323" max="13323" width="13" style="116" customWidth="1"/>
    <col min="13324" max="13324" width="12.109375" style="116" customWidth="1"/>
    <col min="13325" max="13325" width="12.5546875" style="116" customWidth="1"/>
    <col min="13326" max="13326" width="13.6640625" style="116" customWidth="1"/>
    <col min="13327" max="13327" width="13" style="116" customWidth="1"/>
    <col min="13328" max="13330" width="11.6640625" style="116" customWidth="1"/>
    <col min="13331" max="13331" width="11.33203125" style="116" customWidth="1"/>
    <col min="13332" max="13332" width="10.109375" style="116" customWidth="1"/>
    <col min="13333" max="13333" width="10.6640625" style="116" customWidth="1"/>
    <col min="13334" max="13334" width="10.5546875" style="116" customWidth="1"/>
    <col min="13335" max="13335" width="11.5546875" style="116" customWidth="1"/>
    <col min="13336" max="13341" width="9.109375" style="116"/>
    <col min="13342" max="13342" width="6" style="116" customWidth="1"/>
    <col min="13343" max="13568" width="9.109375" style="116"/>
    <col min="13569" max="13569" width="4.6640625" style="116" customWidth="1"/>
    <col min="13570" max="13570" width="14" style="116" customWidth="1"/>
    <col min="13571" max="13571" width="39.5546875" style="116" customWidth="1"/>
    <col min="13572" max="13572" width="10.44140625" style="116" customWidth="1"/>
    <col min="13573" max="13573" width="10" style="116" customWidth="1"/>
    <col min="13574" max="13574" width="13.5546875" style="116" customWidth="1"/>
    <col min="13575" max="13575" width="12.6640625" style="116" customWidth="1"/>
    <col min="13576" max="13576" width="13" style="116" customWidth="1"/>
    <col min="13577" max="13577" width="12.5546875" style="116" customWidth="1"/>
    <col min="13578" max="13578" width="12.44140625" style="116" customWidth="1"/>
    <col min="13579" max="13579" width="13" style="116" customWidth="1"/>
    <col min="13580" max="13580" width="12.109375" style="116" customWidth="1"/>
    <col min="13581" max="13581" width="12.5546875" style="116" customWidth="1"/>
    <col min="13582" max="13582" width="13.6640625" style="116" customWidth="1"/>
    <col min="13583" max="13583" width="13" style="116" customWidth="1"/>
    <col min="13584" max="13586" width="11.6640625" style="116" customWidth="1"/>
    <col min="13587" max="13587" width="11.33203125" style="116" customWidth="1"/>
    <col min="13588" max="13588" width="10.109375" style="116" customWidth="1"/>
    <col min="13589" max="13589" width="10.6640625" style="116" customWidth="1"/>
    <col min="13590" max="13590" width="10.5546875" style="116" customWidth="1"/>
    <col min="13591" max="13591" width="11.5546875" style="116" customWidth="1"/>
    <col min="13592" max="13597" width="9.109375" style="116"/>
    <col min="13598" max="13598" width="6" style="116" customWidth="1"/>
    <col min="13599" max="13824" width="9.109375" style="116"/>
    <col min="13825" max="13825" width="4.6640625" style="116" customWidth="1"/>
    <col min="13826" max="13826" width="14" style="116" customWidth="1"/>
    <col min="13827" max="13827" width="39.5546875" style="116" customWidth="1"/>
    <col min="13828" max="13828" width="10.44140625" style="116" customWidth="1"/>
    <col min="13829" max="13829" width="10" style="116" customWidth="1"/>
    <col min="13830" max="13830" width="13.5546875" style="116" customWidth="1"/>
    <col min="13831" max="13831" width="12.6640625" style="116" customWidth="1"/>
    <col min="13832" max="13832" width="13" style="116" customWidth="1"/>
    <col min="13833" max="13833" width="12.5546875" style="116" customWidth="1"/>
    <col min="13834" max="13834" width="12.44140625" style="116" customWidth="1"/>
    <col min="13835" max="13835" width="13" style="116" customWidth="1"/>
    <col min="13836" max="13836" width="12.109375" style="116" customWidth="1"/>
    <col min="13837" max="13837" width="12.5546875" style="116" customWidth="1"/>
    <col min="13838" max="13838" width="13.6640625" style="116" customWidth="1"/>
    <col min="13839" max="13839" width="13" style="116" customWidth="1"/>
    <col min="13840" max="13842" width="11.6640625" style="116" customWidth="1"/>
    <col min="13843" max="13843" width="11.33203125" style="116" customWidth="1"/>
    <col min="13844" max="13844" width="10.109375" style="116" customWidth="1"/>
    <col min="13845" max="13845" width="10.6640625" style="116" customWidth="1"/>
    <col min="13846" max="13846" width="10.5546875" style="116" customWidth="1"/>
    <col min="13847" max="13847" width="11.5546875" style="116" customWidth="1"/>
    <col min="13848" max="13853" width="9.109375" style="116"/>
    <col min="13854" max="13854" width="6" style="116" customWidth="1"/>
    <col min="13855" max="14080" width="9.109375" style="116"/>
    <col min="14081" max="14081" width="4.6640625" style="116" customWidth="1"/>
    <col min="14082" max="14082" width="14" style="116" customWidth="1"/>
    <col min="14083" max="14083" width="39.5546875" style="116" customWidth="1"/>
    <col min="14084" max="14084" width="10.44140625" style="116" customWidth="1"/>
    <col min="14085" max="14085" width="10" style="116" customWidth="1"/>
    <col min="14086" max="14086" width="13.5546875" style="116" customWidth="1"/>
    <col min="14087" max="14087" width="12.6640625" style="116" customWidth="1"/>
    <col min="14088" max="14088" width="13" style="116" customWidth="1"/>
    <col min="14089" max="14089" width="12.5546875" style="116" customWidth="1"/>
    <col min="14090" max="14090" width="12.44140625" style="116" customWidth="1"/>
    <col min="14091" max="14091" width="13" style="116" customWidth="1"/>
    <col min="14092" max="14092" width="12.109375" style="116" customWidth="1"/>
    <col min="14093" max="14093" width="12.5546875" style="116" customWidth="1"/>
    <col min="14094" max="14094" width="13.6640625" style="116" customWidth="1"/>
    <col min="14095" max="14095" width="13" style="116" customWidth="1"/>
    <col min="14096" max="14098" width="11.6640625" style="116" customWidth="1"/>
    <col min="14099" max="14099" width="11.33203125" style="116" customWidth="1"/>
    <col min="14100" max="14100" width="10.109375" style="116" customWidth="1"/>
    <col min="14101" max="14101" width="10.6640625" style="116" customWidth="1"/>
    <col min="14102" max="14102" width="10.5546875" style="116" customWidth="1"/>
    <col min="14103" max="14103" width="11.5546875" style="116" customWidth="1"/>
    <col min="14104" max="14109" width="9.109375" style="116"/>
    <col min="14110" max="14110" width="6" style="116" customWidth="1"/>
    <col min="14111" max="14336" width="9.109375" style="116"/>
    <col min="14337" max="14337" width="4.6640625" style="116" customWidth="1"/>
    <col min="14338" max="14338" width="14" style="116" customWidth="1"/>
    <col min="14339" max="14339" width="39.5546875" style="116" customWidth="1"/>
    <col min="14340" max="14340" width="10.44140625" style="116" customWidth="1"/>
    <col min="14341" max="14341" width="10" style="116" customWidth="1"/>
    <col min="14342" max="14342" width="13.5546875" style="116" customWidth="1"/>
    <col min="14343" max="14343" width="12.6640625" style="116" customWidth="1"/>
    <col min="14344" max="14344" width="13" style="116" customWidth="1"/>
    <col min="14345" max="14345" width="12.5546875" style="116" customWidth="1"/>
    <col min="14346" max="14346" width="12.44140625" style="116" customWidth="1"/>
    <col min="14347" max="14347" width="13" style="116" customWidth="1"/>
    <col min="14348" max="14348" width="12.109375" style="116" customWidth="1"/>
    <col min="14349" max="14349" width="12.5546875" style="116" customWidth="1"/>
    <col min="14350" max="14350" width="13.6640625" style="116" customWidth="1"/>
    <col min="14351" max="14351" width="13" style="116" customWidth="1"/>
    <col min="14352" max="14354" width="11.6640625" style="116" customWidth="1"/>
    <col min="14355" max="14355" width="11.33203125" style="116" customWidth="1"/>
    <col min="14356" max="14356" width="10.109375" style="116" customWidth="1"/>
    <col min="14357" max="14357" width="10.6640625" style="116" customWidth="1"/>
    <col min="14358" max="14358" width="10.5546875" style="116" customWidth="1"/>
    <col min="14359" max="14359" width="11.5546875" style="116" customWidth="1"/>
    <col min="14360" max="14365" width="9.109375" style="116"/>
    <col min="14366" max="14366" width="6" style="116" customWidth="1"/>
    <col min="14367" max="14592" width="9.109375" style="116"/>
    <col min="14593" max="14593" width="4.6640625" style="116" customWidth="1"/>
    <col min="14594" max="14594" width="14" style="116" customWidth="1"/>
    <col min="14595" max="14595" width="39.5546875" style="116" customWidth="1"/>
    <col min="14596" max="14596" width="10.44140625" style="116" customWidth="1"/>
    <col min="14597" max="14597" width="10" style="116" customWidth="1"/>
    <col min="14598" max="14598" width="13.5546875" style="116" customWidth="1"/>
    <col min="14599" max="14599" width="12.6640625" style="116" customWidth="1"/>
    <col min="14600" max="14600" width="13" style="116" customWidth="1"/>
    <col min="14601" max="14601" width="12.5546875" style="116" customWidth="1"/>
    <col min="14602" max="14602" width="12.44140625" style="116" customWidth="1"/>
    <col min="14603" max="14603" width="13" style="116" customWidth="1"/>
    <col min="14604" max="14604" width="12.109375" style="116" customWidth="1"/>
    <col min="14605" max="14605" width="12.5546875" style="116" customWidth="1"/>
    <col min="14606" max="14606" width="13.6640625" style="116" customWidth="1"/>
    <col min="14607" max="14607" width="13" style="116" customWidth="1"/>
    <col min="14608" max="14610" width="11.6640625" style="116" customWidth="1"/>
    <col min="14611" max="14611" width="11.33203125" style="116" customWidth="1"/>
    <col min="14612" max="14612" width="10.109375" style="116" customWidth="1"/>
    <col min="14613" max="14613" width="10.6640625" style="116" customWidth="1"/>
    <col min="14614" max="14614" width="10.5546875" style="116" customWidth="1"/>
    <col min="14615" max="14615" width="11.5546875" style="116" customWidth="1"/>
    <col min="14616" max="14621" width="9.109375" style="116"/>
    <col min="14622" max="14622" width="6" style="116" customWidth="1"/>
    <col min="14623" max="14848" width="9.109375" style="116"/>
    <col min="14849" max="14849" width="4.6640625" style="116" customWidth="1"/>
    <col min="14850" max="14850" width="14" style="116" customWidth="1"/>
    <col min="14851" max="14851" width="39.5546875" style="116" customWidth="1"/>
    <col min="14852" max="14852" width="10.44140625" style="116" customWidth="1"/>
    <col min="14853" max="14853" width="10" style="116" customWidth="1"/>
    <col min="14854" max="14854" width="13.5546875" style="116" customWidth="1"/>
    <col min="14855" max="14855" width="12.6640625" style="116" customWidth="1"/>
    <col min="14856" max="14856" width="13" style="116" customWidth="1"/>
    <col min="14857" max="14857" width="12.5546875" style="116" customWidth="1"/>
    <col min="14858" max="14858" width="12.44140625" style="116" customWidth="1"/>
    <col min="14859" max="14859" width="13" style="116" customWidth="1"/>
    <col min="14860" max="14860" width="12.109375" style="116" customWidth="1"/>
    <col min="14861" max="14861" width="12.5546875" style="116" customWidth="1"/>
    <col min="14862" max="14862" width="13.6640625" style="116" customWidth="1"/>
    <col min="14863" max="14863" width="13" style="116" customWidth="1"/>
    <col min="14864" max="14866" width="11.6640625" style="116" customWidth="1"/>
    <col min="14867" max="14867" width="11.33203125" style="116" customWidth="1"/>
    <col min="14868" max="14868" width="10.109375" style="116" customWidth="1"/>
    <col min="14869" max="14869" width="10.6640625" style="116" customWidth="1"/>
    <col min="14870" max="14870" width="10.5546875" style="116" customWidth="1"/>
    <col min="14871" max="14871" width="11.5546875" style="116" customWidth="1"/>
    <col min="14872" max="14877" width="9.109375" style="116"/>
    <col min="14878" max="14878" width="6" style="116" customWidth="1"/>
    <col min="14879" max="15104" width="9.109375" style="116"/>
    <col min="15105" max="15105" width="4.6640625" style="116" customWidth="1"/>
    <col min="15106" max="15106" width="14" style="116" customWidth="1"/>
    <col min="15107" max="15107" width="39.5546875" style="116" customWidth="1"/>
    <col min="15108" max="15108" width="10.44140625" style="116" customWidth="1"/>
    <col min="15109" max="15109" width="10" style="116" customWidth="1"/>
    <col min="15110" max="15110" width="13.5546875" style="116" customWidth="1"/>
    <col min="15111" max="15111" width="12.6640625" style="116" customWidth="1"/>
    <col min="15112" max="15112" width="13" style="116" customWidth="1"/>
    <col min="15113" max="15113" width="12.5546875" style="116" customWidth="1"/>
    <col min="15114" max="15114" width="12.44140625" style="116" customWidth="1"/>
    <col min="15115" max="15115" width="13" style="116" customWidth="1"/>
    <col min="15116" max="15116" width="12.109375" style="116" customWidth="1"/>
    <col min="15117" max="15117" width="12.5546875" style="116" customWidth="1"/>
    <col min="15118" max="15118" width="13.6640625" style="116" customWidth="1"/>
    <col min="15119" max="15119" width="13" style="116" customWidth="1"/>
    <col min="15120" max="15122" width="11.6640625" style="116" customWidth="1"/>
    <col min="15123" max="15123" width="11.33203125" style="116" customWidth="1"/>
    <col min="15124" max="15124" width="10.109375" style="116" customWidth="1"/>
    <col min="15125" max="15125" width="10.6640625" style="116" customWidth="1"/>
    <col min="15126" max="15126" width="10.5546875" style="116" customWidth="1"/>
    <col min="15127" max="15127" width="11.5546875" style="116" customWidth="1"/>
    <col min="15128" max="15133" width="9.109375" style="116"/>
    <col min="15134" max="15134" width="6" style="116" customWidth="1"/>
    <col min="15135" max="15360" width="9.109375" style="116"/>
    <col min="15361" max="15361" width="4.6640625" style="116" customWidth="1"/>
    <col min="15362" max="15362" width="14" style="116" customWidth="1"/>
    <col min="15363" max="15363" width="39.5546875" style="116" customWidth="1"/>
    <col min="15364" max="15364" width="10.44140625" style="116" customWidth="1"/>
    <col min="15365" max="15365" width="10" style="116" customWidth="1"/>
    <col min="15366" max="15366" width="13.5546875" style="116" customWidth="1"/>
    <col min="15367" max="15367" width="12.6640625" style="116" customWidth="1"/>
    <col min="15368" max="15368" width="13" style="116" customWidth="1"/>
    <col min="15369" max="15369" width="12.5546875" style="116" customWidth="1"/>
    <col min="15370" max="15370" width="12.44140625" style="116" customWidth="1"/>
    <col min="15371" max="15371" width="13" style="116" customWidth="1"/>
    <col min="15372" max="15372" width="12.109375" style="116" customWidth="1"/>
    <col min="15373" max="15373" width="12.5546875" style="116" customWidth="1"/>
    <col min="15374" max="15374" width="13.6640625" style="116" customWidth="1"/>
    <col min="15375" max="15375" width="13" style="116" customWidth="1"/>
    <col min="15376" max="15378" width="11.6640625" style="116" customWidth="1"/>
    <col min="15379" max="15379" width="11.33203125" style="116" customWidth="1"/>
    <col min="15380" max="15380" width="10.109375" style="116" customWidth="1"/>
    <col min="15381" max="15381" width="10.6640625" style="116" customWidth="1"/>
    <col min="15382" max="15382" width="10.5546875" style="116" customWidth="1"/>
    <col min="15383" max="15383" width="11.5546875" style="116" customWidth="1"/>
    <col min="15384" max="15389" width="9.109375" style="116"/>
    <col min="15390" max="15390" width="6" style="116" customWidth="1"/>
    <col min="15391" max="15616" width="9.109375" style="116"/>
    <col min="15617" max="15617" width="4.6640625" style="116" customWidth="1"/>
    <col min="15618" max="15618" width="14" style="116" customWidth="1"/>
    <col min="15619" max="15619" width="39.5546875" style="116" customWidth="1"/>
    <col min="15620" max="15620" width="10.44140625" style="116" customWidth="1"/>
    <col min="15621" max="15621" width="10" style="116" customWidth="1"/>
    <col min="15622" max="15622" width="13.5546875" style="116" customWidth="1"/>
    <col min="15623" max="15623" width="12.6640625" style="116" customWidth="1"/>
    <col min="15624" max="15624" width="13" style="116" customWidth="1"/>
    <col min="15625" max="15625" width="12.5546875" style="116" customWidth="1"/>
    <col min="15626" max="15626" width="12.44140625" style="116" customWidth="1"/>
    <col min="15627" max="15627" width="13" style="116" customWidth="1"/>
    <col min="15628" max="15628" width="12.109375" style="116" customWidth="1"/>
    <col min="15629" max="15629" width="12.5546875" style="116" customWidth="1"/>
    <col min="15630" max="15630" width="13.6640625" style="116" customWidth="1"/>
    <col min="15631" max="15631" width="13" style="116" customWidth="1"/>
    <col min="15632" max="15634" width="11.6640625" style="116" customWidth="1"/>
    <col min="15635" max="15635" width="11.33203125" style="116" customWidth="1"/>
    <col min="15636" max="15636" width="10.109375" style="116" customWidth="1"/>
    <col min="15637" max="15637" width="10.6640625" style="116" customWidth="1"/>
    <col min="15638" max="15638" width="10.5546875" style="116" customWidth="1"/>
    <col min="15639" max="15639" width="11.5546875" style="116" customWidth="1"/>
    <col min="15640" max="15645" width="9.109375" style="116"/>
    <col min="15646" max="15646" width="6" style="116" customWidth="1"/>
    <col min="15647" max="15872" width="9.109375" style="116"/>
    <col min="15873" max="15873" width="4.6640625" style="116" customWidth="1"/>
    <col min="15874" max="15874" width="14" style="116" customWidth="1"/>
    <col min="15875" max="15875" width="39.5546875" style="116" customWidth="1"/>
    <col min="15876" max="15876" width="10.44140625" style="116" customWidth="1"/>
    <col min="15877" max="15877" width="10" style="116" customWidth="1"/>
    <col min="15878" max="15878" width="13.5546875" style="116" customWidth="1"/>
    <col min="15879" max="15879" width="12.6640625" style="116" customWidth="1"/>
    <col min="15880" max="15880" width="13" style="116" customWidth="1"/>
    <col min="15881" max="15881" width="12.5546875" style="116" customWidth="1"/>
    <col min="15882" max="15882" width="12.44140625" style="116" customWidth="1"/>
    <col min="15883" max="15883" width="13" style="116" customWidth="1"/>
    <col min="15884" max="15884" width="12.109375" style="116" customWidth="1"/>
    <col min="15885" max="15885" width="12.5546875" style="116" customWidth="1"/>
    <col min="15886" max="15886" width="13.6640625" style="116" customWidth="1"/>
    <col min="15887" max="15887" width="13" style="116" customWidth="1"/>
    <col min="15888" max="15890" width="11.6640625" style="116" customWidth="1"/>
    <col min="15891" max="15891" width="11.33203125" style="116" customWidth="1"/>
    <col min="15892" max="15892" width="10.109375" style="116" customWidth="1"/>
    <col min="15893" max="15893" width="10.6640625" style="116" customWidth="1"/>
    <col min="15894" max="15894" width="10.5546875" style="116" customWidth="1"/>
    <col min="15895" max="15895" width="11.5546875" style="116" customWidth="1"/>
    <col min="15896" max="15901" width="9.109375" style="116"/>
    <col min="15902" max="15902" width="6" style="116" customWidth="1"/>
    <col min="15903" max="16128" width="9.109375" style="116"/>
    <col min="16129" max="16129" width="4.6640625" style="116" customWidth="1"/>
    <col min="16130" max="16130" width="14" style="116" customWidth="1"/>
    <col min="16131" max="16131" width="39.5546875" style="116" customWidth="1"/>
    <col min="16132" max="16132" width="10.44140625" style="116" customWidth="1"/>
    <col min="16133" max="16133" width="10" style="116" customWidth="1"/>
    <col min="16134" max="16134" width="13.5546875" style="116" customWidth="1"/>
    <col min="16135" max="16135" width="12.6640625" style="116" customWidth="1"/>
    <col min="16136" max="16136" width="13" style="116" customWidth="1"/>
    <col min="16137" max="16137" width="12.5546875" style="116" customWidth="1"/>
    <col min="16138" max="16138" width="12.44140625" style="116" customWidth="1"/>
    <col min="16139" max="16139" width="13" style="116" customWidth="1"/>
    <col min="16140" max="16140" width="12.109375" style="116" customWidth="1"/>
    <col min="16141" max="16141" width="12.5546875" style="116" customWidth="1"/>
    <col min="16142" max="16142" width="13.6640625" style="116" customWidth="1"/>
    <col min="16143" max="16143" width="13" style="116" customWidth="1"/>
    <col min="16144" max="16146" width="11.6640625" style="116" customWidth="1"/>
    <col min="16147" max="16147" width="11.33203125" style="116" customWidth="1"/>
    <col min="16148" max="16148" width="10.109375" style="116" customWidth="1"/>
    <col min="16149" max="16149" width="10.6640625" style="116" customWidth="1"/>
    <col min="16150" max="16150" width="10.5546875" style="116" customWidth="1"/>
    <col min="16151" max="16151" width="11.5546875" style="116" customWidth="1"/>
    <col min="16152" max="16157" width="9.109375" style="116"/>
    <col min="16158" max="16158" width="6" style="116" customWidth="1"/>
    <col min="16159" max="16384" width="9.109375" style="116"/>
  </cols>
  <sheetData>
    <row r="1" spans="1:34" ht="24.9" customHeight="1" x14ac:dyDescent="0.3">
      <c r="B1" s="248" t="s">
        <v>79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8"/>
    </row>
    <row r="2" spans="1:34" ht="24.9" customHeight="1" x14ac:dyDescent="0.3">
      <c r="B2" s="248" t="s">
        <v>82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50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8"/>
    </row>
    <row r="3" spans="1:34" ht="24.9" customHeight="1" x14ac:dyDescent="0.3">
      <c r="B3" s="119"/>
      <c r="C3" s="119"/>
      <c r="D3" s="119"/>
      <c r="E3" s="119"/>
      <c r="F3" s="211"/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" t="s">
        <v>74</v>
      </c>
      <c r="O3" s="1" t="s">
        <v>75</v>
      </c>
      <c r="P3" s="1" t="s">
        <v>77</v>
      </c>
      <c r="Q3" s="1" t="s">
        <v>85</v>
      </c>
      <c r="R3" s="1" t="s">
        <v>96</v>
      </c>
      <c r="S3" s="120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8"/>
    </row>
    <row r="4" spans="1:34" ht="24.9" customHeight="1" thickBot="1" x14ac:dyDescent="0.35">
      <c r="B4" s="245" t="s">
        <v>51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8"/>
    </row>
    <row r="5" spans="1:34" ht="24.9" customHeight="1" thickBot="1" x14ac:dyDescent="0.35">
      <c r="A5" s="121"/>
      <c r="B5" s="169"/>
      <c r="C5" s="161"/>
      <c r="D5" s="122" t="s">
        <v>43</v>
      </c>
      <c r="E5" s="123"/>
      <c r="F5" s="124"/>
      <c r="G5" s="124">
        <v>3</v>
      </c>
      <c r="H5" s="124">
        <v>3</v>
      </c>
      <c r="I5" s="124">
        <v>3</v>
      </c>
      <c r="J5" s="124">
        <v>3</v>
      </c>
      <c r="K5" s="124">
        <v>3</v>
      </c>
      <c r="L5" s="124">
        <v>3</v>
      </c>
      <c r="M5" s="124">
        <v>3</v>
      </c>
      <c r="N5" s="124">
        <v>3</v>
      </c>
      <c r="O5" s="124">
        <v>3</v>
      </c>
      <c r="P5" s="124">
        <v>3</v>
      </c>
      <c r="Q5" s="124">
        <v>3</v>
      </c>
      <c r="R5" s="220">
        <v>3</v>
      </c>
      <c r="S5" s="125">
        <f>SUM(F5:R5)</f>
        <v>36</v>
      </c>
      <c r="T5" s="126"/>
      <c r="U5" s="126"/>
      <c r="V5" s="126"/>
      <c r="W5" s="126"/>
      <c r="X5" s="117"/>
      <c r="Y5" s="117"/>
      <c r="Z5" s="117"/>
      <c r="AA5" s="117"/>
      <c r="AB5" s="117"/>
      <c r="AC5" s="117"/>
      <c r="AD5" s="118"/>
    </row>
    <row r="6" spans="1:34" s="134" customFormat="1" ht="24.9" customHeight="1" x14ac:dyDescent="0.3">
      <c r="A6" s="127"/>
      <c r="B6" s="170"/>
      <c r="C6" s="162"/>
      <c r="D6" s="128"/>
      <c r="E6" s="243" t="s">
        <v>95</v>
      </c>
      <c r="F6" s="129"/>
      <c r="G6" s="129" t="s">
        <v>45</v>
      </c>
      <c r="H6" s="129" t="s">
        <v>54</v>
      </c>
      <c r="I6" s="129" t="s">
        <v>58</v>
      </c>
      <c r="J6" s="129" t="s">
        <v>60</v>
      </c>
      <c r="K6" s="129" t="s">
        <v>61</v>
      </c>
      <c r="L6" s="129" t="s">
        <v>62</v>
      </c>
      <c r="M6" s="129" t="s">
        <v>63</v>
      </c>
      <c r="N6" s="129" t="s">
        <v>64</v>
      </c>
      <c r="O6" s="129" t="s">
        <v>65</v>
      </c>
      <c r="P6" s="129" t="s">
        <v>66</v>
      </c>
      <c r="Q6" s="129" t="s">
        <v>84</v>
      </c>
      <c r="R6" s="129" t="s">
        <v>97</v>
      </c>
      <c r="S6" s="130" t="s">
        <v>20</v>
      </c>
      <c r="T6" s="131"/>
      <c r="U6" s="131"/>
      <c r="V6" s="131"/>
      <c r="W6" s="131"/>
      <c r="X6" s="132"/>
      <c r="Y6" s="132"/>
      <c r="Z6" s="132"/>
      <c r="AA6" s="132"/>
      <c r="AB6" s="132"/>
      <c r="AC6" s="132"/>
      <c r="AD6" s="133"/>
    </row>
    <row r="7" spans="1:34" ht="37.5" customHeight="1" x14ac:dyDescent="0.3">
      <c r="A7" s="121"/>
      <c r="B7" s="171" t="s">
        <v>32</v>
      </c>
      <c r="C7" s="163" t="s">
        <v>33</v>
      </c>
      <c r="D7" s="135"/>
      <c r="E7" s="244"/>
      <c r="F7" s="136"/>
      <c r="G7" s="136" t="s">
        <v>44</v>
      </c>
      <c r="H7" s="136" t="s">
        <v>44</v>
      </c>
      <c r="I7" s="136" t="s">
        <v>44</v>
      </c>
      <c r="J7" s="136" t="s">
        <v>44</v>
      </c>
      <c r="K7" s="136" t="s">
        <v>44</v>
      </c>
      <c r="L7" s="136" t="s">
        <v>44</v>
      </c>
      <c r="M7" s="136" t="s">
        <v>44</v>
      </c>
      <c r="N7" s="136" t="s">
        <v>44</v>
      </c>
      <c r="O7" s="136" t="s">
        <v>44</v>
      </c>
      <c r="P7" s="136" t="s">
        <v>44</v>
      </c>
      <c r="Q7" s="136" t="s">
        <v>44</v>
      </c>
      <c r="R7" s="136" t="s">
        <v>44</v>
      </c>
      <c r="S7" s="137"/>
      <c r="T7" s="138"/>
      <c r="U7" s="117"/>
      <c r="V7" s="117"/>
      <c r="W7" s="117"/>
      <c r="X7" s="117"/>
      <c r="Y7" s="117"/>
      <c r="Z7" s="117"/>
      <c r="AA7" s="117"/>
      <c r="AB7" s="117"/>
      <c r="AC7" s="117"/>
      <c r="AD7" s="118"/>
    </row>
    <row r="8" spans="1:34" ht="24.9" customHeight="1" x14ac:dyDescent="0.3">
      <c r="A8" s="121"/>
      <c r="B8" s="171" t="s">
        <v>34</v>
      </c>
      <c r="C8" s="163" t="s">
        <v>35</v>
      </c>
      <c r="D8" s="135"/>
      <c r="E8" s="135"/>
      <c r="F8" s="139"/>
      <c r="G8" s="139"/>
      <c r="H8" s="139"/>
      <c r="I8" s="139"/>
      <c r="J8" s="139"/>
      <c r="K8" s="140"/>
      <c r="L8" s="139"/>
      <c r="M8" s="139"/>
      <c r="N8" s="139"/>
      <c r="O8" s="139"/>
      <c r="P8" s="139"/>
      <c r="Q8" s="139"/>
      <c r="R8" s="221"/>
      <c r="S8" s="141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3"/>
      <c r="AE8" s="144"/>
      <c r="AF8" s="144"/>
    </row>
    <row r="9" spans="1:34" ht="24.9" customHeight="1" x14ac:dyDescent="0.3">
      <c r="A9" s="121"/>
      <c r="B9" s="172">
        <v>1</v>
      </c>
      <c r="C9" s="164" t="s">
        <v>46</v>
      </c>
      <c r="D9" s="145">
        <f>'COST OF PROJECT &amp; MEANS OF FINA'!H6</f>
        <v>400</v>
      </c>
      <c r="E9" s="145">
        <f>'COST OF PROJECT &amp; MEANS OF FINA'!I6</f>
        <v>255</v>
      </c>
      <c r="F9" s="209">
        <v>0</v>
      </c>
      <c r="G9" s="145">
        <v>45</v>
      </c>
      <c r="H9" s="145">
        <v>30</v>
      </c>
      <c r="I9" s="145">
        <v>30</v>
      </c>
      <c r="J9" s="145">
        <v>40</v>
      </c>
      <c r="K9" s="145">
        <v>0</v>
      </c>
      <c r="L9" s="145">
        <v>0</v>
      </c>
      <c r="M9" s="145">
        <v>0</v>
      </c>
      <c r="N9" s="145">
        <v>0</v>
      </c>
      <c r="O9" s="145">
        <v>0</v>
      </c>
      <c r="P9" s="145">
        <v>0</v>
      </c>
      <c r="Q9" s="145">
        <v>0</v>
      </c>
      <c r="R9" s="222"/>
      <c r="S9" s="146">
        <f>SUM(E9:R9)</f>
        <v>400</v>
      </c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3"/>
      <c r="AE9" s="144"/>
      <c r="AF9" s="144"/>
      <c r="AG9" s="144"/>
    </row>
    <row r="10" spans="1:34" ht="24.9" customHeight="1" x14ac:dyDescent="0.3">
      <c r="A10" s="121"/>
      <c r="B10" s="172">
        <v>2</v>
      </c>
      <c r="C10" s="164" t="s">
        <v>47</v>
      </c>
      <c r="D10" s="159">
        <f>'COST OF PROJECT &amp; MEANS OF FINA'!H7</f>
        <v>1150</v>
      </c>
      <c r="E10" s="145">
        <f>'COLLECTION PLAN '!R36</f>
        <v>0</v>
      </c>
      <c r="F10" s="145">
        <f>'COLLECTION PLAN '!R37</f>
        <v>0</v>
      </c>
      <c r="G10" s="145">
        <f>'COLLECTION PLAN '!R38</f>
        <v>8.8798607100000009</v>
      </c>
      <c r="H10" s="145">
        <f>'COLLECTION PLAN '!R39</f>
        <v>46.6192687275</v>
      </c>
      <c r="I10" s="145">
        <f>'COLLECTION PLAN '!R40</f>
        <v>122.09808476250001</v>
      </c>
      <c r="J10" s="145">
        <f>'COLLECTION PLAN '!R41</f>
        <v>237.53627399250001</v>
      </c>
      <c r="K10" s="145">
        <f>'COLLECTION PLAN '!R42</f>
        <v>330.77481144750004</v>
      </c>
      <c r="L10" s="145">
        <f>'COLLECTION PLAN '!R43</f>
        <v>355.19442840000005</v>
      </c>
      <c r="M10" s="145">
        <f>'COLLECTION PLAN '!R44</f>
        <v>417.35345336999995</v>
      </c>
      <c r="N10" s="145">
        <f>'COLLECTION PLAN '!R45</f>
        <v>479.51247834000009</v>
      </c>
      <c r="O10" s="145">
        <f>'COLLECTION PLAN '!R46</f>
        <v>221.99651774999998</v>
      </c>
      <c r="P10" s="145">
        <f>'COLLECTION PLAN '!R47</f>
        <v>221.99651774999998</v>
      </c>
      <c r="Q10" s="145">
        <f>'COLLECTION PLAN '!R48</f>
        <v>221.99651774999998</v>
      </c>
      <c r="R10" s="145">
        <f>'COLLECTION PLAN '!R49</f>
        <v>352.5972142</v>
      </c>
      <c r="S10" s="146">
        <f>SUM(E10:R10)</f>
        <v>3016.5554271999999</v>
      </c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3"/>
      <c r="AE10" s="144"/>
      <c r="AF10" s="144"/>
      <c r="AG10" s="144"/>
    </row>
    <row r="11" spans="1:34" ht="24.9" customHeight="1" x14ac:dyDescent="0.3">
      <c r="A11" s="121"/>
      <c r="B11" s="173"/>
      <c r="C11" s="163" t="s">
        <v>36</v>
      </c>
      <c r="D11" s="34">
        <f t="shared" ref="D11:R11" si="0">SUM(D9:D10)</f>
        <v>1550</v>
      </c>
      <c r="E11" s="34">
        <f t="shared" si="0"/>
        <v>255</v>
      </c>
      <c r="F11" s="34">
        <f t="shared" si="0"/>
        <v>0</v>
      </c>
      <c r="G11" s="34">
        <f t="shared" si="0"/>
        <v>53.879860710000003</v>
      </c>
      <c r="H11" s="34">
        <f t="shared" si="0"/>
        <v>76.6192687275</v>
      </c>
      <c r="I11" s="34">
        <f t="shared" si="0"/>
        <v>152.09808476250001</v>
      </c>
      <c r="J11" s="34">
        <f t="shared" si="0"/>
        <v>277.53627399250001</v>
      </c>
      <c r="K11" s="34">
        <f t="shared" si="0"/>
        <v>330.77481144750004</v>
      </c>
      <c r="L11" s="34">
        <f t="shared" si="0"/>
        <v>355.19442840000005</v>
      </c>
      <c r="M11" s="34">
        <f t="shared" si="0"/>
        <v>417.35345336999995</v>
      </c>
      <c r="N11" s="34">
        <f t="shared" si="0"/>
        <v>479.51247834000009</v>
      </c>
      <c r="O11" s="34">
        <f t="shared" si="0"/>
        <v>221.99651774999998</v>
      </c>
      <c r="P11" s="34">
        <f t="shared" si="0"/>
        <v>221.99651774999998</v>
      </c>
      <c r="Q11" s="34">
        <f t="shared" si="0"/>
        <v>221.99651774999998</v>
      </c>
      <c r="R11" s="34">
        <f t="shared" si="0"/>
        <v>352.5972142</v>
      </c>
      <c r="S11" s="148">
        <f>SUM(S9:S10)</f>
        <v>3416.5554271999999</v>
      </c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3"/>
      <c r="AE11" s="144"/>
      <c r="AF11" s="144"/>
      <c r="AG11" s="144"/>
    </row>
    <row r="12" spans="1:34" ht="24.9" customHeight="1" x14ac:dyDescent="0.3">
      <c r="A12" s="121"/>
      <c r="B12" s="171" t="s">
        <v>37</v>
      </c>
      <c r="C12" s="163" t="s">
        <v>38</v>
      </c>
      <c r="D12" s="34"/>
      <c r="E12" s="34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222"/>
      <c r="S12" s="149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3"/>
      <c r="AE12" s="144"/>
      <c r="AF12" s="144"/>
      <c r="AG12" s="144"/>
      <c r="AH12" s="144"/>
    </row>
    <row r="13" spans="1:34" ht="34.200000000000003" customHeight="1" x14ac:dyDescent="0.3">
      <c r="A13" s="121"/>
      <c r="B13" s="172">
        <v>1</v>
      </c>
      <c r="C13" s="236" t="s">
        <v>98</v>
      </c>
      <c r="D13" s="230">
        <f>'COST OF PROJECT &amp; MEANS OF FINA'!C6</f>
        <v>0</v>
      </c>
      <c r="E13" s="209">
        <f>'COST OF PROJECT &amp; MEANS OF FINA'!D6</f>
        <v>141</v>
      </c>
      <c r="F13" s="147">
        <v>0</v>
      </c>
      <c r="G13" s="145">
        <v>34</v>
      </c>
      <c r="H13" s="145">
        <v>0</v>
      </c>
      <c r="I13" s="145">
        <v>0</v>
      </c>
      <c r="J13" s="145">
        <v>0</v>
      </c>
      <c r="K13" s="145">
        <v>0</v>
      </c>
      <c r="L13" s="145">
        <v>0</v>
      </c>
      <c r="M13" s="145">
        <v>0</v>
      </c>
      <c r="N13" s="145">
        <v>0</v>
      </c>
      <c r="O13" s="145">
        <v>0</v>
      </c>
      <c r="P13" s="145">
        <v>0</v>
      </c>
      <c r="Q13" s="145">
        <v>0</v>
      </c>
      <c r="R13" s="222">
        <v>-175</v>
      </c>
      <c r="S13" s="149">
        <f t="shared" ref="S13:S19" si="1">SUM(E13:R13)</f>
        <v>0</v>
      </c>
      <c r="T13" s="142"/>
      <c r="U13" s="150"/>
      <c r="V13" s="142"/>
      <c r="W13" s="142"/>
      <c r="X13" s="142"/>
      <c r="Y13" s="142"/>
      <c r="Z13" s="142"/>
      <c r="AA13" s="142"/>
      <c r="AB13" s="142"/>
      <c r="AC13" s="142"/>
      <c r="AD13" s="143"/>
      <c r="AE13" s="144"/>
      <c r="AF13" s="144"/>
      <c r="AG13" s="144"/>
    </row>
    <row r="14" spans="1:34" ht="24.9" customHeight="1" x14ac:dyDescent="0.3">
      <c r="A14" s="121"/>
      <c r="B14" s="172">
        <v>2</v>
      </c>
      <c r="C14" s="165" t="s">
        <v>48</v>
      </c>
      <c r="D14" s="151">
        <f>'COST OF PROJECT &amp; MEANS OF FINA'!C7</f>
        <v>55</v>
      </c>
      <c r="E14" s="145">
        <f>'COST OF PROJECT &amp; MEANS OF FINA'!D7</f>
        <v>47</v>
      </c>
      <c r="F14" s="147">
        <v>0</v>
      </c>
      <c r="G14" s="145">
        <f>D14-E14</f>
        <v>8</v>
      </c>
      <c r="H14" s="145">
        <v>0</v>
      </c>
      <c r="I14" s="145">
        <v>0</v>
      </c>
      <c r="J14" s="145">
        <v>0</v>
      </c>
      <c r="K14" s="145">
        <v>0</v>
      </c>
      <c r="L14" s="145">
        <v>0</v>
      </c>
      <c r="M14" s="145">
        <v>0</v>
      </c>
      <c r="N14" s="145"/>
      <c r="O14" s="145"/>
      <c r="P14" s="145"/>
      <c r="Q14" s="145">
        <v>0</v>
      </c>
      <c r="R14" s="222"/>
      <c r="S14" s="149">
        <f t="shared" si="1"/>
        <v>55</v>
      </c>
      <c r="T14" s="142"/>
      <c r="U14" s="150">
        <f>D14-S14</f>
        <v>0</v>
      </c>
      <c r="V14" s="142"/>
      <c r="W14" s="142"/>
      <c r="X14" s="142"/>
      <c r="Y14" s="142"/>
      <c r="Z14" s="142"/>
      <c r="AA14" s="142"/>
      <c r="AB14" s="142"/>
      <c r="AC14" s="142"/>
      <c r="AD14" s="143"/>
      <c r="AE14" s="144"/>
      <c r="AF14" s="144"/>
      <c r="AG14" s="144"/>
    </row>
    <row r="15" spans="1:34" ht="24.9" customHeight="1" x14ac:dyDescent="0.3">
      <c r="A15" s="121"/>
      <c r="B15" s="172">
        <v>3</v>
      </c>
      <c r="C15" s="165" t="s">
        <v>6</v>
      </c>
      <c r="D15" s="231">
        <f>'COST OF PROJECT &amp; MEANS OF FINA'!C8</f>
        <v>1813.9</v>
      </c>
      <c r="E15" s="145">
        <f>'COST OF PROJECT &amp; MEANS OF FINA'!D8</f>
        <v>5</v>
      </c>
      <c r="F15" s="145">
        <v>0</v>
      </c>
      <c r="G15" s="145">
        <v>141.44</v>
      </c>
      <c r="H15" s="145">
        <v>177.3</v>
      </c>
      <c r="I15" s="145">
        <v>247.91</v>
      </c>
      <c r="J15" s="145">
        <v>368.46</v>
      </c>
      <c r="K15" s="145">
        <v>289</v>
      </c>
      <c r="L15" s="145">
        <v>278</v>
      </c>
      <c r="M15" s="145">
        <v>248</v>
      </c>
      <c r="N15" s="145">
        <v>58.79</v>
      </c>
      <c r="O15" s="145">
        <v>0</v>
      </c>
      <c r="P15" s="145">
        <v>0</v>
      </c>
      <c r="Q15" s="145">
        <v>0</v>
      </c>
      <c r="R15" s="222"/>
      <c r="S15" s="149">
        <f t="shared" si="1"/>
        <v>1813.8999999999999</v>
      </c>
      <c r="T15" s="142"/>
      <c r="U15" s="150">
        <f>S15-D15</f>
        <v>0</v>
      </c>
      <c r="V15" s="142"/>
      <c r="W15" s="142"/>
      <c r="X15" s="142"/>
      <c r="Y15" s="142"/>
      <c r="Z15" s="142"/>
      <c r="AA15" s="142"/>
      <c r="AB15" s="142"/>
      <c r="AC15" s="142"/>
      <c r="AD15" s="143"/>
      <c r="AE15" s="144"/>
      <c r="AF15" s="144"/>
      <c r="AG15" s="144"/>
    </row>
    <row r="16" spans="1:34" ht="24.9" customHeight="1" x14ac:dyDescent="0.3">
      <c r="A16" s="121"/>
      <c r="B16" s="172">
        <v>4</v>
      </c>
      <c r="C16" s="165" t="s">
        <v>7</v>
      </c>
      <c r="D16" s="152">
        <f>'COST OF PROJECT &amp; MEANS OF FINA'!C9</f>
        <v>135</v>
      </c>
      <c r="E16" s="145">
        <f>'COST OF PROJECT &amp; MEANS OF FINA'!D9</f>
        <v>62</v>
      </c>
      <c r="F16" s="145">
        <v>0</v>
      </c>
      <c r="G16" s="145">
        <v>8</v>
      </c>
      <c r="H16" s="145">
        <v>7</v>
      </c>
      <c r="I16" s="145">
        <v>7</v>
      </c>
      <c r="J16" s="145">
        <v>7</v>
      </c>
      <c r="K16" s="145">
        <v>7</v>
      </c>
      <c r="L16" s="145">
        <v>7</v>
      </c>
      <c r="M16" s="145">
        <v>7</v>
      </c>
      <c r="N16" s="145">
        <v>7</v>
      </c>
      <c r="O16" s="145">
        <v>4</v>
      </c>
      <c r="P16" s="145">
        <v>4</v>
      </c>
      <c r="Q16" s="145">
        <v>4</v>
      </c>
      <c r="R16" s="222">
        <v>4</v>
      </c>
      <c r="S16" s="149">
        <f>SUM(E16:R16)</f>
        <v>135</v>
      </c>
      <c r="T16" s="142"/>
      <c r="U16" s="150">
        <f t="shared" ref="U16:U19" si="2">S16-D16</f>
        <v>0</v>
      </c>
      <c r="V16" s="142"/>
      <c r="W16" s="142"/>
      <c r="X16" s="142"/>
      <c r="Y16" s="142"/>
      <c r="Z16" s="142"/>
      <c r="AA16" s="142"/>
      <c r="AB16" s="142"/>
      <c r="AC16" s="142"/>
      <c r="AD16" s="143"/>
      <c r="AE16" s="144"/>
      <c r="AF16" s="144"/>
      <c r="AG16" s="144"/>
    </row>
    <row r="17" spans="1:33" ht="24.9" customHeight="1" x14ac:dyDescent="0.3">
      <c r="A17" s="121"/>
      <c r="B17" s="172">
        <v>5</v>
      </c>
      <c r="C17" s="165" t="str">
        <f>'COST OF PROJECT &amp; MEANS OF FINA'!B10</f>
        <v>Contingencies</v>
      </c>
      <c r="D17" s="153">
        <f>'COST OF PROJECT &amp; MEANS OF FINA'!C10</f>
        <v>90</v>
      </c>
      <c r="E17" s="145">
        <f>'COST OF PROJECT &amp; MEANS OF FINA'!D10</f>
        <v>0</v>
      </c>
      <c r="F17" s="145">
        <v>0</v>
      </c>
      <c r="G17" s="145">
        <v>10</v>
      </c>
      <c r="H17" s="145">
        <v>10</v>
      </c>
      <c r="I17" s="145">
        <v>10</v>
      </c>
      <c r="J17" s="145">
        <v>10</v>
      </c>
      <c r="K17" s="145">
        <v>10</v>
      </c>
      <c r="L17" s="145">
        <v>8</v>
      </c>
      <c r="M17" s="145">
        <v>8</v>
      </c>
      <c r="N17" s="145">
        <v>8</v>
      </c>
      <c r="O17" s="145">
        <v>4</v>
      </c>
      <c r="P17" s="145">
        <v>4</v>
      </c>
      <c r="Q17" s="145">
        <v>4</v>
      </c>
      <c r="R17" s="222">
        <v>4</v>
      </c>
      <c r="S17" s="149">
        <f t="shared" si="1"/>
        <v>90</v>
      </c>
      <c r="T17" s="142"/>
      <c r="U17" s="150">
        <f t="shared" si="2"/>
        <v>0</v>
      </c>
      <c r="V17" s="142"/>
      <c r="W17" s="142"/>
      <c r="X17" s="142"/>
      <c r="Y17" s="142"/>
      <c r="Z17" s="142"/>
      <c r="AA17" s="142"/>
      <c r="AB17" s="142"/>
      <c r="AC17" s="142"/>
      <c r="AD17" s="143"/>
      <c r="AE17" s="144"/>
      <c r="AF17" s="144"/>
      <c r="AG17" s="144"/>
    </row>
    <row r="18" spans="1:33" ht="24.9" customHeight="1" x14ac:dyDescent="0.3">
      <c r="A18" s="121"/>
      <c r="B18" s="172">
        <v>6</v>
      </c>
      <c r="C18" s="165" t="s">
        <v>80</v>
      </c>
      <c r="D18" s="153">
        <v>0</v>
      </c>
      <c r="E18" s="145">
        <v>0</v>
      </c>
      <c r="F18" s="145">
        <v>0</v>
      </c>
      <c r="G18" s="145">
        <v>25</v>
      </c>
      <c r="H18" s="145">
        <v>50</v>
      </c>
      <c r="I18" s="145">
        <v>50</v>
      </c>
      <c r="J18" s="145">
        <v>50</v>
      </c>
      <c r="K18" s="145">
        <v>0</v>
      </c>
      <c r="L18" s="145">
        <v>0</v>
      </c>
      <c r="M18" s="145">
        <v>0</v>
      </c>
      <c r="N18" s="145">
        <v>0</v>
      </c>
      <c r="O18" s="145">
        <v>0</v>
      </c>
      <c r="P18" s="145">
        <v>0</v>
      </c>
      <c r="Q18" s="145">
        <v>0</v>
      </c>
      <c r="R18" s="222">
        <v>-175</v>
      </c>
      <c r="S18" s="149">
        <f t="shared" si="1"/>
        <v>0</v>
      </c>
      <c r="T18" s="142"/>
      <c r="U18" s="150"/>
      <c r="V18" s="142"/>
      <c r="W18" s="142"/>
      <c r="X18" s="142"/>
      <c r="Y18" s="142"/>
      <c r="Z18" s="142"/>
      <c r="AA18" s="142"/>
      <c r="AB18" s="142"/>
      <c r="AC18" s="142"/>
      <c r="AD18" s="143"/>
      <c r="AE18" s="144"/>
      <c r="AF18" s="144"/>
      <c r="AG18" s="144"/>
    </row>
    <row r="19" spans="1:33" ht="24.9" customHeight="1" x14ac:dyDescent="0.3">
      <c r="A19" s="121"/>
      <c r="B19" s="172">
        <v>7</v>
      </c>
      <c r="C19" s="165" t="s">
        <v>8</v>
      </c>
      <c r="D19" s="145">
        <f>'COST OF PROJECT &amp; MEANS OF FINA'!C11</f>
        <v>156.1</v>
      </c>
      <c r="E19" s="145">
        <v>0</v>
      </c>
      <c r="F19" s="145">
        <f>'INTEREST CALCULATION '!H3</f>
        <v>0</v>
      </c>
      <c r="G19" s="145">
        <f>'INTEREST CALCULATION '!F8*100</f>
        <v>2.4390624999999999</v>
      </c>
      <c r="H19" s="145">
        <f>'INTEREST CALCULATION '!F9*100</f>
        <v>7.3171874999999993</v>
      </c>
      <c r="I19" s="145">
        <f>'INTEREST CALCULATION '!F10*100</f>
        <v>12.1953125</v>
      </c>
      <c r="J19" s="145">
        <f>'INTEREST CALCULATION '!F11*100</f>
        <v>17.073437500000001</v>
      </c>
      <c r="K19" s="145">
        <f>'INTEREST CALCULATION '!F12*100</f>
        <v>19.512499999999999</v>
      </c>
      <c r="L19" s="145">
        <f>'INTEREST CALCULATION '!F13*100</f>
        <v>19.512499999999999</v>
      </c>
      <c r="M19" s="145">
        <f>'INTEREST CALCULATION '!F14*100</f>
        <v>19.512499999999999</v>
      </c>
      <c r="N19" s="145">
        <f>'INTEREST CALCULATION '!F15*100</f>
        <v>19.512499999999999</v>
      </c>
      <c r="O19" s="145">
        <f>'INTEREST CALCULATION '!F16*100</f>
        <v>17.073437500000001</v>
      </c>
      <c r="P19" s="145">
        <f>'INTEREST CALCULATION '!F17*100</f>
        <v>12.1953125</v>
      </c>
      <c r="Q19" s="145">
        <f>'INTEREST CALCULATION '!F18*100</f>
        <v>7.3171874999999993</v>
      </c>
      <c r="R19" s="145">
        <f>'INTEREST CALCULATION '!F19*100</f>
        <v>2.4390624999999999</v>
      </c>
      <c r="S19" s="149">
        <f t="shared" si="1"/>
        <v>156.10000000000002</v>
      </c>
      <c r="T19" s="142"/>
      <c r="U19" s="150">
        <f t="shared" si="2"/>
        <v>0</v>
      </c>
      <c r="V19" s="142"/>
      <c r="W19" s="142"/>
      <c r="X19" s="142"/>
      <c r="Y19" s="142"/>
      <c r="Z19" s="142"/>
      <c r="AA19" s="142"/>
      <c r="AB19" s="142"/>
      <c r="AC19" s="142"/>
      <c r="AD19" s="143"/>
      <c r="AE19" s="144"/>
      <c r="AF19" s="144"/>
      <c r="AG19" s="144"/>
    </row>
    <row r="20" spans="1:33" ht="24.9" customHeight="1" x14ac:dyDescent="0.3">
      <c r="A20" s="121"/>
      <c r="B20" s="173"/>
      <c r="C20" s="166" t="s">
        <v>39</v>
      </c>
      <c r="D20" s="34">
        <f t="shared" ref="D20:Q20" si="3">SUM(D13:D19)</f>
        <v>2250</v>
      </c>
      <c r="E20" s="34">
        <f>SUM(E13:E19)</f>
        <v>255</v>
      </c>
      <c r="F20" s="34">
        <f t="shared" si="3"/>
        <v>0</v>
      </c>
      <c r="G20" s="34">
        <f t="shared" si="3"/>
        <v>228.8790625</v>
      </c>
      <c r="H20" s="34">
        <f t="shared" si="3"/>
        <v>251.6171875</v>
      </c>
      <c r="I20" s="34">
        <f t="shared" si="3"/>
        <v>327.10531249999997</v>
      </c>
      <c r="J20" s="34">
        <f>SUM(J13:J19)</f>
        <v>452.53343749999999</v>
      </c>
      <c r="K20" s="34">
        <f>SUM(K13:K19)</f>
        <v>325.51249999999999</v>
      </c>
      <c r="L20" s="34">
        <f t="shared" si="3"/>
        <v>312.51249999999999</v>
      </c>
      <c r="M20" s="34">
        <f t="shared" si="3"/>
        <v>282.51249999999999</v>
      </c>
      <c r="N20" s="34">
        <f t="shared" si="3"/>
        <v>93.302499999999995</v>
      </c>
      <c r="O20" s="34">
        <f t="shared" si="3"/>
        <v>25.073437500000001</v>
      </c>
      <c r="P20" s="34">
        <f t="shared" si="3"/>
        <v>20.1953125</v>
      </c>
      <c r="Q20" s="34">
        <f t="shared" si="3"/>
        <v>15.317187499999999</v>
      </c>
      <c r="R20" s="34">
        <f>SUM(R13:R19)</f>
        <v>-339.56093750000002</v>
      </c>
      <c r="S20" s="148">
        <f>SUM(S13:S19)</f>
        <v>2249.9999999999995</v>
      </c>
      <c r="T20" s="142"/>
      <c r="U20" s="150"/>
      <c r="V20" s="142"/>
      <c r="W20" s="142"/>
      <c r="X20" s="142"/>
      <c r="Y20" s="142"/>
      <c r="Z20" s="142"/>
      <c r="AA20" s="142"/>
      <c r="AB20" s="142"/>
      <c r="AC20" s="142"/>
      <c r="AD20" s="143"/>
      <c r="AE20" s="144"/>
      <c r="AF20" s="144"/>
      <c r="AG20" s="144"/>
    </row>
    <row r="21" spans="1:33" ht="24.9" customHeight="1" x14ac:dyDescent="0.3">
      <c r="A21" s="121"/>
      <c r="B21" s="174"/>
      <c r="C21" s="167" t="s">
        <v>40</v>
      </c>
      <c r="D21" s="176">
        <v>0</v>
      </c>
      <c r="E21" s="177">
        <v>0</v>
      </c>
      <c r="F21" s="178">
        <f>E25</f>
        <v>0</v>
      </c>
      <c r="G21" s="178">
        <f>F25</f>
        <v>0</v>
      </c>
      <c r="H21" s="178">
        <f t="shared" ref="H21" si="4">G25</f>
        <v>7.9820999999924425E-4</v>
      </c>
      <c r="I21" s="178">
        <f>H25</f>
        <v>2.8794375000131822E-3</v>
      </c>
      <c r="J21" s="178">
        <f>I25</f>
        <v>-4.348299999946903E-3</v>
      </c>
      <c r="K21" s="179">
        <f>J25</f>
        <v>-1.5118074999236342E-3</v>
      </c>
      <c r="L21" s="179">
        <f>K25</f>
        <v>5.2607996400001298</v>
      </c>
      <c r="M21" s="179">
        <f>L25</f>
        <v>47.942728040000191</v>
      </c>
      <c r="N21" s="179">
        <f t="shared" ref="N21:P21" si="5">M25</f>
        <v>182.78368141000016</v>
      </c>
      <c r="O21" s="179">
        <f t="shared" si="5"/>
        <v>568.99365975000023</v>
      </c>
      <c r="P21" s="179">
        <f t="shared" si="5"/>
        <v>415.91674000000023</v>
      </c>
      <c r="Q21" s="179">
        <f>P25</f>
        <v>267.71794525000018</v>
      </c>
      <c r="R21" s="179">
        <f>Q25</f>
        <v>124.39727550000021</v>
      </c>
      <c r="S21" s="179">
        <f>R25</f>
        <v>466.55542720000017</v>
      </c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3"/>
      <c r="AE21" s="144"/>
      <c r="AF21" s="144"/>
      <c r="AG21" s="144"/>
    </row>
    <row r="22" spans="1:33" ht="24.9" customHeight="1" x14ac:dyDescent="0.3">
      <c r="A22" s="154"/>
      <c r="B22" s="185"/>
      <c r="C22" s="168" t="s">
        <v>41</v>
      </c>
      <c r="D22" s="180">
        <f>D11-D20+D21</f>
        <v>-700</v>
      </c>
      <c r="E22" s="184">
        <v>0</v>
      </c>
      <c r="F22" s="184">
        <f>F11-F20+F21</f>
        <v>0</v>
      </c>
      <c r="G22" s="181">
        <f>G11-G20+G21</f>
        <v>-174.99920179</v>
      </c>
      <c r="H22" s="181">
        <f>H11-H20+H21</f>
        <v>-174.99712056249999</v>
      </c>
      <c r="I22" s="181">
        <f>I11-I20+I21</f>
        <v>-175.00434829999995</v>
      </c>
      <c r="J22" s="181">
        <f>J11-J20+J21</f>
        <v>-175.00151180749992</v>
      </c>
      <c r="K22" s="181">
        <f>K11-K20+K21-K24</f>
        <v>5.2607996400001298</v>
      </c>
      <c r="L22" s="181">
        <f>L11-L20+L21-L24</f>
        <v>47.942728040000191</v>
      </c>
      <c r="M22" s="181">
        <f>M11-M20+M21-M24</f>
        <v>182.78368141000016</v>
      </c>
      <c r="N22" s="181">
        <f>N11-N20+N21-N24</f>
        <v>568.99365975000023</v>
      </c>
      <c r="O22" s="181">
        <f>O11-O20+O21-O24</f>
        <v>590.91674000000023</v>
      </c>
      <c r="P22" s="181">
        <f t="shared" ref="P22" si="6">P11-P20+P21-P24</f>
        <v>442.71794525000018</v>
      </c>
      <c r="Q22" s="181">
        <f>Q11-Q20+Q21-Q24</f>
        <v>299.39727550000021</v>
      </c>
      <c r="R22" s="181">
        <f>R11-R20+R21-R24</f>
        <v>641.55542720000017</v>
      </c>
      <c r="S22" s="184">
        <f>S11-S20-S23</f>
        <v>466.55542720000039</v>
      </c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3"/>
      <c r="AE22" s="144"/>
      <c r="AF22" s="144"/>
      <c r="AG22" s="144"/>
    </row>
    <row r="23" spans="1:33" ht="24.9" customHeight="1" x14ac:dyDescent="0.3">
      <c r="A23" s="117"/>
      <c r="B23" s="185"/>
      <c r="C23" s="168" t="s">
        <v>52</v>
      </c>
      <c r="D23" s="180">
        <f>'COST OF PROJECT &amp; MEANS OF FINA'!H8</f>
        <v>700</v>
      </c>
      <c r="E23" s="184">
        <v>0</v>
      </c>
      <c r="F23" s="184">
        <f>'INTEREST CALCULATION '!F3/10^5</f>
        <v>0</v>
      </c>
      <c r="G23" s="181">
        <f>'INTEREST CALCULATION '!B8*100</f>
        <v>175</v>
      </c>
      <c r="H23" s="181">
        <f>'INTEREST CALCULATION '!B9*100</f>
        <v>175</v>
      </c>
      <c r="I23" s="181">
        <f>'INTEREST CALCULATION '!B10*100</f>
        <v>175</v>
      </c>
      <c r="J23" s="181">
        <f>'INTEREST CALCULATION '!B11*100</f>
        <v>175</v>
      </c>
      <c r="K23" s="184">
        <f>'INTEREST CALCULATION '!B12*100</f>
        <v>0</v>
      </c>
      <c r="L23" s="184">
        <v>0</v>
      </c>
      <c r="M23" s="184">
        <v>0</v>
      </c>
      <c r="N23" s="184"/>
      <c r="O23" s="184"/>
      <c r="P23" s="184"/>
      <c r="Q23" s="184">
        <v>0</v>
      </c>
      <c r="R23" s="184"/>
      <c r="S23" s="182">
        <f>SUM(E23:Q23)</f>
        <v>700</v>
      </c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3"/>
      <c r="AE23" s="144"/>
      <c r="AF23" s="144"/>
      <c r="AG23" s="144"/>
    </row>
    <row r="24" spans="1:33" ht="24.9" customHeight="1" x14ac:dyDescent="0.3">
      <c r="A24" s="117"/>
      <c r="B24" s="185"/>
      <c r="C24" s="168" t="s">
        <v>53</v>
      </c>
      <c r="D24" s="180"/>
      <c r="E24" s="184">
        <v>0</v>
      </c>
      <c r="F24" s="184">
        <v>0</v>
      </c>
      <c r="G24" s="184">
        <v>0</v>
      </c>
      <c r="H24" s="184">
        <v>0</v>
      </c>
      <c r="I24" s="184">
        <v>0</v>
      </c>
      <c r="J24" s="184">
        <v>0</v>
      </c>
      <c r="K24" s="184">
        <v>0</v>
      </c>
      <c r="L24" s="184">
        <v>0</v>
      </c>
      <c r="M24" s="184">
        <v>0</v>
      </c>
      <c r="N24" s="184">
        <f>'INTEREST CALCULATION '!F31/10^5</f>
        <v>0</v>
      </c>
      <c r="O24" s="184">
        <f>'INTEREST CALCULATION '!C16*100</f>
        <v>175</v>
      </c>
      <c r="P24" s="184">
        <f>'INTEREST CALCULATION '!C17*100</f>
        <v>175</v>
      </c>
      <c r="Q24" s="184">
        <f>'INTEREST CALCULATION '!C18*100</f>
        <v>175</v>
      </c>
      <c r="R24" s="184">
        <f>'INTEREST CALCULATION '!C19*100</f>
        <v>175</v>
      </c>
      <c r="S24" s="182">
        <f>SUM(E24:R24)</f>
        <v>700</v>
      </c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3"/>
      <c r="AE24" s="144"/>
      <c r="AF24" s="144"/>
      <c r="AG24" s="144"/>
    </row>
    <row r="25" spans="1:33" ht="24.9" customHeight="1" thickBot="1" x14ac:dyDescent="0.35">
      <c r="A25" s="160"/>
      <c r="B25" s="175"/>
      <c r="C25" s="168" t="s">
        <v>42</v>
      </c>
      <c r="D25" s="227">
        <f t="shared" ref="D25:I25" si="7">D22+D23</f>
        <v>0</v>
      </c>
      <c r="E25" s="183">
        <f t="shared" si="7"/>
        <v>0</v>
      </c>
      <c r="F25" s="183">
        <f t="shared" si="7"/>
        <v>0</v>
      </c>
      <c r="G25" s="183">
        <f t="shared" si="7"/>
        <v>7.9820999999924425E-4</v>
      </c>
      <c r="H25" s="227">
        <f t="shared" si="7"/>
        <v>2.8794375000131822E-3</v>
      </c>
      <c r="I25" s="227">
        <f t="shared" si="7"/>
        <v>-4.348299999946903E-3</v>
      </c>
      <c r="J25" s="227">
        <f>J22+J23</f>
        <v>-1.5118074999236342E-3</v>
      </c>
      <c r="K25" s="183">
        <f>K22+K23</f>
        <v>5.2607996400001298</v>
      </c>
      <c r="L25" s="183">
        <f>L22+L23</f>
        <v>47.942728040000191</v>
      </c>
      <c r="M25" s="155">
        <f t="shared" ref="M25:R25" si="8">M22-M24</f>
        <v>182.78368141000016</v>
      </c>
      <c r="N25" s="155">
        <f t="shared" si="8"/>
        <v>568.99365975000023</v>
      </c>
      <c r="O25" s="155">
        <f t="shared" si="8"/>
        <v>415.91674000000023</v>
      </c>
      <c r="P25" s="155">
        <f t="shared" si="8"/>
        <v>267.71794525000018</v>
      </c>
      <c r="Q25" s="155">
        <f t="shared" si="8"/>
        <v>124.39727550000021</v>
      </c>
      <c r="R25" s="155">
        <f t="shared" si="8"/>
        <v>466.55542720000017</v>
      </c>
      <c r="S25" s="156">
        <f>S11-S20</f>
        <v>1166.5554272000004</v>
      </c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3"/>
      <c r="AE25" s="144"/>
      <c r="AF25" s="144"/>
      <c r="AG25" s="144"/>
    </row>
    <row r="26" spans="1:33" ht="24.9" customHeight="1" x14ac:dyDescent="0.3">
      <c r="A26" s="117"/>
      <c r="B26" s="191"/>
      <c r="C26" s="192"/>
      <c r="D26" s="193"/>
      <c r="E26" s="193"/>
      <c r="F26" s="193"/>
      <c r="G26" s="193"/>
      <c r="H26" s="193"/>
      <c r="I26" s="193"/>
      <c r="J26" s="193"/>
      <c r="K26" s="194"/>
      <c r="L26" s="194"/>
      <c r="M26" s="194"/>
      <c r="N26" s="194"/>
      <c r="O26" s="194"/>
      <c r="P26" s="194"/>
      <c r="Q26" s="194"/>
      <c r="R26" s="194"/>
      <c r="S26" s="195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3"/>
      <c r="AE26" s="144"/>
      <c r="AF26" s="144"/>
      <c r="AG26" s="144"/>
    </row>
    <row r="27" spans="1:33" ht="24.9" customHeight="1" x14ac:dyDescent="0.3">
      <c r="A27" s="117"/>
      <c r="B27" s="117"/>
      <c r="C27" s="117"/>
      <c r="D27" s="117"/>
      <c r="E27" s="223"/>
      <c r="F27" s="117"/>
      <c r="G27" s="117"/>
      <c r="H27" s="117"/>
      <c r="I27" s="117"/>
      <c r="J27" s="117"/>
      <c r="K27" s="117" t="s">
        <v>20</v>
      </c>
      <c r="L27" s="117"/>
      <c r="M27" s="117"/>
      <c r="N27" s="117"/>
      <c r="O27" s="117"/>
      <c r="P27" s="117"/>
      <c r="Q27" s="117"/>
      <c r="R27" s="117"/>
      <c r="S27" s="224">
        <f>S25-S9</f>
        <v>766.55542720000039</v>
      </c>
      <c r="T27" s="117"/>
      <c r="U27" s="117"/>
      <c r="V27" s="117"/>
      <c r="W27" s="117"/>
      <c r="X27" s="117"/>
      <c r="Y27" s="157"/>
      <c r="Z27" s="158"/>
      <c r="AA27" s="158"/>
      <c r="AB27" s="158"/>
      <c r="AC27" s="158"/>
    </row>
    <row r="28" spans="1:33" ht="24.9" customHeight="1" x14ac:dyDescent="0.3">
      <c r="A28" s="117"/>
      <c r="B28" s="117"/>
      <c r="C28" s="188" t="s">
        <v>41</v>
      </c>
      <c r="D28" s="188"/>
      <c r="E28" s="48">
        <f t="shared" ref="E28:I28" si="9">E10-E20</f>
        <v>-255</v>
      </c>
      <c r="F28" s="48">
        <f t="shared" si="9"/>
        <v>0</v>
      </c>
      <c r="G28" s="48">
        <f>G10-G20</f>
        <v>-219.99920179</v>
      </c>
      <c r="H28" s="48">
        <f>H10-H20</f>
        <v>-204.99791877249999</v>
      </c>
      <c r="I28" s="48">
        <f t="shared" si="9"/>
        <v>-205.00722773749996</v>
      </c>
      <c r="J28" s="48">
        <f>J10-J20</f>
        <v>-214.99716350749998</v>
      </c>
      <c r="K28" s="190">
        <f>SUM(E28:J28)</f>
        <v>-1100.0015118074998</v>
      </c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8"/>
    </row>
    <row r="29" spans="1:33" ht="24.9" customHeight="1" x14ac:dyDescent="0.3">
      <c r="A29" s="117"/>
      <c r="B29" s="117"/>
      <c r="C29" s="188" t="s">
        <v>55</v>
      </c>
      <c r="D29" s="188"/>
      <c r="E29" s="48">
        <f>E28</f>
        <v>-255</v>
      </c>
      <c r="F29" s="48">
        <f>E29+F28</f>
        <v>-255</v>
      </c>
      <c r="G29" s="48">
        <f>F29+G28</f>
        <v>-474.99920179000003</v>
      </c>
      <c r="H29" s="48">
        <f>G29+H28</f>
        <v>-679.99712056249996</v>
      </c>
      <c r="I29" s="48">
        <f>H29+I28</f>
        <v>-885.00434829999995</v>
      </c>
      <c r="J29" s="48">
        <f>I29+J28</f>
        <v>-1100.0015118074998</v>
      </c>
      <c r="K29" s="190">
        <f>J29</f>
        <v>-1100.0015118074998</v>
      </c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8"/>
    </row>
    <row r="30" spans="1:33" ht="24.9" customHeight="1" x14ac:dyDescent="0.3">
      <c r="A30" s="117"/>
      <c r="B30" s="117"/>
      <c r="C30" s="188" t="str">
        <f>C9</f>
        <v xml:space="preserve">Promoter's Contribution </v>
      </c>
      <c r="D30" s="188"/>
      <c r="E30" s="189">
        <f>E9</f>
        <v>255</v>
      </c>
      <c r="F30" s="189">
        <f t="shared" ref="F30:J30" si="10">F9</f>
        <v>0</v>
      </c>
      <c r="G30" s="189">
        <f t="shared" si="10"/>
        <v>45</v>
      </c>
      <c r="H30" s="189">
        <f t="shared" si="10"/>
        <v>30</v>
      </c>
      <c r="I30" s="189">
        <f t="shared" si="10"/>
        <v>30</v>
      </c>
      <c r="J30" s="189">
        <f t="shared" si="10"/>
        <v>40</v>
      </c>
      <c r="K30" s="189">
        <f>SUM(E30:J30)</f>
        <v>400</v>
      </c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8"/>
    </row>
    <row r="31" spans="1:33" ht="24.9" customHeight="1" x14ac:dyDescent="0.3">
      <c r="A31" s="117"/>
      <c r="B31" s="117"/>
      <c r="C31" s="188" t="str">
        <f>C23</f>
        <v xml:space="preserve">Term Loan From Bank </v>
      </c>
      <c r="D31" s="188"/>
      <c r="E31" s="190">
        <f>E23</f>
        <v>0</v>
      </c>
      <c r="F31" s="190">
        <f t="shared" ref="F31:J31" si="11">F23</f>
        <v>0</v>
      </c>
      <c r="G31" s="190">
        <f t="shared" si="11"/>
        <v>175</v>
      </c>
      <c r="H31" s="190">
        <f t="shared" si="11"/>
        <v>175</v>
      </c>
      <c r="I31" s="190">
        <f t="shared" si="11"/>
        <v>175</v>
      </c>
      <c r="J31" s="190">
        <f t="shared" si="11"/>
        <v>175</v>
      </c>
      <c r="K31" s="189">
        <f>SUM(E31:J31)</f>
        <v>700</v>
      </c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8"/>
    </row>
    <row r="32" spans="1:33" ht="24.9" customHeight="1" x14ac:dyDescent="0.3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8"/>
    </row>
    <row r="33" spans="1:25" ht="24.9" customHeight="1" x14ac:dyDescent="0.3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8"/>
    </row>
    <row r="34" spans="1:25" ht="24.9" customHeight="1" x14ac:dyDescent="0.3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8"/>
    </row>
    <row r="35" spans="1:25" ht="24.9" customHeight="1" x14ac:dyDescent="0.3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8"/>
    </row>
    <row r="36" spans="1:25" ht="24.9" customHeight="1" x14ac:dyDescent="0.3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8"/>
    </row>
    <row r="37" spans="1:25" ht="24.9" customHeight="1" x14ac:dyDescent="0.3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8"/>
    </row>
    <row r="38" spans="1:25" ht="24.9" customHeight="1" x14ac:dyDescent="0.3">
      <c r="A38" s="117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8"/>
    </row>
    <row r="39" spans="1:25" ht="24.9" customHeight="1" x14ac:dyDescent="0.3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8"/>
    </row>
    <row r="40" spans="1:25" ht="24.9" customHeight="1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8"/>
    </row>
    <row r="41" spans="1:25" ht="24.9" customHeight="1" x14ac:dyDescent="0.3">
      <c r="A41" s="117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8"/>
    </row>
    <row r="42" spans="1:25" ht="24.9" customHeight="1" x14ac:dyDescent="0.3">
      <c r="A42" s="117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8"/>
    </row>
    <row r="43" spans="1:25" ht="24.9" customHeight="1" x14ac:dyDescent="0.3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8"/>
    </row>
    <row r="44" spans="1:25" ht="24.9" customHeight="1" x14ac:dyDescent="0.3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8"/>
    </row>
    <row r="45" spans="1:25" ht="24.9" customHeight="1" x14ac:dyDescent="0.3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8"/>
    </row>
    <row r="46" spans="1:25" ht="24.9" customHeight="1" x14ac:dyDescent="0.3">
      <c r="A46" s="117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8"/>
    </row>
    <row r="47" spans="1:25" ht="24.9" customHeight="1" x14ac:dyDescent="0.3">
      <c r="A47" s="117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8"/>
    </row>
    <row r="48" spans="1:25" ht="24.9" customHeight="1" x14ac:dyDescent="0.3">
      <c r="A48" s="117"/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8"/>
    </row>
    <row r="49" spans="1:25" ht="24.9" customHeight="1" x14ac:dyDescent="0.3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8"/>
    </row>
    <row r="50" spans="1:25" ht="24.9" customHeight="1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8"/>
    </row>
    <row r="51" spans="1:25" ht="24.9" customHeight="1" x14ac:dyDescent="0.3">
      <c r="A51" s="117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8"/>
    </row>
    <row r="52" spans="1:25" ht="24.9" customHeight="1" x14ac:dyDescent="0.3">
      <c r="A52" s="117"/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8"/>
    </row>
    <row r="53" spans="1:25" ht="24.9" customHeight="1" x14ac:dyDescent="0.3">
      <c r="A53" s="117"/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8"/>
    </row>
    <row r="54" spans="1:25" ht="24.9" customHeight="1" x14ac:dyDescent="0.3">
      <c r="A54" s="117"/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8"/>
    </row>
    <row r="55" spans="1:25" ht="24.9" customHeight="1" x14ac:dyDescent="0.3">
      <c r="A55" s="117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8"/>
    </row>
    <row r="56" spans="1:25" ht="24.9" customHeight="1" x14ac:dyDescent="0.3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8"/>
    </row>
    <row r="57" spans="1:25" ht="24.9" customHeight="1" x14ac:dyDescent="0.3">
      <c r="A57" s="117"/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8"/>
    </row>
    <row r="58" spans="1:25" ht="24.9" customHeight="1" x14ac:dyDescent="0.3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8"/>
    </row>
    <row r="59" spans="1:25" ht="24.9" customHeight="1" x14ac:dyDescent="0.3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8"/>
    </row>
    <row r="60" spans="1:25" ht="24.9" customHeight="1" x14ac:dyDescent="0.3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8"/>
    </row>
    <row r="61" spans="1:25" ht="24.9" customHeight="1" x14ac:dyDescent="0.3">
      <c r="A61" s="117"/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8"/>
    </row>
    <row r="62" spans="1:25" ht="24.9" customHeight="1" x14ac:dyDescent="0.3">
      <c r="A62" s="117"/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8"/>
    </row>
    <row r="63" spans="1:25" ht="24.9" customHeight="1" x14ac:dyDescent="0.3">
      <c r="A63" s="117"/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8"/>
    </row>
    <row r="64" spans="1:25" ht="24.9" customHeight="1" x14ac:dyDescent="0.3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8"/>
    </row>
    <row r="65" spans="1:25" ht="24.9" customHeight="1" x14ac:dyDescent="0.3">
      <c r="A65" s="117"/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8"/>
    </row>
    <row r="66" spans="1:25" ht="24.9" customHeight="1" x14ac:dyDescent="0.3">
      <c r="A66" s="117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8"/>
    </row>
    <row r="67" spans="1:25" ht="24.9" customHeight="1" x14ac:dyDescent="0.3">
      <c r="A67" s="117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8"/>
    </row>
    <row r="68" spans="1:25" ht="24.9" customHeight="1" x14ac:dyDescent="0.3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8"/>
    </row>
    <row r="69" spans="1:25" ht="24.9" customHeight="1" x14ac:dyDescent="0.3">
      <c r="A69" s="117"/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8"/>
    </row>
    <row r="70" spans="1:25" ht="24.9" customHeight="1" x14ac:dyDescent="0.3">
      <c r="A70" s="117"/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8"/>
    </row>
    <row r="71" spans="1:25" ht="24.9" customHeight="1" x14ac:dyDescent="0.3">
      <c r="A71" s="117"/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8"/>
    </row>
    <row r="72" spans="1:25" ht="24.9" customHeight="1" x14ac:dyDescent="0.3">
      <c r="A72" s="117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8"/>
    </row>
    <row r="73" spans="1:25" ht="24.9" customHeight="1" x14ac:dyDescent="0.3">
      <c r="A73" s="117"/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8"/>
    </row>
    <row r="74" spans="1:25" ht="24.9" customHeight="1" x14ac:dyDescent="0.3">
      <c r="A74" s="117"/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8"/>
    </row>
    <row r="75" spans="1:25" ht="24.9" customHeight="1" x14ac:dyDescent="0.3">
      <c r="A75" s="117"/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8"/>
    </row>
    <row r="76" spans="1:25" ht="24.9" customHeight="1" x14ac:dyDescent="0.3">
      <c r="A76" s="117"/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8"/>
    </row>
    <row r="77" spans="1:25" ht="24.9" customHeight="1" x14ac:dyDescent="0.3">
      <c r="A77" s="117"/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8"/>
    </row>
    <row r="78" spans="1:25" ht="24.9" customHeight="1" x14ac:dyDescent="0.3">
      <c r="A78" s="117"/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8"/>
    </row>
    <row r="79" spans="1:25" ht="24.9" customHeight="1" x14ac:dyDescent="0.3">
      <c r="A79" s="117"/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8"/>
    </row>
    <row r="80" spans="1:25" ht="24.9" customHeight="1" x14ac:dyDescent="0.3">
      <c r="A80" s="117"/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8"/>
    </row>
    <row r="81" spans="1:25" ht="24.9" customHeight="1" x14ac:dyDescent="0.3">
      <c r="A81" s="117"/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8"/>
    </row>
    <row r="82" spans="1:25" ht="24.9" customHeight="1" x14ac:dyDescent="0.3">
      <c r="A82" s="117"/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8"/>
    </row>
    <row r="83" spans="1:25" ht="24.9" customHeight="1" x14ac:dyDescent="0.3">
      <c r="A83" s="117"/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8"/>
    </row>
    <row r="84" spans="1:25" ht="24.9" customHeight="1" x14ac:dyDescent="0.3">
      <c r="A84" s="117"/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8"/>
    </row>
    <row r="85" spans="1:25" ht="24.9" customHeight="1" x14ac:dyDescent="0.3">
      <c r="A85" s="117"/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8"/>
    </row>
    <row r="86" spans="1:25" ht="24.9" customHeight="1" x14ac:dyDescent="0.3">
      <c r="A86" s="117"/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8"/>
    </row>
    <row r="87" spans="1:25" ht="24.9" customHeight="1" x14ac:dyDescent="0.3">
      <c r="A87" s="117"/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8"/>
    </row>
  </sheetData>
  <mergeCells count="4">
    <mergeCell ref="E6:E7"/>
    <mergeCell ref="B4:S4"/>
    <mergeCell ref="B2:S2"/>
    <mergeCell ref="B1:S1"/>
  </mergeCells>
  <pageMargins left="0.31" right="0.16" top="0.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opLeftCell="E6" workbookViewId="0">
      <selection activeCell="U22" sqref="U22"/>
    </sheetView>
  </sheetViews>
  <sheetFormatPr defaultRowHeight="14.4" x14ac:dyDescent="0.3"/>
  <cols>
    <col min="2" max="2" width="6.5546875" bestFit="1" customWidth="1"/>
    <col min="3" max="3" width="51.44140625" bestFit="1" customWidth="1"/>
    <col min="4" max="4" width="14.109375" bestFit="1" customWidth="1"/>
    <col min="5" max="5" width="15.88671875" customWidth="1"/>
    <col min="6" max="6" width="10.88671875" bestFit="1" customWidth="1"/>
    <col min="7" max="7" width="10.5546875" bestFit="1" customWidth="1"/>
    <col min="8" max="8" width="11.88671875" bestFit="1" customWidth="1"/>
    <col min="9" max="10" width="12.5546875" bestFit="1" customWidth="1"/>
    <col min="11" max="13" width="11.6640625" bestFit="1" customWidth="1"/>
    <col min="14" max="14" width="11.5546875" bestFit="1" customWidth="1"/>
    <col min="15" max="16" width="11.109375" customWidth="1"/>
    <col min="17" max="17" width="11.109375" bestFit="1" customWidth="1"/>
    <col min="18" max="18" width="11.109375" customWidth="1"/>
    <col min="19" max="19" width="11.109375" bestFit="1" customWidth="1"/>
  </cols>
  <sheetData>
    <row r="1" spans="1:19" x14ac:dyDescent="0.3">
      <c r="A1" s="116"/>
      <c r="B1" s="248" t="s">
        <v>79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</row>
    <row r="2" spans="1:19" x14ac:dyDescent="0.3">
      <c r="A2" s="116"/>
      <c r="B2" s="248" t="s">
        <v>82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50"/>
    </row>
    <row r="3" spans="1:19" x14ac:dyDescent="0.3">
      <c r="A3" s="116"/>
      <c r="B3" s="119"/>
      <c r="C3" s="119"/>
      <c r="D3" s="119"/>
      <c r="E3" s="119"/>
      <c r="F3" s="211"/>
      <c r="G3" s="1" t="str">
        <f>'CASH FLOW'!G3</f>
        <v>Oct-Dec 22</v>
      </c>
      <c r="H3" s="1" t="str">
        <f>'CASH FLOW'!H3</f>
        <v>Jan-Mar 23</v>
      </c>
      <c r="I3" s="1" t="str">
        <f>'CASH FLOW'!I3</f>
        <v>April-June23</v>
      </c>
      <c r="J3" s="1" t="str">
        <f>'CASH FLOW'!J3</f>
        <v>July-Sept 23</v>
      </c>
      <c r="K3" s="1" t="str">
        <f>'CASH FLOW'!K3</f>
        <v>Oct-Dec 23</v>
      </c>
      <c r="L3" s="1" t="str">
        <f>'CASH FLOW'!L3</f>
        <v>Jan-Mar 24</v>
      </c>
      <c r="M3" s="1" t="str">
        <f>'CASH FLOW'!M3</f>
        <v>April-June24</v>
      </c>
      <c r="N3" s="1" t="str">
        <f>'CASH FLOW'!N3</f>
        <v>July-Sept 24</v>
      </c>
      <c r="O3" s="1" t="str">
        <f>'CASH FLOW'!O3</f>
        <v>Oct-Dec 24</v>
      </c>
      <c r="P3" s="1" t="str">
        <f>'CASH FLOW'!P3</f>
        <v>Jan-Mar 25</v>
      </c>
      <c r="Q3" s="1" t="str">
        <f>'CASH FLOW'!Q3</f>
        <v>Apr- June 25</v>
      </c>
      <c r="R3" s="1" t="str">
        <f>'CASH FLOW'!R3</f>
        <v>July- Sept 25</v>
      </c>
      <c r="S3" s="120"/>
    </row>
    <row r="4" spans="1:19" ht="15" thickBot="1" x14ac:dyDescent="0.35">
      <c r="A4" s="116"/>
      <c r="B4" s="245" t="s">
        <v>51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7"/>
    </row>
    <row r="5" spans="1:19" ht="16.2" thickBot="1" x14ac:dyDescent="0.35">
      <c r="A5" s="121"/>
      <c r="B5" s="169"/>
      <c r="C5" s="161"/>
      <c r="D5" s="122" t="s">
        <v>43</v>
      </c>
      <c r="E5" s="123"/>
      <c r="F5" s="124"/>
      <c r="G5" s="124">
        <v>3</v>
      </c>
      <c r="H5" s="124">
        <v>3</v>
      </c>
      <c r="I5" s="124">
        <v>3</v>
      </c>
      <c r="J5" s="124">
        <v>3</v>
      </c>
      <c r="K5" s="124">
        <v>3</v>
      </c>
      <c r="L5" s="124">
        <v>3</v>
      </c>
      <c r="M5" s="124">
        <v>3</v>
      </c>
      <c r="N5" s="124">
        <v>3</v>
      </c>
      <c r="O5" s="124">
        <v>3</v>
      </c>
      <c r="P5" s="124">
        <v>3</v>
      </c>
      <c r="Q5" s="124">
        <v>3</v>
      </c>
      <c r="R5" s="220">
        <v>3</v>
      </c>
      <c r="S5" s="125">
        <f>SUM(F5:R5)</f>
        <v>36</v>
      </c>
    </row>
    <row r="6" spans="1:19" ht="15.6" x14ac:dyDescent="0.3">
      <c r="A6" s="127"/>
      <c r="B6" s="170"/>
      <c r="C6" s="162"/>
      <c r="D6" s="128"/>
      <c r="E6" s="243" t="str">
        <f>'CASH FLOW'!E6:E7</f>
        <v>Till Date 10.10.22</v>
      </c>
      <c r="F6" s="129"/>
      <c r="G6" s="129" t="str">
        <f>'CASH FLOW'!G6</f>
        <v>Dec,22</v>
      </c>
      <c r="H6" s="129" t="str">
        <f>'CASH FLOW'!H6</f>
        <v>Mar,23</v>
      </c>
      <c r="I6" s="129" t="str">
        <f>'CASH FLOW'!I6</f>
        <v>June,23</v>
      </c>
      <c r="J6" s="129" t="str">
        <f>'CASH FLOW'!J6</f>
        <v>Sept,23</v>
      </c>
      <c r="K6" s="129" t="str">
        <f>'CASH FLOW'!K6</f>
        <v>Dec,23</v>
      </c>
      <c r="L6" s="129" t="str">
        <f>'CASH FLOW'!L6</f>
        <v>Mar,24</v>
      </c>
      <c r="M6" s="129" t="str">
        <f>'CASH FLOW'!M6</f>
        <v>June,24</v>
      </c>
      <c r="N6" s="129" t="str">
        <f>'CASH FLOW'!N6</f>
        <v>Sept,24</v>
      </c>
      <c r="O6" s="129" t="str">
        <f>'CASH FLOW'!O6</f>
        <v>Dec,24</v>
      </c>
      <c r="P6" s="129" t="str">
        <f>'CASH FLOW'!P6</f>
        <v>Mar,25</v>
      </c>
      <c r="Q6" s="129" t="str">
        <f>'CASH FLOW'!Q6</f>
        <v>June,25</v>
      </c>
      <c r="R6" s="129" t="str">
        <f>'CASH FLOW'!R6</f>
        <v>Sept,25</v>
      </c>
      <c r="S6" s="130" t="s">
        <v>20</v>
      </c>
    </row>
    <row r="7" spans="1:19" ht="26.4" x14ac:dyDescent="0.3">
      <c r="A7" s="121"/>
      <c r="B7" s="171" t="s">
        <v>32</v>
      </c>
      <c r="C7" s="163" t="s">
        <v>33</v>
      </c>
      <c r="D7" s="135"/>
      <c r="E7" s="244"/>
      <c r="F7" s="136"/>
      <c r="G7" s="136" t="s">
        <v>44</v>
      </c>
      <c r="H7" s="136" t="s">
        <v>44</v>
      </c>
      <c r="I7" s="136" t="s">
        <v>44</v>
      </c>
      <c r="J7" s="136" t="s">
        <v>44</v>
      </c>
      <c r="K7" s="136" t="s">
        <v>44</v>
      </c>
      <c r="L7" s="136" t="s">
        <v>44</v>
      </c>
      <c r="M7" s="136" t="s">
        <v>44</v>
      </c>
      <c r="N7" s="136" t="s">
        <v>44</v>
      </c>
      <c r="O7" s="136" t="s">
        <v>44</v>
      </c>
      <c r="P7" s="136" t="s">
        <v>44</v>
      </c>
      <c r="Q7" s="136" t="s">
        <v>44</v>
      </c>
      <c r="R7" s="136" t="str">
        <f>'CASH FLOW'!R7</f>
        <v xml:space="preserve">Quarter ended </v>
      </c>
      <c r="S7" s="137"/>
    </row>
    <row r="8" spans="1:19" x14ac:dyDescent="0.3">
      <c r="A8" s="121"/>
      <c r="B8" s="171" t="s">
        <v>34</v>
      </c>
      <c r="C8" s="163" t="s">
        <v>35</v>
      </c>
      <c r="D8" s="135"/>
      <c r="E8" s="135"/>
      <c r="F8" s="139"/>
      <c r="G8" s="139"/>
      <c r="H8" s="139"/>
      <c r="I8" s="139"/>
      <c r="J8" s="139"/>
      <c r="K8" s="140"/>
      <c r="L8" s="139"/>
      <c r="M8" s="139"/>
      <c r="N8" s="139"/>
      <c r="O8" s="139"/>
      <c r="P8" s="139"/>
      <c r="Q8" s="139"/>
      <c r="R8" s="221"/>
      <c r="S8" s="141"/>
    </row>
    <row r="9" spans="1:19" x14ac:dyDescent="0.3">
      <c r="A9" s="121"/>
      <c r="B9" s="172">
        <v>2</v>
      </c>
      <c r="C9" s="164" t="s">
        <v>47</v>
      </c>
      <c r="D9" s="159">
        <f>'CASH FLOW'!D10</f>
        <v>1150</v>
      </c>
      <c r="E9" s="145">
        <f>'COLLECTION PLAN '!R36</f>
        <v>0</v>
      </c>
      <c r="F9" s="145">
        <f>'COLLECTION PLAN '!R37</f>
        <v>0</v>
      </c>
      <c r="G9" s="145">
        <f>'COLLECTION PLAN '!R38</f>
        <v>8.8798607100000009</v>
      </c>
      <c r="H9" s="145">
        <f>'COLLECTION PLAN '!R39</f>
        <v>46.6192687275</v>
      </c>
      <c r="I9" s="145">
        <f>'COLLECTION PLAN '!R40</f>
        <v>122.09808476250001</v>
      </c>
      <c r="J9" s="145">
        <f>'COLLECTION PLAN '!R41</f>
        <v>237.53627399250001</v>
      </c>
      <c r="K9" s="145">
        <f>'COLLECTION PLAN '!R42</f>
        <v>330.77481144750004</v>
      </c>
      <c r="L9" s="145">
        <f>'COLLECTION PLAN '!R43</f>
        <v>355.19442840000005</v>
      </c>
      <c r="M9" s="145">
        <f>'COLLECTION PLAN '!R44</f>
        <v>417.35345336999995</v>
      </c>
      <c r="N9" s="145">
        <f>'COLLECTION PLAN '!R45</f>
        <v>479.51247834000009</v>
      </c>
      <c r="O9" s="145">
        <f>'COLLECTION PLAN '!R46</f>
        <v>221.99651774999998</v>
      </c>
      <c r="P9" s="145">
        <f>'COLLECTION PLAN '!R47</f>
        <v>221.99651774999998</v>
      </c>
      <c r="Q9" s="145">
        <f>'COLLECTION PLAN '!R48</f>
        <v>221.99651774999998</v>
      </c>
      <c r="R9" s="145">
        <f>'COLLECTION PLAN '!R49</f>
        <v>352.5972142</v>
      </c>
      <c r="S9" s="146">
        <f>SUM(E9:R9)</f>
        <v>3016.5554271999999</v>
      </c>
    </row>
    <row r="10" spans="1:19" x14ac:dyDescent="0.3">
      <c r="A10" s="121"/>
      <c r="B10" s="173"/>
      <c r="C10" s="163" t="s">
        <v>36</v>
      </c>
      <c r="D10" s="225">
        <f t="shared" ref="D10:R10" si="0">SUM(D9:D9)</f>
        <v>1150</v>
      </c>
      <c r="E10" s="34">
        <f t="shared" si="0"/>
        <v>0</v>
      </c>
      <c r="F10" s="34">
        <f t="shared" si="0"/>
        <v>0</v>
      </c>
      <c r="G10" s="34">
        <f t="shared" si="0"/>
        <v>8.8798607100000009</v>
      </c>
      <c r="H10" s="34">
        <f t="shared" si="0"/>
        <v>46.6192687275</v>
      </c>
      <c r="I10" s="34">
        <f t="shared" si="0"/>
        <v>122.09808476250001</v>
      </c>
      <c r="J10" s="34">
        <f t="shared" si="0"/>
        <v>237.53627399250001</v>
      </c>
      <c r="K10" s="34">
        <f t="shared" si="0"/>
        <v>330.77481144750004</v>
      </c>
      <c r="L10" s="34">
        <f t="shared" si="0"/>
        <v>355.19442840000005</v>
      </c>
      <c r="M10" s="34">
        <f t="shared" si="0"/>
        <v>417.35345336999995</v>
      </c>
      <c r="N10" s="34">
        <f t="shared" si="0"/>
        <v>479.51247834000009</v>
      </c>
      <c r="O10" s="34">
        <f t="shared" si="0"/>
        <v>221.99651774999998</v>
      </c>
      <c r="P10" s="34">
        <f t="shared" si="0"/>
        <v>221.99651774999998</v>
      </c>
      <c r="Q10" s="34">
        <f t="shared" si="0"/>
        <v>221.99651774999998</v>
      </c>
      <c r="R10" s="34">
        <f t="shared" si="0"/>
        <v>352.5972142</v>
      </c>
      <c r="S10" s="148">
        <f>SUM(S9:S9)</f>
        <v>3016.5554271999999</v>
      </c>
    </row>
    <row r="11" spans="1:19" x14ac:dyDescent="0.3">
      <c r="A11" s="121"/>
      <c r="B11" s="171" t="s">
        <v>37</v>
      </c>
      <c r="C11" s="163" t="s">
        <v>38</v>
      </c>
      <c r="D11" s="34"/>
      <c r="E11" s="34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222"/>
      <c r="S11" s="149"/>
    </row>
    <row r="12" spans="1:19" x14ac:dyDescent="0.3">
      <c r="A12" s="121"/>
      <c r="B12" s="172">
        <v>1</v>
      </c>
      <c r="C12" s="165" t="str">
        <f>'CASH FLOW'!C13</f>
        <v>Land &amp; Land Development Cost (Non Refundable Deposite)</v>
      </c>
      <c r="D12" s="210">
        <f>'CASH FLOW'!D13</f>
        <v>0</v>
      </c>
      <c r="E12" s="209">
        <f>'CASH FLOW'!E13</f>
        <v>141</v>
      </c>
      <c r="F12" s="209">
        <f>'CASH FLOW'!F13</f>
        <v>0</v>
      </c>
      <c r="G12" s="209">
        <f>'CASH FLOW'!G13</f>
        <v>34</v>
      </c>
      <c r="H12" s="209">
        <f>'CASH FLOW'!H13</f>
        <v>0</v>
      </c>
      <c r="I12" s="209">
        <f>'CASH FLOW'!I13</f>
        <v>0</v>
      </c>
      <c r="J12" s="209">
        <f>'CASH FLOW'!J13</f>
        <v>0</v>
      </c>
      <c r="K12" s="209">
        <f>'CASH FLOW'!K13</f>
        <v>0</v>
      </c>
      <c r="L12" s="209">
        <f>'CASH FLOW'!L13</f>
        <v>0</v>
      </c>
      <c r="M12" s="209">
        <f>'CASH FLOW'!M13</f>
        <v>0</v>
      </c>
      <c r="N12" s="209">
        <f>'CASH FLOW'!N13</f>
        <v>0</v>
      </c>
      <c r="O12" s="209">
        <f>'CASH FLOW'!O13</f>
        <v>0</v>
      </c>
      <c r="P12" s="209">
        <f>'CASH FLOW'!P13</f>
        <v>0</v>
      </c>
      <c r="Q12" s="209">
        <f>'CASH FLOW'!Q13</f>
        <v>0</v>
      </c>
      <c r="R12" s="209">
        <f>'CASH FLOW'!R13</f>
        <v>-175</v>
      </c>
      <c r="S12" s="149">
        <f t="shared" ref="S12:S18" si="1">SUM(E12:R12)</f>
        <v>0</v>
      </c>
    </row>
    <row r="13" spans="1:19" x14ac:dyDescent="0.3">
      <c r="A13" s="121"/>
      <c r="B13" s="172">
        <v>2</v>
      </c>
      <c r="C13" s="165" t="s">
        <v>48</v>
      </c>
      <c r="D13" s="151">
        <f>'CASH FLOW'!D14</f>
        <v>55</v>
      </c>
      <c r="E13" s="145">
        <f>'CASH FLOW'!E14</f>
        <v>47</v>
      </c>
      <c r="F13" s="147">
        <v>0</v>
      </c>
      <c r="G13" s="145">
        <f>'CASH FLOW'!G14</f>
        <v>8</v>
      </c>
      <c r="H13" s="145">
        <f>'CASH FLOW'!H14</f>
        <v>0</v>
      </c>
      <c r="I13" s="145">
        <f>'CASH FLOW'!I14</f>
        <v>0</v>
      </c>
      <c r="J13" s="145">
        <v>0</v>
      </c>
      <c r="K13" s="145">
        <v>0</v>
      </c>
      <c r="L13" s="145">
        <v>0</v>
      </c>
      <c r="M13" s="145">
        <v>0</v>
      </c>
      <c r="N13" s="145"/>
      <c r="O13" s="145"/>
      <c r="P13" s="145"/>
      <c r="Q13" s="145">
        <v>0</v>
      </c>
      <c r="R13" s="145">
        <v>0</v>
      </c>
      <c r="S13" s="149">
        <f t="shared" si="1"/>
        <v>55</v>
      </c>
    </row>
    <row r="14" spans="1:19" x14ac:dyDescent="0.3">
      <c r="A14" s="121"/>
      <c r="B14" s="172">
        <v>3</v>
      </c>
      <c r="C14" s="165" t="s">
        <v>6</v>
      </c>
      <c r="D14" s="152">
        <f>'CASH FLOW'!D15</f>
        <v>1813.9</v>
      </c>
      <c r="E14" s="145">
        <f>'CASH FLOW'!E15</f>
        <v>5</v>
      </c>
      <c r="F14" s="145">
        <f>'CASH FLOW'!F15</f>
        <v>0</v>
      </c>
      <c r="G14" s="145">
        <f>'CASH FLOW'!G15</f>
        <v>141.44</v>
      </c>
      <c r="H14" s="145">
        <f>'CASH FLOW'!H15</f>
        <v>177.3</v>
      </c>
      <c r="I14" s="145">
        <f>'CASH FLOW'!I15</f>
        <v>247.91</v>
      </c>
      <c r="J14" s="145">
        <f>'CASH FLOW'!J15</f>
        <v>368.46</v>
      </c>
      <c r="K14" s="145">
        <f>'CASH FLOW'!K15</f>
        <v>289</v>
      </c>
      <c r="L14" s="145">
        <f>'CASH FLOW'!L15</f>
        <v>278</v>
      </c>
      <c r="M14" s="145">
        <f>'CASH FLOW'!M15</f>
        <v>248</v>
      </c>
      <c r="N14" s="145">
        <f>'CASH FLOW'!N15</f>
        <v>58.79</v>
      </c>
      <c r="O14" s="145">
        <v>0</v>
      </c>
      <c r="P14" s="145">
        <v>0</v>
      </c>
      <c r="Q14" s="145">
        <v>0</v>
      </c>
      <c r="R14" s="145">
        <v>0</v>
      </c>
      <c r="S14" s="149">
        <f t="shared" si="1"/>
        <v>1813.8999999999999</v>
      </c>
    </row>
    <row r="15" spans="1:19" x14ac:dyDescent="0.3">
      <c r="A15" s="121"/>
      <c r="B15" s="172">
        <v>4</v>
      </c>
      <c r="C15" s="165" t="s">
        <v>7</v>
      </c>
      <c r="D15" s="152">
        <f>'CASH FLOW'!D16</f>
        <v>135</v>
      </c>
      <c r="E15" s="145">
        <f>'CASH FLOW'!E16</f>
        <v>62</v>
      </c>
      <c r="F15" s="145">
        <f>'CASH FLOW'!F16</f>
        <v>0</v>
      </c>
      <c r="G15" s="145">
        <f>'CASH FLOW'!G16</f>
        <v>8</v>
      </c>
      <c r="H15" s="145">
        <f>'CASH FLOW'!H16</f>
        <v>7</v>
      </c>
      <c r="I15" s="145">
        <f>'CASH FLOW'!I16</f>
        <v>7</v>
      </c>
      <c r="J15" s="145">
        <f>'CASH FLOW'!J16</f>
        <v>7</v>
      </c>
      <c r="K15" s="145">
        <f>'CASH FLOW'!K16</f>
        <v>7</v>
      </c>
      <c r="L15" s="145">
        <f>'CASH FLOW'!L16</f>
        <v>7</v>
      </c>
      <c r="M15" s="145">
        <f>'CASH FLOW'!M16</f>
        <v>7</v>
      </c>
      <c r="N15" s="145">
        <f>'CASH FLOW'!N16</f>
        <v>7</v>
      </c>
      <c r="O15" s="145">
        <f>'CASH FLOW'!O16</f>
        <v>4</v>
      </c>
      <c r="P15" s="145">
        <f>'CASH FLOW'!P16</f>
        <v>4</v>
      </c>
      <c r="Q15" s="145">
        <f>'CASH FLOW'!Q16</f>
        <v>4</v>
      </c>
      <c r="R15" s="145">
        <f>'CASH FLOW'!R16</f>
        <v>4</v>
      </c>
      <c r="S15" s="149">
        <f t="shared" si="1"/>
        <v>135</v>
      </c>
    </row>
    <row r="16" spans="1:19" x14ac:dyDescent="0.3">
      <c r="A16" s="121"/>
      <c r="B16" s="172">
        <v>5</v>
      </c>
      <c r="C16" s="165" t="str">
        <f>'CASH FLOW'!C17</f>
        <v>Contingencies</v>
      </c>
      <c r="D16" s="153">
        <f>'CASH FLOW'!D17</f>
        <v>90</v>
      </c>
      <c r="E16" s="145">
        <f>'CASH FLOW'!E17</f>
        <v>0</v>
      </c>
      <c r="F16" s="145">
        <f>'CASH FLOW'!F17</f>
        <v>0</v>
      </c>
      <c r="G16" s="145">
        <f>'CASH FLOW'!G17</f>
        <v>10</v>
      </c>
      <c r="H16" s="145">
        <f>'CASH FLOW'!H17</f>
        <v>10</v>
      </c>
      <c r="I16" s="145">
        <f>'CASH FLOW'!I17</f>
        <v>10</v>
      </c>
      <c r="J16" s="145">
        <f>'CASH FLOW'!J17</f>
        <v>10</v>
      </c>
      <c r="K16" s="145">
        <f>'CASH FLOW'!K17</f>
        <v>10</v>
      </c>
      <c r="L16" s="145">
        <f>'CASH FLOW'!L17</f>
        <v>8</v>
      </c>
      <c r="M16" s="145">
        <f>'CASH FLOW'!M17</f>
        <v>8</v>
      </c>
      <c r="N16" s="145">
        <f>'CASH FLOW'!N17</f>
        <v>8</v>
      </c>
      <c r="O16" s="145">
        <f>'CASH FLOW'!O17</f>
        <v>4</v>
      </c>
      <c r="P16" s="145">
        <f>'CASH FLOW'!P17</f>
        <v>4</v>
      </c>
      <c r="Q16" s="145">
        <f>'CASH FLOW'!Q17</f>
        <v>4</v>
      </c>
      <c r="R16" s="145">
        <f>'CASH FLOW'!R17</f>
        <v>4</v>
      </c>
      <c r="S16" s="149">
        <f t="shared" si="1"/>
        <v>90</v>
      </c>
    </row>
    <row r="17" spans="1:19" x14ac:dyDescent="0.3">
      <c r="A17" s="121"/>
      <c r="B17" s="172">
        <v>6</v>
      </c>
      <c r="C17" s="165" t="str">
        <f>'CASH FLOW'!C18</f>
        <v>DSRA</v>
      </c>
      <c r="D17" s="226">
        <f>'CASH FLOW'!D18</f>
        <v>0</v>
      </c>
      <c r="E17" s="226">
        <f>'CASH FLOW'!E18</f>
        <v>0</v>
      </c>
      <c r="F17" s="226">
        <f>'CASH FLOW'!F18</f>
        <v>0</v>
      </c>
      <c r="G17" s="226">
        <f>'CASH FLOW'!G18</f>
        <v>25</v>
      </c>
      <c r="H17" s="226">
        <f>'CASH FLOW'!H18</f>
        <v>50</v>
      </c>
      <c r="I17" s="226">
        <f>'CASH FLOW'!I18</f>
        <v>50</v>
      </c>
      <c r="J17" s="226">
        <f>'CASH FLOW'!J18</f>
        <v>50</v>
      </c>
      <c r="K17" s="226">
        <f>'CASH FLOW'!K18</f>
        <v>0</v>
      </c>
      <c r="L17" s="226">
        <f>'CASH FLOW'!L18</f>
        <v>0</v>
      </c>
      <c r="M17" s="226">
        <f>'CASH FLOW'!M18</f>
        <v>0</v>
      </c>
      <c r="N17" s="226">
        <f>'CASH FLOW'!N18</f>
        <v>0</v>
      </c>
      <c r="O17" s="226">
        <f>'CASH FLOW'!O18</f>
        <v>0</v>
      </c>
      <c r="P17" s="226">
        <f>'CASH FLOW'!P18</f>
        <v>0</v>
      </c>
      <c r="Q17" s="226">
        <f>'CASH FLOW'!Q18</f>
        <v>0</v>
      </c>
      <c r="R17" s="226">
        <f>'CASH FLOW'!R18</f>
        <v>-175</v>
      </c>
      <c r="S17" s="226">
        <f>'CASH FLOW'!S18</f>
        <v>0</v>
      </c>
    </row>
    <row r="18" spans="1:19" x14ac:dyDescent="0.3">
      <c r="A18" s="121"/>
      <c r="B18" s="172">
        <v>7</v>
      </c>
      <c r="C18" s="165" t="s">
        <v>8</v>
      </c>
      <c r="D18" s="145">
        <f>'CASH FLOW'!D19</f>
        <v>156.1</v>
      </c>
      <c r="E18" s="145">
        <f>'CASH FLOW'!E19</f>
        <v>0</v>
      </c>
      <c r="F18" s="145">
        <f>'CASH FLOW'!F19</f>
        <v>0</v>
      </c>
      <c r="G18" s="145">
        <f>'CASH FLOW'!G19</f>
        <v>2.4390624999999999</v>
      </c>
      <c r="H18" s="145">
        <f>'CASH FLOW'!H19</f>
        <v>7.3171874999999993</v>
      </c>
      <c r="I18" s="145">
        <f>'CASH FLOW'!I19</f>
        <v>12.1953125</v>
      </c>
      <c r="J18" s="145">
        <f>'CASH FLOW'!J19</f>
        <v>17.073437500000001</v>
      </c>
      <c r="K18" s="145">
        <f>'CASH FLOW'!K19</f>
        <v>19.512499999999999</v>
      </c>
      <c r="L18" s="145">
        <f>'CASH FLOW'!L19</f>
        <v>19.512499999999999</v>
      </c>
      <c r="M18" s="145">
        <f>'CASH FLOW'!M19</f>
        <v>19.512499999999999</v>
      </c>
      <c r="N18" s="145">
        <f>'CASH FLOW'!N19</f>
        <v>19.512499999999999</v>
      </c>
      <c r="O18" s="145">
        <f>'CASH FLOW'!O19</f>
        <v>17.073437500000001</v>
      </c>
      <c r="P18" s="145">
        <f>'CASH FLOW'!P19</f>
        <v>12.1953125</v>
      </c>
      <c r="Q18" s="145">
        <f>'CASH FLOW'!Q19</f>
        <v>7.3171874999999993</v>
      </c>
      <c r="R18" s="145">
        <f>'CASH FLOW'!R19</f>
        <v>2.4390624999999999</v>
      </c>
      <c r="S18" s="149">
        <f t="shared" si="1"/>
        <v>156.10000000000002</v>
      </c>
    </row>
    <row r="19" spans="1:19" x14ac:dyDescent="0.3">
      <c r="A19" s="121"/>
      <c r="B19" s="173"/>
      <c r="C19" s="166" t="s">
        <v>39</v>
      </c>
      <c r="D19" s="34">
        <f t="shared" ref="D19:Q19" si="2">SUM(D12:D18)</f>
        <v>2250</v>
      </c>
      <c r="E19" s="34">
        <f t="shared" si="2"/>
        <v>255</v>
      </c>
      <c r="F19" s="34">
        <f t="shared" si="2"/>
        <v>0</v>
      </c>
      <c r="G19" s="34">
        <f t="shared" si="2"/>
        <v>228.8790625</v>
      </c>
      <c r="H19" s="34">
        <f t="shared" si="2"/>
        <v>251.6171875</v>
      </c>
      <c r="I19" s="34">
        <f t="shared" si="2"/>
        <v>327.10531249999997</v>
      </c>
      <c r="J19" s="34">
        <f t="shared" si="2"/>
        <v>452.53343749999999</v>
      </c>
      <c r="K19" s="34">
        <f>SUM(K12:K18)</f>
        <v>325.51249999999999</v>
      </c>
      <c r="L19" s="34">
        <f t="shared" si="2"/>
        <v>312.51249999999999</v>
      </c>
      <c r="M19" s="34">
        <f t="shared" si="2"/>
        <v>282.51249999999999</v>
      </c>
      <c r="N19" s="34">
        <f t="shared" si="2"/>
        <v>93.302499999999995</v>
      </c>
      <c r="O19" s="34">
        <f t="shared" si="2"/>
        <v>25.073437500000001</v>
      </c>
      <c r="P19" s="34">
        <f t="shared" si="2"/>
        <v>20.1953125</v>
      </c>
      <c r="Q19" s="34">
        <f t="shared" si="2"/>
        <v>15.317187499999999</v>
      </c>
      <c r="R19" s="34">
        <f t="shared" ref="R19" si="3">SUM(R12:R18)</f>
        <v>-339.56093750000002</v>
      </c>
      <c r="S19" s="148">
        <f>SUM(S12:S18)</f>
        <v>2249.9999999999995</v>
      </c>
    </row>
    <row r="20" spans="1:19" x14ac:dyDescent="0.3">
      <c r="A20" s="121"/>
      <c r="B20" s="174"/>
      <c r="C20" s="167" t="s">
        <v>40</v>
      </c>
      <c r="D20" s="176">
        <v>0</v>
      </c>
      <c r="E20" s="177">
        <v>0</v>
      </c>
      <c r="F20" s="178">
        <f>E28</f>
        <v>0</v>
      </c>
      <c r="G20" s="179">
        <f>F28</f>
        <v>0</v>
      </c>
      <c r="H20" s="179">
        <f t="shared" ref="H20:M20" si="4">G28</f>
        <v>7.9820999999924425E-4</v>
      </c>
      <c r="I20" s="179">
        <f t="shared" si="4"/>
        <v>2.8794375000131822E-3</v>
      </c>
      <c r="J20" s="179">
        <f t="shared" si="4"/>
        <v>-4.348299999946903E-3</v>
      </c>
      <c r="K20" s="179">
        <f t="shared" si="4"/>
        <v>-1.5118074999236342E-3</v>
      </c>
      <c r="L20" s="179">
        <f t="shared" si="4"/>
        <v>5.2607996400001298</v>
      </c>
      <c r="M20" s="179">
        <f t="shared" si="4"/>
        <v>47.942728040000191</v>
      </c>
      <c r="N20" s="179">
        <f t="shared" ref="N20" si="5">M28</f>
        <v>182.78368141000016</v>
      </c>
      <c r="O20" s="179">
        <f t="shared" ref="O20" si="6">N28</f>
        <v>568.99365975000023</v>
      </c>
      <c r="P20" s="179">
        <f t="shared" ref="P20" si="7">O28</f>
        <v>590.91674000000023</v>
      </c>
      <c r="Q20" s="179">
        <f t="shared" ref="Q20:R20" si="8">P28</f>
        <v>617.71794525000018</v>
      </c>
      <c r="R20" s="179">
        <f t="shared" si="8"/>
        <v>649.39727550000021</v>
      </c>
      <c r="S20" s="179">
        <f>R28</f>
        <v>1166.5554272000002</v>
      </c>
    </row>
    <row r="21" spans="1:19" x14ac:dyDescent="0.3">
      <c r="A21" s="154"/>
      <c r="B21" s="185"/>
      <c r="C21" s="168" t="s">
        <v>41</v>
      </c>
      <c r="D21" s="180">
        <f>D10-D19+D20</f>
        <v>-1100</v>
      </c>
      <c r="E21" s="184">
        <f>E9-E19</f>
        <v>-255</v>
      </c>
      <c r="F21" s="184">
        <f>F9-F19</f>
        <v>0</v>
      </c>
      <c r="G21" s="184">
        <f t="shared" ref="G21:I21" si="9">G9-G19</f>
        <v>-219.99920179</v>
      </c>
      <c r="H21" s="184">
        <f t="shared" si="9"/>
        <v>-204.99791877249999</v>
      </c>
      <c r="I21" s="184">
        <f t="shared" si="9"/>
        <v>-205.00722773749996</v>
      </c>
      <c r="J21" s="184">
        <f>J9-J19</f>
        <v>-214.99716350749998</v>
      </c>
      <c r="K21" s="184">
        <f>K9-K19</f>
        <v>5.2623114475000534</v>
      </c>
      <c r="L21" s="184">
        <f>L9-L19</f>
        <v>42.681928400000061</v>
      </c>
      <c r="M21" s="184">
        <f>M9-M19</f>
        <v>134.84095336999997</v>
      </c>
      <c r="N21" s="184">
        <f t="shared" ref="N21:R21" si="10">N9-N19</f>
        <v>386.20997834000008</v>
      </c>
      <c r="O21" s="184">
        <f t="shared" si="10"/>
        <v>196.92308024999997</v>
      </c>
      <c r="P21" s="184">
        <f t="shared" si="10"/>
        <v>201.80120524999998</v>
      </c>
      <c r="Q21" s="184">
        <f t="shared" si="10"/>
        <v>206.67933024999999</v>
      </c>
      <c r="R21" s="184">
        <f t="shared" si="10"/>
        <v>692.15815169999996</v>
      </c>
      <c r="S21" s="182">
        <f>S10-S19</f>
        <v>766.55542720000039</v>
      </c>
    </row>
    <row r="22" spans="1:19" x14ac:dyDescent="0.3">
      <c r="A22" s="117"/>
      <c r="B22" s="185"/>
      <c r="C22" s="196" t="s">
        <v>55</v>
      </c>
      <c r="D22" s="197"/>
      <c r="E22" s="198">
        <f>E21</f>
        <v>-255</v>
      </c>
      <c r="F22" s="199">
        <f>E22+F21</f>
        <v>-255</v>
      </c>
      <c r="G22" s="199">
        <f>F22+G21</f>
        <v>-474.99920179000003</v>
      </c>
      <c r="H22" s="199">
        <f>G22+H21</f>
        <v>-679.99712056249996</v>
      </c>
      <c r="I22" s="199">
        <f t="shared" ref="I22:M22" si="11">H22+I21</f>
        <v>-885.00434829999995</v>
      </c>
      <c r="J22" s="199">
        <f>I22+J21</f>
        <v>-1100.0015118074998</v>
      </c>
      <c r="K22" s="199">
        <f>J22+K21</f>
        <v>-1094.7392003599998</v>
      </c>
      <c r="L22" s="199">
        <f t="shared" si="11"/>
        <v>-1052.0572719599998</v>
      </c>
      <c r="M22" s="199">
        <f t="shared" si="11"/>
        <v>-917.21631858999979</v>
      </c>
      <c r="N22" s="199">
        <f t="shared" ref="N22" si="12">M22+N21</f>
        <v>-531.00634024999977</v>
      </c>
      <c r="O22" s="199">
        <f t="shared" ref="O22" si="13">N22+O21</f>
        <v>-334.08325999999977</v>
      </c>
      <c r="P22" s="199">
        <f t="shared" ref="P22" si="14">O22+P21</f>
        <v>-132.28205474999979</v>
      </c>
      <c r="Q22" s="199">
        <f t="shared" ref="Q22" si="15">P22+Q21</f>
        <v>74.397275500000205</v>
      </c>
      <c r="R22" s="199">
        <f>Q22+R21</f>
        <v>766.55542720000017</v>
      </c>
      <c r="S22" s="199"/>
    </row>
    <row r="23" spans="1:19" x14ac:dyDescent="0.3">
      <c r="A23" s="117"/>
      <c r="B23" s="185"/>
      <c r="C23" s="168" t="s">
        <v>46</v>
      </c>
      <c r="D23" s="180">
        <f>SUM(E23:J23)</f>
        <v>400</v>
      </c>
      <c r="E23" s="184">
        <f>'CASH FLOW'!E9</f>
        <v>255</v>
      </c>
      <c r="F23" s="184">
        <f>'CASH FLOW'!F9</f>
        <v>0</v>
      </c>
      <c r="G23" s="184">
        <f>'CASH FLOW'!G9</f>
        <v>45</v>
      </c>
      <c r="H23" s="184">
        <f>'CASH FLOW'!H9</f>
        <v>30</v>
      </c>
      <c r="I23" s="184">
        <f>'CASH FLOW'!I9</f>
        <v>30</v>
      </c>
      <c r="J23" s="184">
        <f>'CASH FLOW'!J9</f>
        <v>40</v>
      </c>
      <c r="K23" s="184">
        <v>0</v>
      </c>
      <c r="L23" s="184">
        <v>0</v>
      </c>
      <c r="M23" s="184">
        <v>0</v>
      </c>
      <c r="N23" s="184"/>
      <c r="O23" s="184"/>
      <c r="P23" s="184"/>
      <c r="Q23" s="184">
        <v>0</v>
      </c>
      <c r="R23" s="184"/>
      <c r="S23" s="182">
        <f>SUM(E23:R23)</f>
        <v>400</v>
      </c>
    </row>
    <row r="24" spans="1:19" x14ac:dyDescent="0.3">
      <c r="A24" s="117"/>
      <c r="B24" s="185"/>
      <c r="C24" s="196" t="s">
        <v>56</v>
      </c>
      <c r="D24" s="197"/>
      <c r="E24" s="198">
        <f>E23</f>
        <v>255</v>
      </c>
      <c r="F24" s="198">
        <f>E24+F23</f>
        <v>255</v>
      </c>
      <c r="G24" s="199">
        <f>F24+G23</f>
        <v>300</v>
      </c>
      <c r="H24" s="199">
        <f>G24+H23</f>
        <v>330</v>
      </c>
      <c r="I24" s="199">
        <f>H24+I23</f>
        <v>360</v>
      </c>
      <c r="J24" s="199">
        <f>I24+J23</f>
        <v>400</v>
      </c>
      <c r="K24" s="198"/>
      <c r="L24" s="198"/>
      <c r="M24" s="198"/>
      <c r="N24" s="198"/>
      <c r="O24" s="198"/>
      <c r="P24" s="198"/>
      <c r="Q24" s="198"/>
      <c r="R24" s="198"/>
      <c r="S24" s="200"/>
    </row>
    <row r="25" spans="1:19" x14ac:dyDescent="0.3">
      <c r="A25" s="117"/>
      <c r="B25" s="185"/>
      <c r="C25" s="168" t="s">
        <v>52</v>
      </c>
      <c r="D25" s="180">
        <f>SUM(E25:J25)</f>
        <v>700</v>
      </c>
      <c r="E25" s="184">
        <v>0</v>
      </c>
      <c r="F25" s="184">
        <f>'CASH FLOW'!F23</f>
        <v>0</v>
      </c>
      <c r="G25" s="184">
        <f>'CASH FLOW'!G23</f>
        <v>175</v>
      </c>
      <c r="H25" s="184">
        <f>'CASH FLOW'!H23</f>
        <v>175</v>
      </c>
      <c r="I25" s="184">
        <f>'CASH FLOW'!I23</f>
        <v>175</v>
      </c>
      <c r="J25" s="184">
        <f>'CASH FLOW'!J23</f>
        <v>175</v>
      </c>
      <c r="K25" s="184">
        <v>0</v>
      </c>
      <c r="L25" s="184">
        <v>0</v>
      </c>
      <c r="M25" s="184">
        <v>0</v>
      </c>
      <c r="N25" s="184"/>
      <c r="O25" s="184"/>
      <c r="P25" s="184"/>
      <c r="Q25" s="184">
        <v>0</v>
      </c>
      <c r="R25" s="184"/>
      <c r="S25" s="182">
        <f>SUM(E25:R25)</f>
        <v>700</v>
      </c>
    </row>
    <row r="26" spans="1:19" x14ac:dyDescent="0.3">
      <c r="A26" s="117"/>
      <c r="B26" s="185"/>
      <c r="C26" s="196" t="s">
        <v>57</v>
      </c>
      <c r="D26" s="197"/>
      <c r="E26" s="198">
        <f>E25</f>
        <v>0</v>
      </c>
      <c r="F26" s="198">
        <f>E26+F25</f>
        <v>0</v>
      </c>
      <c r="G26" s="199">
        <f>F26+G25</f>
        <v>175</v>
      </c>
      <c r="H26" s="199">
        <f>G26+H25</f>
        <v>350</v>
      </c>
      <c r="I26" s="199">
        <f>H26+I25</f>
        <v>525</v>
      </c>
      <c r="J26" s="199">
        <f>I26+J25</f>
        <v>700</v>
      </c>
      <c r="K26" s="198"/>
      <c r="L26" s="198"/>
      <c r="M26" s="198"/>
      <c r="N26" s="198"/>
      <c r="O26" s="198"/>
      <c r="P26" s="198"/>
      <c r="Q26" s="198"/>
      <c r="R26" s="198"/>
      <c r="S26" s="200"/>
    </row>
    <row r="27" spans="1:19" x14ac:dyDescent="0.3">
      <c r="A27" s="117"/>
      <c r="B27" s="185"/>
      <c r="C27" s="168" t="s">
        <v>53</v>
      </c>
      <c r="D27" s="180"/>
      <c r="E27" s="184">
        <v>0</v>
      </c>
      <c r="F27" s="184">
        <v>0</v>
      </c>
      <c r="G27" s="184">
        <v>0</v>
      </c>
      <c r="H27" s="184">
        <v>0</v>
      </c>
      <c r="I27" s="184">
        <v>0</v>
      </c>
      <c r="J27" s="184">
        <v>0</v>
      </c>
      <c r="K27" s="184">
        <f>'CASH FLOW'!K24</f>
        <v>0</v>
      </c>
      <c r="L27" s="184">
        <f>'CASH FLOW'!L24</f>
        <v>0</v>
      </c>
      <c r="M27" s="184">
        <f>'CASH FLOW'!M24</f>
        <v>0</v>
      </c>
      <c r="N27" s="184">
        <f>'CASH FLOW'!N24</f>
        <v>0</v>
      </c>
      <c r="O27" s="184">
        <f>'CASH FLOW'!O24</f>
        <v>175</v>
      </c>
      <c r="P27" s="184">
        <f>'CASH FLOW'!P24</f>
        <v>175</v>
      </c>
      <c r="Q27" s="184">
        <f>'CASH FLOW'!Q24</f>
        <v>175</v>
      </c>
      <c r="R27" s="184">
        <f>'CASH FLOW'!R24</f>
        <v>175</v>
      </c>
      <c r="S27" s="182">
        <f>SUM(E27:R27)</f>
        <v>700</v>
      </c>
    </row>
    <row r="28" spans="1:19" ht="15" thickBot="1" x14ac:dyDescent="0.35">
      <c r="A28" s="160"/>
      <c r="B28" s="175"/>
      <c r="C28" s="168" t="s">
        <v>42</v>
      </c>
      <c r="D28" s="183">
        <f>D21+D25+D23</f>
        <v>0</v>
      </c>
      <c r="E28" s="183">
        <f>E21+E25+E23</f>
        <v>0</v>
      </c>
      <c r="F28" s="183">
        <f>F21+F25+F23</f>
        <v>0</v>
      </c>
      <c r="G28" s="183">
        <f>G21+G25+G23+G20</f>
        <v>7.9820999999924425E-4</v>
      </c>
      <c r="H28" s="183">
        <f>H21+H25+H23+H20</f>
        <v>2.8794375000131822E-3</v>
      </c>
      <c r="I28" s="183">
        <f>I21+I25+I23+I20</f>
        <v>-4.348299999946903E-3</v>
      </c>
      <c r="J28" s="183">
        <f>J21+J25+J23+J20</f>
        <v>-1.5118074999236342E-3</v>
      </c>
      <c r="K28" s="155">
        <f>K21+K25+K23+K20-K27</f>
        <v>5.2607996400001298</v>
      </c>
      <c r="L28" s="155">
        <f>L21+L23+L25+L20-L27</f>
        <v>47.942728040000191</v>
      </c>
      <c r="M28" s="155">
        <f>M21+M23+M25+M20-M27</f>
        <v>182.78368141000016</v>
      </c>
      <c r="N28" s="155">
        <f t="shared" ref="N28:R28" si="16">N21+N23+N25+N20-N27</f>
        <v>568.99365975000023</v>
      </c>
      <c r="O28" s="155">
        <f t="shared" si="16"/>
        <v>590.91674000000023</v>
      </c>
      <c r="P28" s="155">
        <f t="shared" si="16"/>
        <v>617.71794525000018</v>
      </c>
      <c r="Q28" s="155">
        <f t="shared" si="16"/>
        <v>649.39727550000021</v>
      </c>
      <c r="R28" s="155">
        <f t="shared" si="16"/>
        <v>1166.5554272000002</v>
      </c>
      <c r="S28" s="155">
        <f>S10-S19+S23+S25-S27</f>
        <v>1166.5554272000004</v>
      </c>
    </row>
    <row r="29" spans="1:19" x14ac:dyDescent="0.3">
      <c r="A29" s="117"/>
      <c r="B29" s="191"/>
      <c r="C29" s="192"/>
      <c r="D29" s="193"/>
      <c r="E29" s="193"/>
      <c r="F29" s="193"/>
      <c r="G29" s="193"/>
      <c r="H29" s="193"/>
      <c r="I29" s="193"/>
      <c r="J29" s="193"/>
      <c r="K29" s="194"/>
      <c r="L29" s="194"/>
      <c r="M29" s="194"/>
      <c r="N29" s="194"/>
      <c r="O29" s="194"/>
      <c r="P29" s="194"/>
      <c r="Q29" s="194"/>
      <c r="R29" s="194"/>
      <c r="S29" s="195"/>
    </row>
    <row r="30" spans="1:19" x14ac:dyDescent="0.3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</row>
    <row r="31" spans="1:19" x14ac:dyDescent="0.3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</row>
    <row r="32" spans="1:19" x14ac:dyDescent="0.3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</row>
    <row r="33" spans="1:19" x14ac:dyDescent="0.3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</row>
    <row r="34" spans="1:19" x14ac:dyDescent="0.3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</row>
    <row r="35" spans="1:19" x14ac:dyDescent="0.3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</row>
    <row r="36" spans="1:19" x14ac:dyDescent="0.3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</row>
    <row r="37" spans="1:19" x14ac:dyDescent="0.3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</row>
    <row r="38" spans="1:19" x14ac:dyDescent="0.3">
      <c r="A38" s="117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</row>
    <row r="39" spans="1:19" x14ac:dyDescent="0.3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</row>
    <row r="40" spans="1:19" x14ac:dyDescent="0.3">
      <c r="A40" s="117"/>
      <c r="B40" s="11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</row>
    <row r="41" spans="1:19" x14ac:dyDescent="0.3">
      <c r="A41" s="117"/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</row>
    <row r="42" spans="1:19" x14ac:dyDescent="0.3">
      <c r="A42" s="117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</row>
    <row r="43" spans="1:19" x14ac:dyDescent="0.3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</row>
    <row r="44" spans="1:19" x14ac:dyDescent="0.3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</row>
    <row r="45" spans="1:19" x14ac:dyDescent="0.3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</row>
    <row r="46" spans="1:19" x14ac:dyDescent="0.3">
      <c r="A46" s="117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</row>
    <row r="47" spans="1:19" x14ac:dyDescent="0.3">
      <c r="A47" s="117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</row>
    <row r="48" spans="1:19" x14ac:dyDescent="0.3">
      <c r="A48" s="117"/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</row>
    <row r="49" spans="1:19" x14ac:dyDescent="0.3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</row>
    <row r="50" spans="1:19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</row>
    <row r="51" spans="1:19" x14ac:dyDescent="0.3">
      <c r="A51" s="117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</row>
  </sheetData>
  <mergeCells count="4">
    <mergeCell ref="B1:S1"/>
    <mergeCell ref="B2:S2"/>
    <mergeCell ref="B4:S4"/>
    <mergeCell ref="E6: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opLeftCell="F6" workbookViewId="0">
      <selection activeCell="S30" sqref="S30"/>
    </sheetView>
  </sheetViews>
  <sheetFormatPr defaultRowHeight="14.4" x14ac:dyDescent="0.3"/>
  <cols>
    <col min="2" max="2" width="6.5546875" bestFit="1" customWidth="1"/>
    <col min="3" max="3" width="51.44140625" bestFit="1" customWidth="1"/>
    <col min="4" max="4" width="14.109375" bestFit="1" customWidth="1"/>
    <col min="5" max="5" width="14.109375" customWidth="1"/>
    <col min="6" max="6" width="10.88671875" bestFit="1" customWidth="1"/>
    <col min="7" max="7" width="10.33203125" bestFit="1" customWidth="1"/>
    <col min="8" max="8" width="9.88671875" bestFit="1" customWidth="1"/>
    <col min="9" max="9" width="11.88671875" bestFit="1" customWidth="1"/>
    <col min="10" max="10" width="11" bestFit="1" customWidth="1"/>
    <col min="11" max="11" width="10.44140625" bestFit="1" customWidth="1"/>
    <col min="12" max="12" width="10.6640625" bestFit="1" customWidth="1"/>
    <col min="13" max="13" width="11.33203125" bestFit="1" customWidth="1"/>
    <col min="14" max="16" width="11.33203125" customWidth="1"/>
    <col min="18" max="18" width="11" bestFit="1" customWidth="1"/>
    <col min="19" max="19" width="16.6640625" bestFit="1" customWidth="1"/>
  </cols>
  <sheetData>
    <row r="1" spans="1:19" x14ac:dyDescent="0.3">
      <c r="A1" s="116"/>
      <c r="B1" s="248" t="s">
        <v>79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</row>
    <row r="2" spans="1:19" x14ac:dyDescent="0.3">
      <c r="A2" s="116"/>
      <c r="B2" s="248" t="s">
        <v>82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50"/>
    </row>
    <row r="3" spans="1:19" x14ac:dyDescent="0.3">
      <c r="A3" s="116"/>
      <c r="B3" s="119"/>
      <c r="C3" s="119"/>
      <c r="D3" s="119"/>
      <c r="E3" s="119"/>
      <c r="F3" s="211"/>
      <c r="G3" s="1" t="str">
        <f>'Cash Flow (Lacs)'!G3</f>
        <v>Oct-Dec 22</v>
      </c>
      <c r="H3" s="1" t="str">
        <f>'Cash Flow (Lacs)'!H3</f>
        <v>Jan-Mar 23</v>
      </c>
      <c r="I3" s="1" t="str">
        <f>'Cash Flow (Lacs)'!I3</f>
        <v>April-June23</v>
      </c>
      <c r="J3" s="1" t="str">
        <f>'Cash Flow (Lacs)'!J3</f>
        <v>July-Sept 23</v>
      </c>
      <c r="K3" s="1" t="str">
        <f>'Cash Flow (Lacs)'!K3</f>
        <v>Oct-Dec 23</v>
      </c>
      <c r="L3" s="1" t="str">
        <f>'Cash Flow (Lacs)'!L3</f>
        <v>Jan-Mar 24</v>
      </c>
      <c r="M3" s="1" t="str">
        <f>'Cash Flow (Lacs)'!M3</f>
        <v>April-June24</v>
      </c>
      <c r="N3" s="1" t="str">
        <f>'Cash Flow (Lacs)'!N3</f>
        <v>July-Sept 24</v>
      </c>
      <c r="O3" s="1" t="str">
        <f>'Cash Flow (Lacs)'!O3</f>
        <v>Oct-Dec 24</v>
      </c>
      <c r="P3" s="1" t="str">
        <f>'Cash Flow (Lacs)'!P3</f>
        <v>Jan-Mar 25</v>
      </c>
      <c r="Q3" s="1" t="str">
        <f>'Cash Flow (Lacs)'!Q3</f>
        <v>Apr- June 25</v>
      </c>
      <c r="R3" s="1" t="str">
        <f>'Cash Flow (Lacs)'!R3</f>
        <v>July- Sept 25</v>
      </c>
      <c r="S3" s="1"/>
    </row>
    <row r="4" spans="1:19" ht="15" thickBot="1" x14ac:dyDescent="0.35">
      <c r="A4" s="116"/>
      <c r="B4" s="245" t="s">
        <v>51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7"/>
    </row>
    <row r="5" spans="1:19" ht="16.2" thickBot="1" x14ac:dyDescent="0.35">
      <c r="A5" s="121"/>
      <c r="B5" s="169"/>
      <c r="C5" s="161"/>
      <c r="D5" s="122" t="s">
        <v>86</v>
      </c>
      <c r="E5" s="123"/>
      <c r="F5" s="124"/>
      <c r="G5" s="124">
        <v>3</v>
      </c>
      <c r="H5" s="124">
        <f>'Cash Flow (Lacs)'!H5</f>
        <v>3</v>
      </c>
      <c r="I5" s="124">
        <f>'Cash Flow (Lacs)'!I5</f>
        <v>3</v>
      </c>
      <c r="J5" s="124">
        <f>'Cash Flow (Lacs)'!J5</f>
        <v>3</v>
      </c>
      <c r="K5" s="124">
        <f>'Cash Flow (Lacs)'!K5</f>
        <v>3</v>
      </c>
      <c r="L5" s="124">
        <f>'Cash Flow (Lacs)'!L5</f>
        <v>3</v>
      </c>
      <c r="M5" s="124">
        <f>'Cash Flow (Lacs)'!M5</f>
        <v>3</v>
      </c>
      <c r="N5" s="124">
        <f>'Cash Flow (Lacs)'!N5</f>
        <v>3</v>
      </c>
      <c r="O5" s="124">
        <f>'Cash Flow (Lacs)'!O5</f>
        <v>3</v>
      </c>
      <c r="P5" s="124">
        <f>'Cash Flow (Lacs)'!P5</f>
        <v>3</v>
      </c>
      <c r="Q5" s="124">
        <f>'Cash Flow (Lacs)'!Q5</f>
        <v>3</v>
      </c>
      <c r="R5" s="124">
        <f>'Cash Flow (Lacs)'!R5</f>
        <v>3</v>
      </c>
      <c r="S5" s="125">
        <f>SUM(F5:R5)</f>
        <v>36</v>
      </c>
    </row>
    <row r="6" spans="1:19" ht="15.6" x14ac:dyDescent="0.3">
      <c r="A6" s="127"/>
      <c r="B6" s="170"/>
      <c r="C6" s="162"/>
      <c r="D6" s="128"/>
      <c r="E6" s="243" t="str">
        <f>'Cash Flow (Lacs)'!E6:E7</f>
        <v>Till Date 10.10.22</v>
      </c>
      <c r="F6" s="129"/>
      <c r="G6" s="129" t="str">
        <f>'Cash Flow (Lacs)'!G6</f>
        <v>Dec,22</v>
      </c>
      <c r="H6" s="129" t="str">
        <f>'Cash Flow (Lacs)'!H6</f>
        <v>Mar,23</v>
      </c>
      <c r="I6" s="129" t="str">
        <f>'Cash Flow (Lacs)'!I6</f>
        <v>June,23</v>
      </c>
      <c r="J6" s="129" t="str">
        <f>'Cash Flow (Lacs)'!J6</f>
        <v>Sept,23</v>
      </c>
      <c r="K6" s="129" t="str">
        <f>'Cash Flow (Lacs)'!K6</f>
        <v>Dec,23</v>
      </c>
      <c r="L6" s="129" t="str">
        <f>'Cash Flow (Lacs)'!L6</f>
        <v>Mar,24</v>
      </c>
      <c r="M6" s="129" t="str">
        <f>'Cash Flow (Lacs)'!M6</f>
        <v>June,24</v>
      </c>
      <c r="N6" s="129" t="str">
        <f>'Cash Flow (Lacs)'!N6</f>
        <v>Sept,24</v>
      </c>
      <c r="O6" s="129" t="str">
        <f>'Cash Flow (Lacs)'!O6</f>
        <v>Dec,24</v>
      </c>
      <c r="P6" s="129" t="str">
        <f>'Cash Flow (Lacs)'!P6</f>
        <v>Mar,25</v>
      </c>
      <c r="Q6" s="129" t="str">
        <f>'Cash Flow (Lacs)'!Q6</f>
        <v>June,25</v>
      </c>
      <c r="R6" s="129" t="str">
        <f>'Cash Flow (Lacs)'!R6</f>
        <v>Sept,25</v>
      </c>
      <c r="S6" s="130" t="s">
        <v>20</v>
      </c>
    </row>
    <row r="7" spans="1:19" ht="26.4" x14ac:dyDescent="0.3">
      <c r="A7" s="121"/>
      <c r="B7" s="171" t="s">
        <v>32</v>
      </c>
      <c r="C7" s="163" t="s">
        <v>33</v>
      </c>
      <c r="D7" s="135"/>
      <c r="E7" s="244"/>
      <c r="F7" s="136"/>
      <c r="G7" s="136" t="s">
        <v>44</v>
      </c>
      <c r="H7" s="136" t="s">
        <v>44</v>
      </c>
      <c r="I7" s="136" t="s">
        <v>44</v>
      </c>
      <c r="J7" s="136" t="s">
        <v>44</v>
      </c>
      <c r="K7" s="136" t="s">
        <v>44</v>
      </c>
      <c r="L7" s="136" t="s">
        <v>44</v>
      </c>
      <c r="M7" s="136" t="s">
        <v>44</v>
      </c>
      <c r="N7" s="136" t="s">
        <v>44</v>
      </c>
      <c r="O7" s="136" t="s">
        <v>44</v>
      </c>
      <c r="P7" s="136" t="s">
        <v>44</v>
      </c>
      <c r="Q7" s="136" t="s">
        <v>44</v>
      </c>
      <c r="R7" s="136" t="s">
        <v>44</v>
      </c>
      <c r="S7" s="137"/>
    </row>
    <row r="8" spans="1:19" x14ac:dyDescent="0.3">
      <c r="A8" s="121"/>
      <c r="B8" s="171" t="s">
        <v>34</v>
      </c>
      <c r="C8" s="163" t="s">
        <v>35</v>
      </c>
      <c r="D8" s="135"/>
      <c r="E8" s="135"/>
      <c r="F8" s="139"/>
      <c r="G8" s="139"/>
      <c r="H8" s="139"/>
      <c r="I8" s="139"/>
      <c r="J8" s="139"/>
      <c r="K8" s="140"/>
      <c r="L8" s="139"/>
      <c r="M8" s="139"/>
      <c r="N8" s="139"/>
      <c r="O8" s="139"/>
      <c r="P8" s="139"/>
      <c r="Q8" s="139"/>
      <c r="R8" s="221"/>
      <c r="S8" s="141"/>
    </row>
    <row r="9" spans="1:19" x14ac:dyDescent="0.3">
      <c r="A9" s="121"/>
      <c r="B9" s="172">
        <v>2</v>
      </c>
      <c r="C9" s="164" t="s">
        <v>47</v>
      </c>
      <c r="D9" s="201">
        <f>'Cash Flow (Lacs)'!D9/100</f>
        <v>11.5</v>
      </c>
      <c r="E9" s="145">
        <f>'COLLECTION PLAN '!R36/100</f>
        <v>0</v>
      </c>
      <c r="F9" s="145">
        <f>'COLLECTION PLAN '!R37/100</f>
        <v>0</v>
      </c>
      <c r="G9" s="145">
        <f>'COLLECTION PLAN '!R38/100</f>
        <v>8.879860710000001E-2</v>
      </c>
      <c r="H9" s="145">
        <f>'COLLECTION PLAN '!R39/100</f>
        <v>0.46619268727500002</v>
      </c>
      <c r="I9" s="145">
        <f>'COLLECTION PLAN '!R40/100</f>
        <v>1.2209808476250001</v>
      </c>
      <c r="J9" s="145">
        <f>'COLLECTION PLAN '!R41/100</f>
        <v>2.3753627399250004</v>
      </c>
      <c r="K9" s="145">
        <f>'COLLECTION PLAN '!R42/100</f>
        <v>3.3077481144750003</v>
      </c>
      <c r="L9" s="145">
        <f>'COLLECTION PLAN '!R43/100</f>
        <v>3.5519442840000006</v>
      </c>
      <c r="M9" s="145">
        <f>'COLLECTION PLAN '!R44/100</f>
        <v>4.1735345336999998</v>
      </c>
      <c r="N9" s="145">
        <f>'COLLECTION PLAN '!R45/100</f>
        <v>4.7951247834000013</v>
      </c>
      <c r="O9" s="145">
        <f>'COLLECTION PLAN '!R46/100</f>
        <v>2.2199651774999998</v>
      </c>
      <c r="P9" s="145">
        <f>'COLLECTION PLAN '!R47/100</f>
        <v>2.2199651774999998</v>
      </c>
      <c r="Q9" s="145">
        <f>'COLLECTION PLAN '!R48/100</f>
        <v>2.2199651774999998</v>
      </c>
      <c r="R9" s="145">
        <f>'COLLECTION PLAN '!R49/100</f>
        <v>3.5259721420000001</v>
      </c>
      <c r="S9" s="146">
        <f>SUM(E9:R9)</f>
        <v>30.165554272000005</v>
      </c>
    </row>
    <row r="10" spans="1:19" x14ac:dyDescent="0.3">
      <c r="A10" s="121"/>
      <c r="B10" s="173"/>
      <c r="C10" s="163" t="s">
        <v>36</v>
      </c>
      <c r="D10" s="34">
        <f t="shared" ref="D10:S10" si="0">SUM(D9:D9)</f>
        <v>11.5</v>
      </c>
      <c r="E10" s="34">
        <f t="shared" si="0"/>
        <v>0</v>
      </c>
      <c r="F10" s="34">
        <f t="shared" si="0"/>
        <v>0</v>
      </c>
      <c r="G10" s="34">
        <f t="shared" si="0"/>
        <v>8.879860710000001E-2</v>
      </c>
      <c r="H10" s="34">
        <f t="shared" si="0"/>
        <v>0.46619268727500002</v>
      </c>
      <c r="I10" s="34">
        <f t="shared" si="0"/>
        <v>1.2209808476250001</v>
      </c>
      <c r="J10" s="34">
        <f t="shared" si="0"/>
        <v>2.3753627399250004</v>
      </c>
      <c r="K10" s="34">
        <f t="shared" si="0"/>
        <v>3.3077481144750003</v>
      </c>
      <c r="L10" s="34">
        <f t="shared" si="0"/>
        <v>3.5519442840000006</v>
      </c>
      <c r="M10" s="34">
        <f t="shared" si="0"/>
        <v>4.1735345336999998</v>
      </c>
      <c r="N10" s="34">
        <f t="shared" si="0"/>
        <v>4.7951247834000013</v>
      </c>
      <c r="O10" s="34">
        <f t="shared" si="0"/>
        <v>2.2199651774999998</v>
      </c>
      <c r="P10" s="34">
        <f t="shared" si="0"/>
        <v>2.2199651774999998</v>
      </c>
      <c r="Q10" s="34">
        <f t="shared" si="0"/>
        <v>2.2199651774999998</v>
      </c>
      <c r="R10" s="34">
        <f t="shared" si="0"/>
        <v>3.5259721420000001</v>
      </c>
      <c r="S10" s="148">
        <f t="shared" si="0"/>
        <v>30.165554272000005</v>
      </c>
    </row>
    <row r="11" spans="1:19" x14ac:dyDescent="0.3">
      <c r="A11" s="121"/>
      <c r="B11" s="171" t="s">
        <v>37</v>
      </c>
      <c r="C11" s="163" t="s">
        <v>38</v>
      </c>
      <c r="D11" s="34"/>
      <c r="E11" s="34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222"/>
      <c r="S11" s="149"/>
    </row>
    <row r="12" spans="1:19" x14ac:dyDescent="0.3">
      <c r="A12" s="121"/>
      <c r="B12" s="172">
        <v>1</v>
      </c>
      <c r="C12" s="165" t="str">
        <f>'Cash Flow (Lacs)'!C12</f>
        <v>Land &amp; Land Development Cost (Non Refundable Deposite)</v>
      </c>
      <c r="D12" s="210">
        <f>'Cash Flow (Lacs)'!D12</f>
        <v>0</v>
      </c>
      <c r="E12" s="209">
        <f>'Cash Flow (Lacs)'!E12/100</f>
        <v>1.41</v>
      </c>
      <c r="F12" s="147">
        <f>'Cash Flow (Lacs)'!F12</f>
        <v>0</v>
      </c>
      <c r="G12" s="209">
        <f>'Cash Flow (Lacs)'!G12/100</f>
        <v>0.34</v>
      </c>
      <c r="H12" s="147">
        <f>'Cash Flow (Lacs)'!H12/100</f>
        <v>0</v>
      </c>
      <c r="I12" s="147">
        <f>'Cash Flow (Lacs)'!I12/100</f>
        <v>0</v>
      </c>
      <c r="J12" s="147">
        <f>'Cash Flow (Lacs)'!J12</f>
        <v>0</v>
      </c>
      <c r="K12" s="147">
        <f>'Cash Flow (Lacs)'!K12</f>
        <v>0</v>
      </c>
      <c r="L12" s="147">
        <f>'Cash Flow (Lacs)'!L12</f>
        <v>0</v>
      </c>
      <c r="M12" s="147">
        <f>'Cash Flow (Lacs)'!M12</f>
        <v>0</v>
      </c>
      <c r="N12" s="147">
        <f>'Cash Flow (Lacs)'!N12</f>
        <v>0</v>
      </c>
      <c r="O12" s="147">
        <f>'Cash Flow (Lacs)'!O12</f>
        <v>0</v>
      </c>
      <c r="P12" s="147">
        <f>'Cash Flow (Lacs)'!P12</f>
        <v>0</v>
      </c>
      <c r="Q12" s="147">
        <f>'Cash Flow (Lacs)'!Q12/100</f>
        <v>0</v>
      </c>
      <c r="R12" s="147">
        <f>'Cash Flow (Lacs)'!R12/100</f>
        <v>-1.75</v>
      </c>
      <c r="S12" s="149">
        <f>SUM(E12:R12)</f>
        <v>0</v>
      </c>
    </row>
    <row r="13" spans="1:19" x14ac:dyDescent="0.3">
      <c r="A13" s="121"/>
      <c r="B13" s="172">
        <v>2</v>
      </c>
      <c r="C13" s="165" t="s">
        <v>48</v>
      </c>
      <c r="D13" s="151">
        <f>'Cash Flow (Lacs)'!D13/100</f>
        <v>0.55000000000000004</v>
      </c>
      <c r="E13" s="145">
        <f>'Cash Flow (Lacs)'!E13/100</f>
        <v>0.47</v>
      </c>
      <c r="F13" s="147">
        <v>0</v>
      </c>
      <c r="G13" s="145">
        <f>'Cash Flow (Lacs)'!G13/100</f>
        <v>0.08</v>
      </c>
      <c r="H13" s="145">
        <f>'Cash Flow (Lacs)'!H13/100</f>
        <v>0</v>
      </c>
      <c r="I13" s="145">
        <f>'Cash Flow (Lacs)'!I13/100</f>
        <v>0</v>
      </c>
      <c r="J13" s="145">
        <v>0</v>
      </c>
      <c r="K13" s="145">
        <v>0</v>
      </c>
      <c r="L13" s="145">
        <v>0</v>
      </c>
      <c r="M13" s="145">
        <v>0</v>
      </c>
      <c r="N13" s="145"/>
      <c r="O13" s="145"/>
      <c r="P13" s="145"/>
      <c r="Q13" s="145">
        <v>0</v>
      </c>
      <c r="R13" s="145">
        <v>0</v>
      </c>
      <c r="S13" s="149">
        <f t="shared" ref="S13:S18" si="1">SUM(E13:R13)</f>
        <v>0.54999999999999993</v>
      </c>
    </row>
    <row r="14" spans="1:19" x14ac:dyDescent="0.3">
      <c r="A14" s="121"/>
      <c r="B14" s="172">
        <v>3</v>
      </c>
      <c r="C14" s="165" t="s">
        <v>6</v>
      </c>
      <c r="D14" s="152">
        <f>'Cash Flow (Lacs)'!D14/100</f>
        <v>18.138999999999999</v>
      </c>
      <c r="E14" s="145">
        <f>'Cash Flow (Lacs)'!E14/100</f>
        <v>0.05</v>
      </c>
      <c r="F14" s="145">
        <f>'Cash Flow (Lacs)'!F14/100</f>
        <v>0</v>
      </c>
      <c r="G14" s="145">
        <f>'Cash Flow (Lacs)'!G14/100</f>
        <v>1.4143999999999999</v>
      </c>
      <c r="H14" s="145">
        <f>'Cash Flow (Lacs)'!H14/100</f>
        <v>1.7730000000000001</v>
      </c>
      <c r="I14" s="145">
        <f>'Cash Flow (Lacs)'!I14/100</f>
        <v>2.4790999999999999</v>
      </c>
      <c r="J14" s="145">
        <f>'Cash Flow (Lacs)'!J14/100</f>
        <v>3.6845999999999997</v>
      </c>
      <c r="K14" s="145">
        <f>'Cash Flow (Lacs)'!K14/100</f>
        <v>2.89</v>
      </c>
      <c r="L14" s="145">
        <f>'Cash Flow (Lacs)'!L14/100</f>
        <v>2.78</v>
      </c>
      <c r="M14" s="145">
        <f>'Cash Flow (Lacs)'!M14/100</f>
        <v>2.48</v>
      </c>
      <c r="N14" s="145">
        <f>'Cash Flow (Lacs)'!N14/100</f>
        <v>0.58789999999999998</v>
      </c>
      <c r="O14" s="145">
        <f>'Cash Flow (Lacs)'!O14/100</f>
        <v>0</v>
      </c>
      <c r="P14" s="145">
        <f>'Cash Flow (Lacs)'!P14/100</f>
        <v>0</v>
      </c>
      <c r="Q14" s="145">
        <f>'Cash Flow (Lacs)'!Q14/100</f>
        <v>0</v>
      </c>
      <c r="R14" s="145">
        <f>'Cash Flow (Lacs)'!R14/100</f>
        <v>0</v>
      </c>
      <c r="S14" s="149">
        <f t="shared" si="1"/>
        <v>18.138999999999999</v>
      </c>
    </row>
    <row r="15" spans="1:19" x14ac:dyDescent="0.3">
      <c r="A15" s="121"/>
      <c r="B15" s="172">
        <v>4</v>
      </c>
      <c r="C15" s="165" t="s">
        <v>7</v>
      </c>
      <c r="D15" s="152">
        <f>'Cash Flow (Lacs)'!D15/100</f>
        <v>1.35</v>
      </c>
      <c r="E15" s="145">
        <f>'Cash Flow (Lacs)'!E15/100</f>
        <v>0.62</v>
      </c>
      <c r="F15" s="145">
        <f>'Cash Flow (Lacs)'!F15/100</f>
        <v>0</v>
      </c>
      <c r="G15" s="145">
        <f>'Cash Flow (Lacs)'!G15/100</f>
        <v>0.08</v>
      </c>
      <c r="H15" s="145">
        <f>'Cash Flow (Lacs)'!H15/100</f>
        <v>7.0000000000000007E-2</v>
      </c>
      <c r="I15" s="145">
        <f>'Cash Flow (Lacs)'!I15/100</f>
        <v>7.0000000000000007E-2</v>
      </c>
      <c r="J15" s="145">
        <f>'Cash Flow (Lacs)'!J15/100</f>
        <v>7.0000000000000007E-2</v>
      </c>
      <c r="K15" s="145">
        <f>'Cash Flow (Lacs)'!K15/100</f>
        <v>7.0000000000000007E-2</v>
      </c>
      <c r="L15" s="145">
        <f>'Cash Flow (Lacs)'!L15/100</f>
        <v>7.0000000000000007E-2</v>
      </c>
      <c r="M15" s="145">
        <f>'Cash Flow (Lacs)'!M15/100</f>
        <v>7.0000000000000007E-2</v>
      </c>
      <c r="N15" s="145">
        <f>'Cash Flow (Lacs)'!N15/100</f>
        <v>7.0000000000000007E-2</v>
      </c>
      <c r="O15" s="145">
        <f>'Cash Flow (Lacs)'!O15/100</f>
        <v>0.04</v>
      </c>
      <c r="P15" s="145">
        <f>'Cash Flow (Lacs)'!P15/100</f>
        <v>0.04</v>
      </c>
      <c r="Q15" s="145">
        <f>'Cash Flow (Lacs)'!Q15/100</f>
        <v>0.04</v>
      </c>
      <c r="R15" s="145">
        <f>'Cash Flow (Lacs)'!R15/100</f>
        <v>0.04</v>
      </c>
      <c r="S15" s="149">
        <f t="shared" si="1"/>
        <v>1.3500000000000005</v>
      </c>
    </row>
    <row r="16" spans="1:19" x14ac:dyDescent="0.3">
      <c r="A16" s="121"/>
      <c r="B16" s="172">
        <v>5</v>
      </c>
      <c r="C16" s="165" t="str">
        <f>'Cash Flow (Lacs)'!C16</f>
        <v>Contingencies</v>
      </c>
      <c r="D16" s="153">
        <f>'Cash Flow (Lacs)'!D16/100</f>
        <v>0.9</v>
      </c>
      <c r="E16" s="145">
        <f>'Cash Flow (Lacs)'!E16/100</f>
        <v>0</v>
      </c>
      <c r="F16" s="145">
        <f>'Cash Flow (Lacs)'!F16/100</f>
        <v>0</v>
      </c>
      <c r="G16" s="145">
        <f>'Cash Flow (Lacs)'!G16/100</f>
        <v>0.1</v>
      </c>
      <c r="H16" s="145">
        <f>'Cash Flow (Lacs)'!H16/100</f>
        <v>0.1</v>
      </c>
      <c r="I16" s="145">
        <f>'Cash Flow (Lacs)'!I16/100</f>
        <v>0.1</v>
      </c>
      <c r="J16" s="145">
        <f>'Cash Flow (Lacs)'!J16/100</f>
        <v>0.1</v>
      </c>
      <c r="K16" s="145">
        <f>'Cash Flow (Lacs)'!K16/100</f>
        <v>0.1</v>
      </c>
      <c r="L16" s="145">
        <f>'Cash Flow (Lacs)'!L16/100</f>
        <v>0.08</v>
      </c>
      <c r="M16" s="145">
        <f>'Cash Flow (Lacs)'!M16/100</f>
        <v>0.08</v>
      </c>
      <c r="N16" s="145">
        <f>'Cash Flow (Lacs)'!N16/100</f>
        <v>0.08</v>
      </c>
      <c r="O16" s="145">
        <f>'Cash Flow (Lacs)'!O16/100</f>
        <v>0.04</v>
      </c>
      <c r="P16" s="145">
        <f>'Cash Flow (Lacs)'!P16/100</f>
        <v>0.04</v>
      </c>
      <c r="Q16" s="145">
        <f>'Cash Flow (Lacs)'!Q16/100</f>
        <v>0.04</v>
      </c>
      <c r="R16" s="145">
        <f>'Cash Flow (Lacs)'!R16/100</f>
        <v>0.04</v>
      </c>
      <c r="S16" s="149">
        <f t="shared" si="1"/>
        <v>0.9</v>
      </c>
    </row>
    <row r="17" spans="1:19" x14ac:dyDescent="0.3">
      <c r="A17" s="121"/>
      <c r="B17" s="172">
        <v>6</v>
      </c>
      <c r="C17" s="165" t="str">
        <f>'Cash Flow (Lacs)'!C17</f>
        <v>DSRA</v>
      </c>
      <c r="D17" s="153">
        <f>'Cash Flow (Lacs)'!D17/100</f>
        <v>0</v>
      </c>
      <c r="E17" s="153">
        <f>'Cash Flow (Lacs)'!E17/100</f>
        <v>0</v>
      </c>
      <c r="F17" s="153">
        <f>'Cash Flow (Lacs)'!F17/100</f>
        <v>0</v>
      </c>
      <c r="G17" s="153">
        <f>'Cash Flow (Lacs)'!G17/100</f>
        <v>0.25</v>
      </c>
      <c r="H17" s="153">
        <f>'Cash Flow (Lacs)'!H17/100</f>
        <v>0.5</v>
      </c>
      <c r="I17" s="153">
        <f>'Cash Flow (Lacs)'!I17/100</f>
        <v>0.5</v>
      </c>
      <c r="J17" s="153">
        <f>'Cash Flow (Lacs)'!J17/100</f>
        <v>0.5</v>
      </c>
      <c r="K17" s="153">
        <f>'Cash Flow (Lacs)'!K17/100</f>
        <v>0</v>
      </c>
      <c r="L17" s="153">
        <f>'Cash Flow (Lacs)'!L17/100</f>
        <v>0</v>
      </c>
      <c r="M17" s="153">
        <f>'Cash Flow (Lacs)'!M17/100</f>
        <v>0</v>
      </c>
      <c r="N17" s="153">
        <f>'Cash Flow (Lacs)'!N17/100</f>
        <v>0</v>
      </c>
      <c r="O17" s="153">
        <f>'Cash Flow (Lacs)'!O17/100</f>
        <v>0</v>
      </c>
      <c r="P17" s="153">
        <f>'Cash Flow (Lacs)'!P17/100</f>
        <v>0</v>
      </c>
      <c r="Q17" s="153">
        <f>'Cash Flow (Lacs)'!Q17/100</f>
        <v>0</v>
      </c>
      <c r="R17" s="153">
        <f>'Cash Flow (Lacs)'!R17/100</f>
        <v>-1.75</v>
      </c>
      <c r="S17" s="153">
        <f>'Cash Flow (Lacs)'!S17/100</f>
        <v>0</v>
      </c>
    </row>
    <row r="18" spans="1:19" x14ac:dyDescent="0.3">
      <c r="A18" s="121"/>
      <c r="B18" s="172">
        <v>7</v>
      </c>
      <c r="C18" s="165" t="s">
        <v>8</v>
      </c>
      <c r="D18" s="145">
        <f>'Cash Flow (Lacs)'!D18/100</f>
        <v>1.5609999999999999</v>
      </c>
      <c r="E18" s="145">
        <f>'Cash Flow (Lacs)'!E18/100</f>
        <v>0</v>
      </c>
      <c r="F18" s="145">
        <f>'Cash Flow (Lacs)'!F18/100</f>
        <v>0</v>
      </c>
      <c r="G18" s="145">
        <f>'Cash Flow (Lacs)'!G18/100</f>
        <v>2.4390624999999999E-2</v>
      </c>
      <c r="H18" s="145">
        <f>'Cash Flow (Lacs)'!H18/100</f>
        <v>7.3171874999999997E-2</v>
      </c>
      <c r="I18" s="145">
        <f>'Cash Flow (Lacs)'!I18/100</f>
        <v>0.121953125</v>
      </c>
      <c r="J18" s="145">
        <f>'Cash Flow (Lacs)'!J18/100</f>
        <v>0.17073437499999999</v>
      </c>
      <c r="K18" s="145">
        <f>'Cash Flow (Lacs)'!K18/100</f>
        <v>0.19512499999999999</v>
      </c>
      <c r="L18" s="145">
        <f>'Cash Flow (Lacs)'!L18/100</f>
        <v>0.19512499999999999</v>
      </c>
      <c r="M18" s="145">
        <f>'Cash Flow (Lacs)'!M18/100</f>
        <v>0.19512499999999999</v>
      </c>
      <c r="N18" s="145">
        <f>'Cash Flow (Lacs)'!N18/100</f>
        <v>0.19512499999999999</v>
      </c>
      <c r="O18" s="145">
        <f>'Cash Flow (Lacs)'!O18/100</f>
        <v>0.17073437499999999</v>
      </c>
      <c r="P18" s="145">
        <f>'Cash Flow (Lacs)'!P18/100</f>
        <v>0.121953125</v>
      </c>
      <c r="Q18" s="145">
        <f>'Cash Flow (Lacs)'!Q18/100</f>
        <v>7.3171874999999997E-2</v>
      </c>
      <c r="R18" s="145">
        <f>'Cash Flow (Lacs)'!R18/100</f>
        <v>2.4390624999999999E-2</v>
      </c>
      <c r="S18" s="149">
        <f t="shared" si="1"/>
        <v>1.5609999999999999</v>
      </c>
    </row>
    <row r="19" spans="1:19" x14ac:dyDescent="0.3">
      <c r="A19" s="121"/>
      <c r="B19" s="173"/>
      <c r="C19" s="166" t="s">
        <v>39</v>
      </c>
      <c r="D19" s="34">
        <f t="shared" ref="D19:R19" si="2">SUM(D12:D18)</f>
        <v>22.5</v>
      </c>
      <c r="E19" s="34">
        <f t="shared" si="2"/>
        <v>2.5499999999999998</v>
      </c>
      <c r="F19" s="34">
        <f t="shared" si="2"/>
        <v>0</v>
      </c>
      <c r="G19" s="34">
        <f t="shared" si="2"/>
        <v>2.2887906250000003</v>
      </c>
      <c r="H19" s="34">
        <f t="shared" si="2"/>
        <v>2.5161718750000004</v>
      </c>
      <c r="I19" s="34">
        <f t="shared" si="2"/>
        <v>3.2710531249999999</v>
      </c>
      <c r="J19" s="34">
        <f t="shared" si="2"/>
        <v>4.5253343749999999</v>
      </c>
      <c r="K19" s="34">
        <f t="shared" si="2"/>
        <v>3.255125</v>
      </c>
      <c r="L19" s="34">
        <f t="shared" si="2"/>
        <v>3.1251249999999997</v>
      </c>
      <c r="M19" s="34">
        <f t="shared" si="2"/>
        <v>2.8251249999999999</v>
      </c>
      <c r="N19" s="34">
        <f t="shared" si="2"/>
        <v>0.93302499999999988</v>
      </c>
      <c r="O19" s="34">
        <f t="shared" si="2"/>
        <v>0.25073437500000001</v>
      </c>
      <c r="P19" s="34">
        <f t="shared" si="2"/>
        <v>0.20195312500000001</v>
      </c>
      <c r="Q19" s="34">
        <f t="shared" si="2"/>
        <v>0.15317187500000001</v>
      </c>
      <c r="R19" s="34">
        <f t="shared" si="2"/>
        <v>-3.3956093749999998</v>
      </c>
      <c r="S19" s="148">
        <f>SUM(S12:S18)</f>
        <v>22.5</v>
      </c>
    </row>
    <row r="20" spans="1:19" x14ac:dyDescent="0.3">
      <c r="A20" s="121"/>
      <c r="B20" s="174"/>
      <c r="C20" s="167" t="s">
        <v>40</v>
      </c>
      <c r="D20" s="176">
        <v>0</v>
      </c>
      <c r="E20" s="177">
        <v>0</v>
      </c>
      <c r="F20" s="178">
        <f>E28</f>
        <v>0</v>
      </c>
      <c r="G20" s="179">
        <f>F28</f>
        <v>0</v>
      </c>
      <c r="H20" s="179">
        <f t="shared" ref="H20:M20" si="3">G28</f>
        <v>7.9820999999147269E-6</v>
      </c>
      <c r="I20" s="179">
        <f t="shared" si="3"/>
        <v>2.879437499947457E-5</v>
      </c>
      <c r="J20" s="179">
        <f t="shared" si="3"/>
        <v>-4.348300000006633E-5</v>
      </c>
      <c r="K20" s="179">
        <f t="shared" si="3"/>
        <v>-1.5118074999598274E-5</v>
      </c>
      <c r="L20" s="179">
        <f t="shared" si="3"/>
        <v>5.2607996400000634E-2</v>
      </c>
      <c r="M20" s="179">
        <f t="shared" si="3"/>
        <v>0.47942728040000154</v>
      </c>
      <c r="N20" s="179">
        <f t="shared" ref="N20" si="4">M28</f>
        <v>1.8278368141000014</v>
      </c>
      <c r="O20" s="179">
        <f t="shared" ref="O20" si="5">N28</f>
        <v>5.6899365975000027</v>
      </c>
      <c r="P20" s="179">
        <f t="shared" ref="P20" si="6">O28</f>
        <v>5.909167400000003</v>
      </c>
      <c r="Q20" s="179">
        <f t="shared" ref="Q20:R20" si="7">P28</f>
        <v>6.1771794525000026</v>
      </c>
      <c r="R20" s="179">
        <f t="shared" si="7"/>
        <v>6.4939727550000015</v>
      </c>
      <c r="S20" s="179">
        <f>R28</f>
        <v>11.665554272000001</v>
      </c>
    </row>
    <row r="21" spans="1:19" x14ac:dyDescent="0.3">
      <c r="A21" s="154"/>
      <c r="B21" s="185"/>
      <c r="C21" s="168" t="s">
        <v>41</v>
      </c>
      <c r="D21" s="184">
        <f>D10-D19+D20</f>
        <v>-11</v>
      </c>
      <c r="E21" s="184">
        <f>E9-E19</f>
        <v>-2.5499999999999998</v>
      </c>
      <c r="F21" s="184">
        <f t="shared" ref="F21:R21" si="8">F9-F19</f>
        <v>0</v>
      </c>
      <c r="G21" s="184">
        <f t="shared" si="8"/>
        <v>-2.1999920179000001</v>
      </c>
      <c r="H21" s="184">
        <f t="shared" si="8"/>
        <v>-2.0499791877250004</v>
      </c>
      <c r="I21" s="184">
        <f t="shared" si="8"/>
        <v>-2.0500722773749995</v>
      </c>
      <c r="J21" s="184">
        <f t="shared" si="8"/>
        <v>-2.1499716350749996</v>
      </c>
      <c r="K21" s="184">
        <f t="shared" si="8"/>
        <v>5.2623114475000232E-2</v>
      </c>
      <c r="L21" s="184">
        <f t="shared" si="8"/>
        <v>0.42681928400000091</v>
      </c>
      <c r="M21" s="184">
        <f t="shared" si="8"/>
        <v>1.3484095336999999</v>
      </c>
      <c r="N21" s="184">
        <f t="shared" si="8"/>
        <v>3.8620997834000015</v>
      </c>
      <c r="O21" s="184">
        <f t="shared" si="8"/>
        <v>1.9692308024999998</v>
      </c>
      <c r="P21" s="184">
        <f t="shared" si="8"/>
        <v>2.0180120524999996</v>
      </c>
      <c r="Q21" s="184">
        <f t="shared" si="8"/>
        <v>2.0667933024999998</v>
      </c>
      <c r="R21" s="184">
        <f t="shared" si="8"/>
        <v>6.9215815169999999</v>
      </c>
      <c r="S21" s="182">
        <f>S10-S19</f>
        <v>7.6655542720000049</v>
      </c>
    </row>
    <row r="22" spans="1:19" x14ac:dyDescent="0.3">
      <c r="A22" s="117"/>
      <c r="B22" s="185"/>
      <c r="C22" s="196" t="s">
        <v>55</v>
      </c>
      <c r="D22" s="197"/>
      <c r="E22" s="198">
        <f>E21</f>
        <v>-2.5499999999999998</v>
      </c>
      <c r="F22" s="199">
        <f>E22+F21</f>
        <v>-2.5499999999999998</v>
      </c>
      <c r="G22" s="199">
        <f t="shared" ref="G22:M22" si="9">F22+G21</f>
        <v>-4.7499920179000004</v>
      </c>
      <c r="H22" s="199">
        <f t="shared" si="9"/>
        <v>-6.7999712056250008</v>
      </c>
      <c r="I22" s="199">
        <f>H22+I21</f>
        <v>-8.8500434830000003</v>
      </c>
      <c r="J22" s="199">
        <f t="shared" si="9"/>
        <v>-11.000015118075</v>
      </c>
      <c r="K22" s="199">
        <f t="shared" si="9"/>
        <v>-10.947392003599999</v>
      </c>
      <c r="L22" s="199">
        <f t="shared" si="9"/>
        <v>-10.520572719599999</v>
      </c>
      <c r="M22" s="199">
        <f t="shared" si="9"/>
        <v>-9.1721631858999988</v>
      </c>
      <c r="N22" s="199">
        <f t="shared" ref="N22" si="10">M22+N21</f>
        <v>-5.3100634024999973</v>
      </c>
      <c r="O22" s="199">
        <f t="shared" ref="O22" si="11">N22+O21</f>
        <v>-3.3408325999999975</v>
      </c>
      <c r="P22" s="199">
        <f t="shared" ref="P22" si="12">O22+P21</f>
        <v>-1.3228205474999979</v>
      </c>
      <c r="Q22" s="199">
        <f t="shared" ref="Q22:R22" si="13">P22+Q21</f>
        <v>0.74397275500000193</v>
      </c>
      <c r="R22" s="199">
        <f t="shared" si="13"/>
        <v>7.6655542720000014</v>
      </c>
      <c r="S22" s="200"/>
    </row>
    <row r="23" spans="1:19" x14ac:dyDescent="0.3">
      <c r="A23" s="117"/>
      <c r="B23" s="185"/>
      <c r="C23" s="168" t="s">
        <v>46</v>
      </c>
      <c r="D23" s="184">
        <f>SUM(E23:J23)</f>
        <v>3.9999999999999996</v>
      </c>
      <c r="E23" s="184">
        <f>'Cash Flow (Lacs)'!E23/100</f>
        <v>2.5499999999999998</v>
      </c>
      <c r="F23" s="184">
        <f>'Cash Flow (Lacs)'!F23/100</f>
        <v>0</v>
      </c>
      <c r="G23" s="184">
        <f>'Cash Flow (Lacs)'!G23/100</f>
        <v>0.45</v>
      </c>
      <c r="H23" s="184">
        <f>'Cash Flow (Lacs)'!H23/100</f>
        <v>0.3</v>
      </c>
      <c r="I23" s="184">
        <f>'Cash Flow (Lacs)'!I23/100</f>
        <v>0.3</v>
      </c>
      <c r="J23" s="184">
        <f>'Cash Flow (Lacs)'!J23/100</f>
        <v>0.4</v>
      </c>
      <c r="K23" s="184">
        <v>0</v>
      </c>
      <c r="L23" s="184">
        <v>0</v>
      </c>
      <c r="M23" s="184">
        <v>0</v>
      </c>
      <c r="N23" s="184">
        <v>0</v>
      </c>
      <c r="O23" s="184">
        <v>0</v>
      </c>
      <c r="P23" s="184">
        <v>0</v>
      </c>
      <c r="Q23" s="184">
        <v>0</v>
      </c>
      <c r="R23" s="184"/>
      <c r="S23" s="182">
        <f>SUM(E23:Q23)</f>
        <v>3.9999999999999996</v>
      </c>
    </row>
    <row r="24" spans="1:19" x14ac:dyDescent="0.3">
      <c r="A24" s="117"/>
      <c r="B24" s="185"/>
      <c r="C24" s="196" t="s">
        <v>56</v>
      </c>
      <c r="D24" s="198"/>
      <c r="E24" s="198">
        <f>E23</f>
        <v>2.5499999999999998</v>
      </c>
      <c r="F24" s="198">
        <f>E24+F23</f>
        <v>2.5499999999999998</v>
      </c>
      <c r="G24" s="199">
        <f>F24+G23</f>
        <v>3</v>
      </c>
      <c r="H24" s="199">
        <f>G24+H23</f>
        <v>3.3</v>
      </c>
      <c r="I24" s="199">
        <f>H24+I23</f>
        <v>3.5999999999999996</v>
      </c>
      <c r="J24" s="199">
        <f>I24+J23</f>
        <v>3.9999999999999996</v>
      </c>
      <c r="K24" s="198"/>
      <c r="L24" s="198"/>
      <c r="M24" s="198"/>
      <c r="N24" s="198"/>
      <c r="O24" s="198"/>
      <c r="P24" s="198"/>
      <c r="Q24" s="198"/>
      <c r="R24" s="198"/>
      <c r="S24" s="200"/>
    </row>
    <row r="25" spans="1:19" x14ac:dyDescent="0.3">
      <c r="A25" s="117"/>
      <c r="B25" s="185"/>
      <c r="C25" s="168" t="s">
        <v>52</v>
      </c>
      <c r="D25" s="184">
        <f>SUM(E25:J25)</f>
        <v>7</v>
      </c>
      <c r="E25" s="184">
        <v>0</v>
      </c>
      <c r="F25" s="184">
        <f>'Cash Flow (Lacs)'!F25/100</f>
        <v>0</v>
      </c>
      <c r="G25" s="184">
        <f>'Cash Flow (Lacs)'!G25/100</f>
        <v>1.75</v>
      </c>
      <c r="H25" s="184">
        <f>'Cash Flow (Lacs)'!H25/100</f>
        <v>1.75</v>
      </c>
      <c r="I25" s="184">
        <f>'Cash Flow (Lacs)'!I25/100</f>
        <v>1.75</v>
      </c>
      <c r="J25" s="184">
        <f>'Cash Flow (Lacs)'!J25/100</f>
        <v>1.75</v>
      </c>
      <c r="K25" s="184">
        <v>0</v>
      </c>
      <c r="L25" s="184">
        <v>0</v>
      </c>
      <c r="M25" s="184">
        <v>0</v>
      </c>
      <c r="N25" s="184">
        <v>0</v>
      </c>
      <c r="O25" s="184">
        <v>0</v>
      </c>
      <c r="P25" s="184">
        <v>0</v>
      </c>
      <c r="Q25" s="184">
        <v>0</v>
      </c>
      <c r="R25" s="184"/>
      <c r="S25" s="182">
        <f>SUM(E25:Q25)</f>
        <v>7</v>
      </c>
    </row>
    <row r="26" spans="1:19" x14ac:dyDescent="0.3">
      <c r="A26" s="117"/>
      <c r="B26" s="185"/>
      <c r="C26" s="196" t="s">
        <v>57</v>
      </c>
      <c r="D26" s="197"/>
      <c r="E26" s="198">
        <f>E25</f>
        <v>0</v>
      </c>
      <c r="F26" s="198">
        <f>E26+F25</f>
        <v>0</v>
      </c>
      <c r="G26" s="199">
        <f>F26+G25</f>
        <v>1.75</v>
      </c>
      <c r="H26" s="199">
        <f>G26+H25</f>
        <v>3.5</v>
      </c>
      <c r="I26" s="199">
        <f>H26+I25</f>
        <v>5.25</v>
      </c>
      <c r="J26" s="199">
        <f>I26+J25</f>
        <v>7</v>
      </c>
      <c r="K26" s="198"/>
      <c r="L26" s="198"/>
      <c r="M26" s="198"/>
      <c r="N26" s="198"/>
      <c r="O26" s="198"/>
      <c r="P26" s="198"/>
      <c r="Q26" s="198"/>
      <c r="R26" s="198"/>
      <c r="S26" s="200"/>
    </row>
    <row r="27" spans="1:19" x14ac:dyDescent="0.3">
      <c r="A27" s="117"/>
      <c r="B27" s="185"/>
      <c r="C27" s="168" t="s">
        <v>53</v>
      </c>
      <c r="D27" s="180"/>
      <c r="E27" s="184">
        <v>0</v>
      </c>
      <c r="F27" s="184">
        <v>0</v>
      </c>
      <c r="G27" s="184">
        <v>0</v>
      </c>
      <c r="H27" s="184">
        <v>0</v>
      </c>
      <c r="I27" s="184">
        <v>0</v>
      </c>
      <c r="J27" s="184">
        <v>0</v>
      </c>
      <c r="K27" s="184">
        <f>'Cash Flow (Lacs)'!K27/100</f>
        <v>0</v>
      </c>
      <c r="L27" s="184">
        <f>'Cash Flow (Lacs)'!L27/100</f>
        <v>0</v>
      </c>
      <c r="M27" s="184">
        <f>'Cash Flow (Lacs)'!M27/100</f>
        <v>0</v>
      </c>
      <c r="N27" s="184">
        <f>'Cash Flow (Lacs)'!N27/100</f>
        <v>0</v>
      </c>
      <c r="O27" s="184">
        <f>'Cash Flow (Lacs)'!O27/100</f>
        <v>1.75</v>
      </c>
      <c r="P27" s="184">
        <f>'Cash Flow (Lacs)'!P27/100</f>
        <v>1.75</v>
      </c>
      <c r="Q27" s="184">
        <f>'Cash Flow (Lacs)'!Q27/100</f>
        <v>1.75</v>
      </c>
      <c r="R27" s="184">
        <f>'Cash Flow (Lacs)'!R27/100</f>
        <v>1.75</v>
      </c>
      <c r="S27" s="182">
        <f>SUM(E27:R27)</f>
        <v>7</v>
      </c>
    </row>
    <row r="28" spans="1:19" ht="15" thickBot="1" x14ac:dyDescent="0.35">
      <c r="A28" s="160"/>
      <c r="B28" s="175"/>
      <c r="C28" s="168" t="s">
        <v>42</v>
      </c>
      <c r="D28" s="183">
        <f>D21+D25+D23</f>
        <v>0</v>
      </c>
      <c r="E28" s="183">
        <f>E21+E25+E23</f>
        <v>0</v>
      </c>
      <c r="F28" s="183">
        <f>F21+F25+F23</f>
        <v>0</v>
      </c>
      <c r="G28" s="183">
        <f>G21+G25+G23+G20</f>
        <v>7.9820999999147269E-6</v>
      </c>
      <c r="H28" s="183">
        <f>H21+H25+H23+H20</f>
        <v>2.879437499947457E-5</v>
      </c>
      <c r="I28" s="183">
        <f>I21+I25+I23+I20</f>
        <v>-4.348300000006633E-5</v>
      </c>
      <c r="J28" s="183">
        <f>J21+J25+J23+J20-J27</f>
        <v>-1.5118074999598274E-5</v>
      </c>
      <c r="K28" s="155">
        <f>K21+K25+K23+K20-K27</f>
        <v>5.2607996400000634E-2</v>
      </c>
      <c r="L28" s="155">
        <f>L21+L23+L25+L20-L27</f>
        <v>0.47942728040000154</v>
      </c>
      <c r="M28" s="155">
        <f>M21+M23+M25+M20-M27</f>
        <v>1.8278368141000014</v>
      </c>
      <c r="N28" s="155">
        <f t="shared" ref="N28:P28" si="14">N21+N23+N25+N20-N27</f>
        <v>5.6899365975000027</v>
      </c>
      <c r="O28" s="155">
        <f t="shared" si="14"/>
        <v>5.909167400000003</v>
      </c>
      <c r="P28" s="155">
        <f t="shared" si="14"/>
        <v>6.1771794525000026</v>
      </c>
      <c r="Q28" s="155">
        <f>Q21+Q23+Q25+Q20-Q27</f>
        <v>6.4939727550000015</v>
      </c>
      <c r="R28" s="155">
        <f>R21+R23+R25+R20-R27</f>
        <v>11.665554272000001</v>
      </c>
      <c r="S28" s="156">
        <f>S10-S19+S23+S25-S27</f>
        <v>11.665554272000005</v>
      </c>
    </row>
    <row r="29" spans="1:19" x14ac:dyDescent="0.3">
      <c r="A29" s="117"/>
      <c r="B29" s="191"/>
      <c r="C29" s="192"/>
      <c r="D29" s="193"/>
      <c r="E29" s="193"/>
      <c r="F29" s="193"/>
      <c r="G29" s="193"/>
      <c r="H29" s="193"/>
      <c r="I29" s="193"/>
      <c r="J29" s="193"/>
      <c r="K29" s="194"/>
      <c r="L29" s="194"/>
      <c r="M29" s="194"/>
      <c r="N29" s="194"/>
      <c r="O29" s="194"/>
      <c r="P29" s="194"/>
      <c r="Q29" s="194"/>
      <c r="R29" s="194"/>
      <c r="S29" s="195"/>
    </row>
    <row r="30" spans="1:19" x14ac:dyDescent="0.3">
      <c r="S30" s="237">
        <f>S28-S23</f>
        <v>7.6655542720000049</v>
      </c>
    </row>
  </sheetData>
  <mergeCells count="4">
    <mergeCell ref="B1:S1"/>
    <mergeCell ref="B2:S2"/>
    <mergeCell ref="B4:S4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INTEREST CALCULATION </vt:lpstr>
      <vt:lpstr>COST OF PROJECT &amp; MEANS OF FINA</vt:lpstr>
      <vt:lpstr>COLLECTION PLAN </vt:lpstr>
      <vt:lpstr>CASH FLOW</vt:lpstr>
      <vt:lpstr>Cash Flow (Lacs)</vt:lpstr>
      <vt:lpstr>Cash Flow (Cr)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2022-11-07T09:26:13Z</dcterms:modified>
</cp:coreProperties>
</file>