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shish Sawe\"/>
    </mc:Choice>
  </mc:AlternateContent>
  <bookViews>
    <workbookView xWindow="0" yWindow="0" windowWidth="15330" windowHeight="7680"/>
  </bookViews>
  <sheets>
    <sheet name="working" sheetId="2" r:id="rId1"/>
    <sheet name="Sheet1" sheetId="1" r:id="rId2"/>
    <sheet name="Sheet2" sheetId="3" r:id="rId3"/>
    <sheet name="Sheet3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2" l="1"/>
  <c r="T10" i="2"/>
  <c r="I20" i="2" l="1"/>
  <c r="H19" i="2"/>
  <c r="A3" i="3"/>
  <c r="M4" i="2"/>
  <c r="M5" i="2"/>
  <c r="M6" i="2"/>
  <c r="P6" i="2" s="1"/>
  <c r="Q6" i="2" s="1"/>
  <c r="S6" i="2" s="1"/>
  <c r="O4" i="2"/>
  <c r="O5" i="2"/>
  <c r="O6" i="2"/>
  <c r="J4" i="2"/>
  <c r="J5" i="2"/>
  <c r="J6" i="2"/>
  <c r="G8" i="2"/>
  <c r="F4" i="2"/>
  <c r="F8" i="2" s="1"/>
  <c r="F5" i="2"/>
  <c r="F6" i="2"/>
  <c r="F3" i="2"/>
  <c r="E21" i="2"/>
  <c r="E19" i="2"/>
  <c r="E22" i="2" s="1"/>
  <c r="F22" i="2" s="1"/>
  <c r="P5" i="2" l="1"/>
  <c r="Q5" i="2" s="1"/>
  <c r="S5" i="2" s="1"/>
  <c r="P4" i="2"/>
  <c r="Q4" i="2" s="1"/>
  <c r="S4" i="2" s="1"/>
  <c r="M6" i="4"/>
  <c r="K5" i="4"/>
  <c r="I5" i="4"/>
  <c r="F6" i="4"/>
  <c r="D4" i="4"/>
  <c r="I3" i="3" l="1"/>
  <c r="G3" i="3"/>
  <c r="D3" i="3"/>
  <c r="J3" i="3" l="1"/>
  <c r="K3" i="3" s="1"/>
  <c r="M3" i="3" s="1"/>
  <c r="G5" i="1" l="1"/>
  <c r="G4" i="1"/>
  <c r="E5" i="1"/>
  <c r="C5" i="1"/>
  <c r="M3" i="2" l="1"/>
  <c r="J3" i="2"/>
  <c r="O3" i="2" l="1"/>
  <c r="P3" i="2" l="1"/>
  <c r="Q3" i="2" s="1"/>
  <c r="S3" i="2" s="1"/>
  <c r="S8" i="2" s="1"/>
  <c r="O8" i="2"/>
  <c r="Q8" i="2" l="1"/>
  <c r="U8" i="2"/>
</calcChain>
</file>

<file path=xl/sharedStrings.xml><?xml version="1.0" encoding="utf-8"?>
<sst xmlns="http://schemas.openxmlformats.org/spreadsheetml/2006/main" count="54" uniqueCount="41">
  <si>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</si>
  <si>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</si>
  <si>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</si>
  <si>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</si>
  <si>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</si>
  <si>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</si>
  <si>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</si>
  <si>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</si>
  <si>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</si>
  <si>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</si>
  <si>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</si>
  <si>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</si>
  <si>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</si>
  <si>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</si>
  <si>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</si>
  <si>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</si>
  <si>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1. All the details pertaing to the building area statement such as area, floor, etc has been taken from the documents provided to us by the bank.</t>
  </si>
  <si>
    <t>Details of Building</t>
  </si>
  <si>
    <t>Year of Construction(Approximately)</t>
  </si>
  <si>
    <t>4.We have taken the year of construction from information provided to us during the survey.</t>
  </si>
  <si>
    <t>Floor</t>
  </si>
  <si>
    <t>Boundary wall valuation</t>
  </si>
  <si>
    <r>
      <t xml:space="preserve">Wall
</t>
    </r>
    <r>
      <rPr>
        <b/>
        <i/>
        <sz val="10"/>
        <rFont val="Calibri"/>
        <family val="2"/>
        <scheme val="minor"/>
      </rPr>
      <t>(in Running ft.)As per approved plan approx.</t>
    </r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</si>
  <si>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</si>
  <si>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</si>
  <si>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</si>
  <si>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</si>
  <si>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>Discounting Factor</t>
  </si>
  <si>
    <t xml:space="preserve">5.As per our site survey we have observed the maintenance of the building is good . </t>
  </si>
  <si>
    <t xml:space="preserve">Basement </t>
  </si>
  <si>
    <t xml:space="preserve">Nursery School </t>
  </si>
  <si>
    <t>Ground</t>
  </si>
  <si>
    <t xml:space="preserve">First </t>
  </si>
  <si>
    <t xml:space="preserve">second </t>
  </si>
  <si>
    <t>Height in feet</t>
  </si>
  <si>
    <t>RCC Framed Structure</t>
  </si>
  <si>
    <t>Super Area (in sq.mtr)</t>
  </si>
  <si>
    <t>Super Area 
(in sq ft)</t>
  </si>
  <si>
    <t xml:space="preserve">BUILDING VALUATION OF PROPERTY OF MR.GYAN SHANKAR AND MRS.SANGEETA SHANKAR | SITUATED AT PROPERTY  EURO KIDS PLAY SCHOOL &amp; DAY CARE CENTRE (NURSERYSCHOOL), PARK VIEW CITY- II, SECTOR-49, SOHNA ROAD, GURUGRAM, HARYANA 
</t>
  </si>
  <si>
    <t>2.The subject property is consturcted with RCC Framed type of structures..</t>
  </si>
  <si>
    <t>6.We have considered the super area as per the  measurement  done during the site survey and documents provided to us by the bank  i.e 11,100 sq.ft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</si>
</sst>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_ &quot;₹&quot;\ * #,##0.0_ ;_ &quot;₹&quot;\ * \-#,##0.0_ ;_ &quot;₹&quot;\ * &quot;-&quot;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/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1" xfId="0" applyBorder="1"/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0" fillId="0" borderId="1" xfId="6" applyNumberFormat="1" applyFont="1" applyBorder="1"/>
    <xf numFmtId="166" fontId="2" fillId="0" borderId="1" xfId="6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7" fontId="0" fillId="0" borderId="0" xfId="0" applyNumberFormat="1"/>
  </cellXfs>
  <cellStyles count="7">
    <cellStyle name="40% - Accent1" xfId="3" builtinId="31"/>
    <cellStyle name="Comma" xfId="6" builtinId="3"/>
    <cellStyle name="Comma 2" xfId="4"/>
    <cellStyle name="Currency" xfId="1" builtinId="4"/>
    <cellStyle name="Currency 2" xfId="5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workbookViewId="0">
      <selection activeCell="T11" sqref="T11"/>
    </sheetView>
  </sheetViews>
  <sheetFormatPr defaultRowHeight="15" x14ac:dyDescent="0.25"/>
  <cols>
    <col min="1" max="1" width="7.28515625" customWidth="1"/>
    <col min="2" max="2" width="17.42578125" bestFit="1" customWidth="1"/>
    <col min="3" max="3" width="9.85546875" style="12" bestFit="1" customWidth="1"/>
    <col min="4" max="4" width="9" style="12" hidden="1" customWidth="1"/>
    <col min="5" max="5" width="16.28515625" bestFit="1" customWidth="1"/>
    <col min="6" max="6" width="8" style="12" bestFit="1" customWidth="1"/>
    <col min="7" max="7" width="8.42578125" bestFit="1" customWidth="1"/>
    <col min="8" max="8" width="12.28515625" bestFit="1" customWidth="1"/>
    <col min="9" max="9" width="8" bestFit="1" customWidth="1"/>
    <col min="10" max="10" width="10.42578125" bestFit="1" customWidth="1"/>
    <col min="11" max="11" width="9.42578125" bestFit="1" customWidth="1"/>
    <col min="12" max="12" width="7.7109375" hidden="1" customWidth="1"/>
    <col min="13" max="13" width="6.5703125" hidden="1" customWidth="1"/>
    <col min="14" max="14" width="11.85546875" bestFit="1" customWidth="1"/>
    <col min="15" max="15" width="13.28515625" bestFit="1" customWidth="1"/>
    <col min="16" max="16" width="12.42578125" bestFit="1" customWidth="1"/>
    <col min="17" max="17" width="13.28515625" bestFit="1" customWidth="1"/>
    <col min="18" max="18" width="8.28515625" hidden="1" customWidth="1"/>
    <col min="19" max="19" width="13.28515625" bestFit="1" customWidth="1"/>
    <col min="20" max="20" width="14.85546875" bestFit="1" customWidth="1"/>
    <col min="21" max="21" width="5.85546875" bestFit="1" customWidth="1"/>
  </cols>
  <sheetData>
    <row r="1" spans="1:23" s="12" customFormat="1" ht="50.1" customHeight="1" x14ac:dyDescent="0.25">
      <c r="A1" s="30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3" ht="60" x14ac:dyDescent="0.25">
      <c r="A2" s="1" t="s">
        <v>0</v>
      </c>
      <c r="B2" s="1" t="s">
        <v>17</v>
      </c>
      <c r="C2" s="1" t="s">
        <v>20</v>
      </c>
      <c r="D2" s="1" t="s">
        <v>34</v>
      </c>
      <c r="E2" s="1" t="s">
        <v>1</v>
      </c>
      <c r="F2" s="1" t="s">
        <v>36</v>
      </c>
      <c r="G2" s="27" t="s">
        <v>37</v>
      </c>
      <c r="H2" s="1" t="s">
        <v>18</v>
      </c>
      <c r="I2" s="1" t="s">
        <v>2</v>
      </c>
      <c r="J2" s="1" t="s">
        <v>3</v>
      </c>
      <c r="K2" s="1" t="s">
        <v>4</v>
      </c>
      <c r="L2" s="1" t="s">
        <v>5</v>
      </c>
      <c r="M2" s="1" t="s">
        <v>6</v>
      </c>
      <c r="N2" s="1" t="s">
        <v>7</v>
      </c>
      <c r="O2" s="1" t="s">
        <v>8</v>
      </c>
      <c r="P2" s="1" t="s">
        <v>9</v>
      </c>
      <c r="Q2" s="1" t="s">
        <v>10</v>
      </c>
      <c r="R2" s="2" t="s">
        <v>15</v>
      </c>
      <c r="S2" s="1" t="s">
        <v>11</v>
      </c>
    </row>
    <row r="3" spans="1:23" ht="30" x14ac:dyDescent="0.25">
      <c r="A3" s="3">
        <v>1</v>
      </c>
      <c r="B3" s="4" t="s">
        <v>30</v>
      </c>
      <c r="C3" s="4" t="s">
        <v>29</v>
      </c>
      <c r="D3" s="4">
        <v>10</v>
      </c>
      <c r="E3" s="4" t="s">
        <v>35</v>
      </c>
      <c r="F3" s="26">
        <f>G3/10.7639</f>
        <v>250.83845074740569</v>
      </c>
      <c r="G3" s="25">
        <v>2700</v>
      </c>
      <c r="H3" s="4">
        <v>2010</v>
      </c>
      <c r="I3" s="4">
        <v>2022</v>
      </c>
      <c r="J3" s="4">
        <f t="shared" ref="J3:J6" si="0">I3-H3</f>
        <v>12</v>
      </c>
      <c r="K3" s="4">
        <v>60</v>
      </c>
      <c r="L3" s="5">
        <v>0.05</v>
      </c>
      <c r="M3" s="6">
        <f t="shared" ref="M3" si="1">(1-L3)/K3</f>
        <v>1.5833333333333331E-2</v>
      </c>
      <c r="N3" s="7">
        <v>1500</v>
      </c>
      <c r="O3" s="7">
        <f>N3*G3</f>
        <v>4050000</v>
      </c>
      <c r="P3" s="7">
        <f t="shared" ref="P3:P6" si="2">O3*M3*J3</f>
        <v>769499.99999999988</v>
      </c>
      <c r="Q3" s="7">
        <f t="shared" ref="Q3:Q6" si="3">MAX(O3-P3,0)</f>
        <v>3280500</v>
      </c>
      <c r="R3" s="8">
        <v>0</v>
      </c>
      <c r="S3" s="7">
        <f>IF(Q3&gt;L3*O3,Q3*(1-R3),O3*L3)</f>
        <v>3280500</v>
      </c>
    </row>
    <row r="4" spans="1:23" s="12" customFormat="1" ht="30" x14ac:dyDescent="0.25">
      <c r="A4" s="3">
        <v>2</v>
      </c>
      <c r="B4" s="4" t="s">
        <v>30</v>
      </c>
      <c r="C4" s="4" t="s">
        <v>31</v>
      </c>
      <c r="D4" s="4"/>
      <c r="E4" s="4" t="s">
        <v>35</v>
      </c>
      <c r="F4" s="26">
        <f t="shared" ref="F4:F6" si="4">G4/10.7639</f>
        <v>260.12876373805034</v>
      </c>
      <c r="G4" s="25">
        <v>2800</v>
      </c>
      <c r="H4" s="4">
        <v>2010</v>
      </c>
      <c r="I4" s="4">
        <v>2022</v>
      </c>
      <c r="J4" s="4">
        <f t="shared" si="0"/>
        <v>12</v>
      </c>
      <c r="K4" s="4">
        <v>60</v>
      </c>
      <c r="L4" s="5">
        <v>0.05</v>
      </c>
      <c r="M4" s="6">
        <f t="shared" ref="M4:M6" si="5">(1-L4)/K4</f>
        <v>1.5833333333333331E-2</v>
      </c>
      <c r="N4" s="7">
        <v>2000</v>
      </c>
      <c r="O4" s="7">
        <f t="shared" ref="O4:O6" si="6">N4*G4</f>
        <v>5600000</v>
      </c>
      <c r="P4" s="7">
        <f t="shared" si="2"/>
        <v>1064000</v>
      </c>
      <c r="Q4" s="7">
        <f t="shared" si="3"/>
        <v>4536000</v>
      </c>
      <c r="R4" s="8">
        <v>0</v>
      </c>
      <c r="S4" s="7">
        <f t="shared" ref="S4:S6" si="7">IF(Q4&gt;L4*O4,Q4*(1-R4),O4*L4)</f>
        <v>4536000</v>
      </c>
    </row>
    <row r="5" spans="1:23" s="12" customFormat="1" ht="30" x14ac:dyDescent="0.25">
      <c r="A5" s="3">
        <v>3</v>
      </c>
      <c r="B5" s="4" t="s">
        <v>30</v>
      </c>
      <c r="C5" s="4" t="s">
        <v>32</v>
      </c>
      <c r="D5" s="4"/>
      <c r="E5" s="4" t="s">
        <v>35</v>
      </c>
      <c r="F5" s="26">
        <f t="shared" si="4"/>
        <v>260.12876373805034</v>
      </c>
      <c r="G5" s="25">
        <v>2800</v>
      </c>
      <c r="H5" s="4">
        <v>2010</v>
      </c>
      <c r="I5" s="4">
        <v>2022</v>
      </c>
      <c r="J5" s="4">
        <f t="shared" si="0"/>
        <v>12</v>
      </c>
      <c r="K5" s="4">
        <v>60</v>
      </c>
      <c r="L5" s="5">
        <v>0.05</v>
      </c>
      <c r="M5" s="6">
        <f t="shared" si="5"/>
        <v>1.5833333333333331E-2</v>
      </c>
      <c r="N5" s="7">
        <v>2000</v>
      </c>
      <c r="O5" s="7">
        <f t="shared" si="6"/>
        <v>5600000</v>
      </c>
      <c r="P5" s="7">
        <f t="shared" si="2"/>
        <v>1064000</v>
      </c>
      <c r="Q5" s="7">
        <f t="shared" si="3"/>
        <v>4536000</v>
      </c>
      <c r="R5" s="8">
        <v>0</v>
      </c>
      <c r="S5" s="7">
        <f t="shared" si="7"/>
        <v>4536000</v>
      </c>
    </row>
    <row r="6" spans="1:23" s="12" customFormat="1" ht="30" x14ac:dyDescent="0.25">
      <c r="A6" s="3">
        <v>4</v>
      </c>
      <c r="B6" s="4" t="s">
        <v>30</v>
      </c>
      <c r="C6" s="4" t="s">
        <v>33</v>
      </c>
      <c r="D6" s="4"/>
      <c r="E6" s="4" t="s">
        <v>35</v>
      </c>
      <c r="F6" s="26">
        <f t="shared" si="4"/>
        <v>260.12876373805034</v>
      </c>
      <c r="G6" s="25">
        <v>2800</v>
      </c>
      <c r="H6" s="4">
        <v>2010</v>
      </c>
      <c r="I6" s="4">
        <v>2022</v>
      </c>
      <c r="J6" s="4">
        <f t="shared" si="0"/>
        <v>12</v>
      </c>
      <c r="K6" s="4">
        <v>60</v>
      </c>
      <c r="L6" s="5">
        <v>0.05</v>
      </c>
      <c r="M6" s="6">
        <f t="shared" si="5"/>
        <v>1.5833333333333331E-2</v>
      </c>
      <c r="N6" s="7">
        <v>2000</v>
      </c>
      <c r="O6" s="7">
        <f t="shared" si="6"/>
        <v>5600000</v>
      </c>
      <c r="P6" s="7">
        <f t="shared" si="2"/>
        <v>1064000</v>
      </c>
      <c r="Q6" s="7">
        <f t="shared" si="3"/>
        <v>4536000</v>
      </c>
      <c r="R6" s="8">
        <v>0</v>
      </c>
      <c r="S6" s="7">
        <f t="shared" si="7"/>
        <v>4536000</v>
      </c>
    </row>
    <row r="7" spans="1:23" s="12" customFormat="1" x14ac:dyDescent="0.25">
      <c r="A7" s="3"/>
      <c r="B7" s="4"/>
      <c r="C7" s="4"/>
      <c r="D7" s="4"/>
      <c r="E7" s="4"/>
      <c r="F7" s="24"/>
      <c r="G7" s="28"/>
      <c r="H7" s="4"/>
      <c r="I7" s="4"/>
      <c r="J7" s="4"/>
      <c r="K7" s="4"/>
      <c r="L7" s="5"/>
      <c r="M7" s="6"/>
      <c r="N7" s="7"/>
      <c r="O7" s="7"/>
      <c r="P7" s="7"/>
      <c r="Q7" s="7"/>
      <c r="R7" s="8"/>
      <c r="S7" s="7"/>
    </row>
    <row r="8" spans="1:23" x14ac:dyDescent="0.25">
      <c r="A8" s="35" t="s">
        <v>12</v>
      </c>
      <c r="B8" s="35"/>
      <c r="C8" s="35"/>
      <c r="D8" s="35"/>
      <c r="E8" s="35"/>
      <c r="F8" s="15">
        <f>SUM(F3:F7)</f>
        <v>1031.2247419615567</v>
      </c>
      <c r="G8" s="29">
        <f>SUM(G3:G7)</f>
        <v>11100</v>
      </c>
      <c r="H8" s="35"/>
      <c r="I8" s="35"/>
      <c r="J8" s="35"/>
      <c r="K8" s="35"/>
      <c r="L8" s="35"/>
      <c r="M8" s="35"/>
      <c r="N8" s="35"/>
      <c r="O8" s="9">
        <f>SUM(O3:O7)</f>
        <v>20850000</v>
      </c>
      <c r="P8" s="9"/>
      <c r="Q8" s="9">
        <f>SUM(Q3:Q7)</f>
        <v>16888500</v>
      </c>
      <c r="R8" s="10"/>
      <c r="S8" s="9">
        <f>SUM(S3:S7)</f>
        <v>16888500</v>
      </c>
      <c r="U8" t="e">
        <f>S8/#REF!</f>
        <v>#REF!</v>
      </c>
    </row>
    <row r="9" spans="1:23" x14ac:dyDescent="0.25">
      <c r="A9" s="36" t="s">
        <v>13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</row>
    <row r="10" spans="1:23" x14ac:dyDescent="0.25">
      <c r="A10" s="31" t="s">
        <v>16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7">
        <f>S8*0.7</f>
        <v>11821950</v>
      </c>
    </row>
    <row r="11" spans="1:23" x14ac:dyDescent="0.25">
      <c r="A11" s="31" t="s">
        <v>39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7">
        <f>ROUND(T10,-2)</f>
        <v>11822000</v>
      </c>
    </row>
    <row r="12" spans="1:23" x14ac:dyDescent="0.25">
      <c r="A12" s="31" t="s">
        <v>14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23" x14ac:dyDescent="0.25">
      <c r="A13" s="31" t="s">
        <v>19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23" x14ac:dyDescent="0.25">
      <c r="A14" s="32" t="s">
        <v>28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4"/>
    </row>
    <row r="15" spans="1:23" x14ac:dyDescent="0.25">
      <c r="A15" s="31" t="s">
        <v>40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11"/>
      <c r="U15" s="11"/>
      <c r="V15" s="11"/>
      <c r="W15" s="12"/>
    </row>
    <row r="17" spans="5:12" x14ac:dyDescent="0.25">
      <c r="G17" s="14"/>
    </row>
    <row r="19" spans="5:12" x14ac:dyDescent="0.25">
      <c r="E19">
        <f>75*60</f>
        <v>4500</v>
      </c>
      <c r="H19">
        <f>968*28000</f>
        <v>27104000</v>
      </c>
    </row>
    <row r="20" spans="5:12" x14ac:dyDescent="0.25">
      <c r="I20">
        <f>11100*800</f>
        <v>8880000</v>
      </c>
      <c r="L20" s="13"/>
    </row>
    <row r="21" spans="5:12" x14ac:dyDescent="0.25">
      <c r="E21">
        <f>36*55</f>
        <v>1980</v>
      </c>
    </row>
    <row r="22" spans="5:12" x14ac:dyDescent="0.25">
      <c r="E22">
        <f>E19-E21</f>
        <v>2520</v>
      </c>
      <c r="F22" s="12">
        <f>E22*3</f>
        <v>7560</v>
      </c>
    </row>
  </sheetData>
  <mergeCells count="10">
    <mergeCell ref="A1:S1"/>
    <mergeCell ref="A15:S15"/>
    <mergeCell ref="A12:S12"/>
    <mergeCell ref="A13:S13"/>
    <mergeCell ref="A14:S14"/>
    <mergeCell ref="A8:E8"/>
    <mergeCell ref="H8:N8"/>
    <mergeCell ref="A9:S9"/>
    <mergeCell ref="A10:S10"/>
    <mergeCell ref="A11:S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5"/>
  <sheetViews>
    <sheetView workbookViewId="0">
      <selection activeCell="C5" sqref="C5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</cols>
  <sheetData>
    <row r="3" spans="3:7" x14ac:dyDescent="0.25">
      <c r="C3">
        <v>87120</v>
      </c>
      <c r="E3">
        <v>7943455</v>
      </c>
      <c r="G3">
        <v>36000000</v>
      </c>
    </row>
    <row r="4" spans="3:7" x14ac:dyDescent="0.25">
      <c r="C4">
        <v>500</v>
      </c>
      <c r="E4">
        <v>2</v>
      </c>
      <c r="G4">
        <f>60000</f>
        <v>60000</v>
      </c>
    </row>
    <row r="5" spans="3:7" x14ac:dyDescent="0.25">
      <c r="C5" s="16">
        <f>C4*C3</f>
        <v>43560000</v>
      </c>
      <c r="E5" s="16">
        <f>E4*E3</f>
        <v>15886910</v>
      </c>
      <c r="G5">
        <f>G3/G4</f>
        <v>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F5" sqref="F5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bestFit="1" customWidth="1"/>
    <col min="8" max="8" width="8" bestFit="1" customWidth="1"/>
    <col min="9" max="9" width="11.5703125" bestFit="1" customWidth="1"/>
    <col min="10" max="10" width="10.5703125" bestFit="1" customWidth="1"/>
    <col min="11" max="11" width="11.5703125" bestFit="1" customWidth="1"/>
    <col min="12" max="12" width="8.7109375" bestFit="1" customWidth="1"/>
    <col min="13" max="13" width="11.5703125" bestFit="1" customWidth="1"/>
  </cols>
  <sheetData>
    <row r="1" spans="1:13" ht="15.75" x14ac:dyDescent="0.25">
      <c r="A1" s="30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05" x14ac:dyDescent="0.25">
      <c r="A2" s="17" t="s">
        <v>22</v>
      </c>
      <c r="B2" s="17" t="s">
        <v>23</v>
      </c>
      <c r="C2" s="17" t="s">
        <v>2</v>
      </c>
      <c r="D2" s="17" t="s">
        <v>24</v>
      </c>
      <c r="E2" s="17" t="s">
        <v>25</v>
      </c>
      <c r="F2" s="17" t="s">
        <v>5</v>
      </c>
      <c r="G2" s="17" t="s">
        <v>6</v>
      </c>
      <c r="H2" s="17" t="s">
        <v>26</v>
      </c>
      <c r="I2" s="17" t="s">
        <v>8</v>
      </c>
      <c r="J2" s="17" t="s">
        <v>9</v>
      </c>
      <c r="K2" s="17" t="s">
        <v>10</v>
      </c>
      <c r="L2" s="17" t="s">
        <v>27</v>
      </c>
      <c r="M2" s="17" t="s">
        <v>11</v>
      </c>
    </row>
    <row r="3" spans="1:13" x14ac:dyDescent="0.25">
      <c r="A3" s="18">
        <f>140*3.08</f>
        <v>431.2</v>
      </c>
      <c r="B3" s="19">
        <v>2010</v>
      </c>
      <c r="C3" s="19">
        <v>2022</v>
      </c>
      <c r="D3" s="19">
        <f>C3-B3</f>
        <v>12</v>
      </c>
      <c r="E3" s="19">
        <v>60</v>
      </c>
      <c r="F3" s="20">
        <v>0.1</v>
      </c>
      <c r="G3" s="21">
        <f>(1-F3)/E3</f>
        <v>1.5000000000000001E-2</v>
      </c>
      <c r="H3" s="22">
        <v>1200</v>
      </c>
      <c r="I3" s="22">
        <f>H3*A3</f>
        <v>517440</v>
      </c>
      <c r="J3" s="22">
        <f>I3*G3*D3</f>
        <v>93139.200000000012</v>
      </c>
      <c r="K3" s="22">
        <f>MAX(I3-J3,0)</f>
        <v>424300.79999999999</v>
      </c>
      <c r="L3" s="23">
        <v>0</v>
      </c>
      <c r="M3" s="22">
        <f>IF(K3&gt;F3*I3,K3*(1-L3),I3*F3)</f>
        <v>424300.79999999999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Ashish Sawe</cp:lastModifiedBy>
  <dcterms:created xsi:type="dcterms:W3CDTF">2022-07-28T09:17:09Z</dcterms:created>
  <dcterms:modified xsi:type="dcterms:W3CDTF">2022-11-09T08:01:10Z</dcterms:modified>
</cp:coreProperties>
</file>