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les For Review\Adil Afaque\uploads\VIS(2022-23)-PL398-310-578-ELIGO-Project Tie Up\PreparerReport\"/>
    </mc:Choice>
  </mc:AlternateContent>
  <bookViews>
    <workbookView xWindow="0" yWindow="0" windowWidth="24000" windowHeight="9615"/>
  </bookViews>
  <sheets>
    <sheet name="Inventory Valuation" sheetId="8" r:id="rId1"/>
    <sheet name="Sheet1" sheetId="1" r:id="rId2"/>
    <sheet name="Flat Details" sheetId="2" r:id="rId3"/>
    <sheet name="Land Details" sheetId="3" r:id="rId4"/>
    <sheet name="Valua" sheetId="6" r:id="rId5"/>
    <sheet name="Sheet5" sheetId="5" r:id="rId6"/>
    <sheet name="Sheet7" sheetId="7" r:id="rId7"/>
  </sheets>
  <definedNames>
    <definedName name="_xlnm._FilterDatabase" localSheetId="6" hidden="1">Sheet7!$D$4:$O$52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H18" i="8"/>
  <c r="C10" i="8"/>
  <c r="D9" i="8"/>
  <c r="H9" i="8" s="1"/>
  <c r="D8" i="8"/>
  <c r="H8" i="8" s="1"/>
  <c r="D7" i="8"/>
  <c r="H7" i="8" s="1"/>
  <c r="D6" i="8"/>
  <c r="F6" i="8" s="1"/>
  <c r="H5" i="8"/>
  <c r="F5" i="8"/>
  <c r="D5" i="8"/>
  <c r="D4" i="8"/>
  <c r="D10" i="8" s="1"/>
  <c r="D11" i="8" s="1"/>
  <c r="F8" i="8" l="1"/>
  <c r="H6" i="8"/>
  <c r="F9" i="8"/>
  <c r="F4" i="8"/>
  <c r="H4" i="8"/>
  <c r="H10" i="8" s="1"/>
  <c r="F7" i="8"/>
  <c r="B18" i="6"/>
  <c r="B16" i="6"/>
  <c r="B15" i="6"/>
  <c r="F10" i="8" l="1"/>
  <c r="I10" i="8" s="1"/>
  <c r="K10" i="6"/>
  <c r="J10" i="6"/>
  <c r="R3" i="7"/>
  <c r="Q3" i="7"/>
  <c r="S4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4" i="7"/>
  <c r="P4" i="7"/>
  <c r="Q52" i="7"/>
  <c r="P52" i="7"/>
  <c r="Q51" i="7"/>
  <c r="P51" i="7"/>
  <c r="Q50" i="7"/>
  <c r="P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6" i="7"/>
  <c r="P6" i="7"/>
  <c r="Q5" i="7"/>
  <c r="P5" i="7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M1" i="2"/>
  <c r="L1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D10" i="6"/>
  <c r="D9" i="6"/>
  <c r="G11" i="6"/>
  <c r="G19" i="6"/>
  <c r="K23" i="6"/>
  <c r="J23" i="6" s="1"/>
  <c r="J22" i="6"/>
  <c r="I22" i="6" s="1"/>
  <c r="O22" i="6"/>
  <c r="N22" i="6"/>
  <c r="M22" i="6"/>
  <c r="L22" i="6"/>
  <c r="K22" i="6"/>
  <c r="L21" i="6"/>
  <c r="K21" i="6"/>
  <c r="J18" i="6"/>
  <c r="O18" i="6" s="1"/>
  <c r="O20" i="6" s="1"/>
  <c r="M20" i="6"/>
  <c r="K20" i="6"/>
  <c r="N18" i="6"/>
  <c r="N20" i="6" s="1"/>
  <c r="M18" i="6"/>
  <c r="K18" i="6"/>
  <c r="M19" i="6"/>
  <c r="N19" i="6" s="1"/>
  <c r="O19" i="6" s="1"/>
  <c r="L19" i="6"/>
  <c r="J17" i="6"/>
  <c r="O17" i="6"/>
  <c r="N17" i="6"/>
  <c r="M17" i="6"/>
  <c r="L17" i="6"/>
  <c r="K17" i="6"/>
  <c r="J16" i="6"/>
  <c r="F10" i="6"/>
  <c r="F11" i="6" s="1"/>
  <c r="F6" i="6"/>
  <c r="F7" i="6" s="1"/>
  <c r="F5" i="6"/>
  <c r="H22" i="6"/>
  <c r="H6" i="6"/>
  <c r="H5" i="6"/>
  <c r="E2" i="6"/>
  <c r="G3" i="6" s="1"/>
  <c r="J1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H12" i="5"/>
  <c r="G12" i="5"/>
  <c r="C6" i="5"/>
  <c r="H4" i="5"/>
  <c r="G5" i="5"/>
  <c r="G4" i="5"/>
  <c r="G3" i="5"/>
  <c r="G2" i="5"/>
  <c r="O14" i="3"/>
  <c r="N14" i="3"/>
  <c r="N13" i="3"/>
  <c r="N12" i="3"/>
  <c r="N10" i="3"/>
  <c r="O8" i="3"/>
  <c r="N8" i="3"/>
  <c r="N5" i="3"/>
  <c r="I6" i="3"/>
  <c r="J6" i="3"/>
  <c r="J5" i="3"/>
  <c r="J18" i="3"/>
  <c r="K17" i="3"/>
  <c r="F2" i="3"/>
  <c r="F4" i="3"/>
  <c r="F5" i="3"/>
  <c r="F6" i="3"/>
  <c r="F7" i="3"/>
  <c r="F8" i="3"/>
  <c r="F9" i="3"/>
  <c r="F10" i="3"/>
  <c r="F11" i="3"/>
  <c r="F12" i="3"/>
  <c r="F13" i="3"/>
  <c r="F3" i="3"/>
  <c r="D23" i="5"/>
  <c r="C20" i="5"/>
  <c r="E19" i="5"/>
  <c r="D19" i="5"/>
  <c r="C17" i="5"/>
  <c r="C16" i="5"/>
  <c r="E12" i="5"/>
  <c r="D12" i="5"/>
  <c r="C8" i="5"/>
  <c r="B9" i="5"/>
  <c r="F5" i="5"/>
  <c r="E5" i="5"/>
  <c r="D5" i="5"/>
  <c r="C5" i="5"/>
  <c r="I2" i="3"/>
  <c r="I22" i="3"/>
  <c r="I21" i="3"/>
  <c r="I11" i="3"/>
  <c r="F32" i="3"/>
  <c r="E32" i="3"/>
  <c r="F22" i="3"/>
  <c r="E22" i="3"/>
  <c r="E2" i="3"/>
  <c r="H1" i="2"/>
  <c r="G1" i="2"/>
  <c r="F1" i="2"/>
  <c r="E1" i="2"/>
  <c r="C2" i="1"/>
  <c r="R4" i="7" l="1"/>
  <c r="H11" i="6"/>
  <c r="H12" i="6" s="1"/>
  <c r="P18" i="6"/>
  <c r="L18" i="6"/>
  <c r="L20" i="6" s="1"/>
  <c r="J20" i="6" s="1"/>
  <c r="I20" i="6" s="1"/>
  <c r="E1" i="6"/>
  <c r="G2" i="6"/>
  <c r="H7" i="6"/>
  <c r="H9" i="6" l="1"/>
  <c r="H10" i="6" s="1"/>
  <c r="I7" i="6"/>
  <c r="H13" i="6" l="1"/>
  <c r="I12" i="6"/>
</calcChain>
</file>

<file path=xl/sharedStrings.xml><?xml version="1.0" encoding="utf-8"?>
<sst xmlns="http://schemas.openxmlformats.org/spreadsheetml/2006/main" count="466" uniqueCount="52">
  <si>
    <t>Block No</t>
  </si>
  <si>
    <t>Floor Number</t>
  </si>
  <si>
    <t>Flat/ Apartment/ Shop/Plot type</t>
  </si>
  <si>
    <t>Number of Apartment/Flats/Shop</t>
  </si>
  <si>
    <t>Unit Carpet Area (in sqm)</t>
  </si>
  <si>
    <t>Number of Balcony</t>
  </si>
  <si>
    <t>Total Area of Balcony (in sqm)</t>
  </si>
  <si>
    <t>Number of Verandah</t>
  </si>
  <si>
    <t>Total Area of Verandah (in sqm)</t>
  </si>
  <si>
    <t>No. of garrage</t>
  </si>
  <si>
    <t>Total Area of garage (in sqm)</t>
  </si>
  <si>
    <t>Open Parking Space (in Nos.)</t>
  </si>
  <si>
    <t>Tower-F</t>
  </si>
  <si>
    <t>GF</t>
  </si>
  <si>
    <t>OTHER</t>
  </si>
  <si>
    <t>undefined</t>
  </si>
  <si>
    <t>3 BHK</t>
  </si>
  <si>
    <t>-</t>
  </si>
  <si>
    <t>Tower-G</t>
  </si>
  <si>
    <t>Tower-H</t>
  </si>
  <si>
    <t>Number of Apartment/ Flats/ Shop</t>
  </si>
  <si>
    <t>Khasra</t>
  </si>
  <si>
    <t>Commercial Built-up</t>
  </si>
  <si>
    <t>Tower F,G,H</t>
  </si>
  <si>
    <t>Club</t>
  </si>
  <si>
    <t>FAR Area</t>
  </si>
  <si>
    <t>Built-up Area</t>
  </si>
  <si>
    <t>Non-Residential Units</t>
  </si>
  <si>
    <t>Residential Units</t>
  </si>
  <si>
    <t>Perm. FAR</t>
  </si>
  <si>
    <t>Khasra/Plot No.</t>
  </si>
  <si>
    <t>Ground Coverage</t>
  </si>
  <si>
    <t>Permissible</t>
  </si>
  <si>
    <t>Proposed</t>
  </si>
  <si>
    <t>FAR</t>
  </si>
  <si>
    <t>Non-FAR</t>
  </si>
  <si>
    <t>Residential</t>
  </si>
  <si>
    <t>Non-Residential</t>
  </si>
  <si>
    <t>Land</t>
  </si>
  <si>
    <t>Building</t>
  </si>
  <si>
    <t>Gpovt. Value</t>
  </si>
  <si>
    <t>Tower Name</t>
  </si>
  <si>
    <t>Unit Type
(in sq. ft.)</t>
  </si>
  <si>
    <t>No. of Units</t>
  </si>
  <si>
    <t>Saleable Area 
(in sq. ft.)</t>
  </si>
  <si>
    <t>Rate @ 5,000/- per sq. ft.</t>
  </si>
  <si>
    <t>Sale Price
(in Rs.)</t>
  </si>
  <si>
    <t>Rate @ 5,500/- per sq. ft.</t>
  </si>
  <si>
    <t>BLOCK F</t>
  </si>
  <si>
    <t>BLOCK G</t>
  </si>
  <si>
    <t>BLOCK 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</si>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</sst>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_ * #,##0.000_ ;_ * \-#,##0.000_ ;_ * &quot;-&quot;??_ ;_ @_ "/>
    <numFmt numFmtId="167" formatCode="_(* #,##0.00_);_(* \(#,##0.00\);_(* &quot;-&quot;??_);_(@_)"/>
    <numFmt numFmtId="168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4E50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9505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DEE2E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7">
    <xf numFmtId="0" fontId="0" fillId="0" borderId="0" xfId="0"/>
    <xf numFmtId="3" fontId="3" fillId="0" borderId="0" xfId="0" applyNumberFormat="1" applyFont="1"/>
    <xf numFmtId="43" fontId="0" fillId="0" borderId="0" xfId="1" applyFont="1"/>
    <xf numFmtId="0" fontId="5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 wrapText="1"/>
    </xf>
    <xf numFmtId="0" fontId="0" fillId="0" borderId="0" xfId="0" applyFont="1"/>
    <xf numFmtId="0" fontId="3" fillId="0" borderId="0" xfId="0" applyFont="1"/>
    <xf numFmtId="43" fontId="3" fillId="0" borderId="0" xfId="1" applyFont="1"/>
    <xf numFmtId="0" fontId="2" fillId="0" borderId="0" xfId="0" applyFont="1"/>
    <xf numFmtId="43" fontId="0" fillId="0" borderId="0" xfId="0" applyNumberFormat="1"/>
    <xf numFmtId="0" fontId="0" fillId="0" borderId="3" xfId="0" applyBorder="1"/>
    <xf numFmtId="43" fontId="0" fillId="0" borderId="3" xfId="1" applyFont="1" applyBorder="1"/>
    <xf numFmtId="0" fontId="2" fillId="0" borderId="3" xfId="0" applyFont="1" applyBorder="1"/>
    <xf numFmtId="43" fontId="2" fillId="0" borderId="3" xfId="1" applyFont="1" applyBorder="1"/>
    <xf numFmtId="164" fontId="0" fillId="0" borderId="0" xfId="1" applyNumberFormat="1" applyFont="1"/>
    <xf numFmtId="165" fontId="0" fillId="0" borderId="0" xfId="1" applyNumberFormat="1" applyFont="1"/>
    <xf numFmtId="43" fontId="0" fillId="0" borderId="0" xfId="0" applyNumberFormat="1" applyFont="1"/>
    <xf numFmtId="0" fontId="3" fillId="2" borderId="3" xfId="0" applyFont="1" applyFill="1" applyBorder="1" applyAlignment="1">
      <alignment vertical="center" wrapText="1"/>
    </xf>
    <xf numFmtId="165" fontId="2" fillId="0" borderId="3" xfId="1" applyNumberFormat="1" applyFont="1" applyBorder="1"/>
    <xf numFmtId="165" fontId="3" fillId="2" borderId="3" xfId="1" applyNumberFormat="1" applyFont="1" applyFill="1" applyBorder="1" applyAlignment="1">
      <alignment vertical="center" wrapText="1"/>
    </xf>
    <xf numFmtId="166" fontId="0" fillId="0" borderId="0" xfId="1" applyNumberFormat="1" applyFont="1"/>
    <xf numFmtId="9" fontId="0" fillId="0" borderId="0" xfId="0" applyNumberFormat="1" applyFont="1"/>
    <xf numFmtId="9" fontId="0" fillId="0" borderId="0" xfId="2" applyFont="1"/>
    <xf numFmtId="4" fontId="0" fillId="0" borderId="0" xfId="0" applyNumberFormat="1" applyFont="1"/>
    <xf numFmtId="43" fontId="2" fillId="0" borderId="0" xfId="0" applyNumberFormat="1" applyFont="1"/>
    <xf numFmtId="4" fontId="2" fillId="0" borderId="0" xfId="0" applyNumberFormat="1" applyFont="1"/>
    <xf numFmtId="165" fontId="0" fillId="0" borderId="0" xfId="0" applyNumberFormat="1"/>
    <xf numFmtId="165" fontId="0" fillId="0" borderId="3" xfId="1" applyNumberFormat="1" applyFont="1" applyBorder="1"/>
    <xf numFmtId="43" fontId="5" fillId="2" borderId="1" xfId="0" applyNumberFormat="1" applyFont="1" applyFill="1" applyBorder="1" applyAlignment="1">
      <alignment vertical="center" wrapText="1"/>
    </xf>
    <xf numFmtId="43" fontId="3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8" fontId="2" fillId="0" borderId="3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8" fontId="0" fillId="0" borderId="3" xfId="3" applyNumberFormat="1" applyFont="1" applyBorder="1" applyAlignment="1">
      <alignment horizontal="left" vertical="center"/>
    </xf>
    <xf numFmtId="0" fontId="0" fillId="0" borderId="3" xfId="0" applyNumberFormat="1" applyBorder="1" applyAlignment="1">
      <alignment vertical="center"/>
    </xf>
    <xf numFmtId="168" fontId="0" fillId="0" borderId="3" xfId="3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168" fontId="2" fillId="0" borderId="3" xfId="3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/>
    </xf>
    <xf numFmtId="168" fontId="2" fillId="0" borderId="3" xfId="3" applyNumberFormat="1" applyFont="1" applyBorder="1" applyAlignment="1">
      <alignment vertical="center"/>
    </xf>
    <xf numFmtId="168" fontId="0" fillId="0" borderId="0" xfId="0" applyNumberFormat="1" applyAlignment="1">
      <alignment vertical="center"/>
    </xf>
    <xf numFmtId="168" fontId="0" fillId="0" borderId="0" xfId="3" applyNumberFormat="1" applyFont="1" applyAlignment="1">
      <alignment vertical="center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abSelected="1" workbookViewId="0">
      <selection activeCell="I10" sqref="I10"/>
    </sheetView>
  </sheetViews>
  <sheetFormatPr defaultRowHeight="15" x14ac:dyDescent="0.25"/>
  <cols>
    <col min="1" max="1" width="13.140625" style="40" customWidth="1"/>
    <col min="2" max="2" width="11.140625" style="46" bestFit="1" customWidth="1"/>
    <col min="3" max="3" width="20.5703125" style="40" bestFit="1" customWidth="1"/>
    <col min="4" max="4" width="23.85546875" style="46" bestFit="1" customWidth="1"/>
    <col min="5" max="5" width="14" style="46" customWidth="1"/>
    <col min="6" max="6" width="14.85546875" style="46" bestFit="1" customWidth="1"/>
    <col min="7" max="7" width="13.85546875" style="46" customWidth="1"/>
    <col min="8" max="8" width="14.85546875" style="46" bestFit="1" customWidth="1"/>
    <col min="9" max="9" width="14.85546875" style="40" bestFit="1" customWidth="1"/>
    <col min="10" max="16384" width="9.140625" style="40"/>
  </cols>
  <sheetData>
    <row r="3" spans="1:9" s="36" customFormat="1" ht="30" x14ac:dyDescent="0.25">
      <c r="A3" s="34" t="s">
        <v>41</v>
      </c>
      <c r="B3" s="35" t="s">
        <v>42</v>
      </c>
      <c r="C3" s="34" t="s">
        <v>43</v>
      </c>
      <c r="D3" s="35" t="s">
        <v>44</v>
      </c>
      <c r="E3" s="35" t="s">
        <v>45</v>
      </c>
      <c r="F3" s="35" t="s">
        <v>46</v>
      </c>
      <c r="G3" s="35" t="s">
        <v>47</v>
      </c>
      <c r="H3" s="35" t="s">
        <v>46</v>
      </c>
    </row>
    <row r="4" spans="1:9" x14ac:dyDescent="0.25">
      <c r="A4" s="37" t="s">
        <v>48</v>
      </c>
      <c r="B4" s="37">
        <v>1453</v>
      </c>
      <c r="C4" s="38">
        <v>32</v>
      </c>
      <c r="D4" s="39">
        <f t="shared" ref="D4:D9" si="0">C4*B4</f>
        <v>46496</v>
      </c>
      <c r="E4" s="39">
        <v>5000</v>
      </c>
      <c r="F4" s="39">
        <f>E4*D4</f>
        <v>232480000</v>
      </c>
      <c r="G4" s="39">
        <v>5500</v>
      </c>
      <c r="H4" s="39">
        <f>G4*D4</f>
        <v>255728000</v>
      </c>
    </row>
    <row r="5" spans="1:9" x14ac:dyDescent="0.25">
      <c r="A5" s="41"/>
      <c r="B5" s="37">
        <v>1505</v>
      </c>
      <c r="C5" s="38">
        <v>32</v>
      </c>
      <c r="D5" s="39">
        <f t="shared" si="0"/>
        <v>48160</v>
      </c>
      <c r="E5" s="39">
        <v>5000</v>
      </c>
      <c r="F5" s="39">
        <f t="shared" ref="F5:F9" si="1">E5*D5</f>
        <v>240800000</v>
      </c>
      <c r="G5" s="39">
        <v>5500</v>
      </c>
      <c r="H5" s="39">
        <f t="shared" ref="H5:H9" si="2">G5*D5</f>
        <v>264880000</v>
      </c>
    </row>
    <row r="6" spans="1:9" x14ac:dyDescent="0.25">
      <c r="A6" s="37" t="s">
        <v>49</v>
      </c>
      <c r="B6" s="37">
        <v>1453</v>
      </c>
      <c r="C6" s="38">
        <v>64</v>
      </c>
      <c r="D6" s="39">
        <f t="shared" si="0"/>
        <v>92992</v>
      </c>
      <c r="E6" s="39">
        <v>5000</v>
      </c>
      <c r="F6" s="39">
        <f t="shared" si="1"/>
        <v>464960000</v>
      </c>
      <c r="G6" s="39">
        <v>5500</v>
      </c>
      <c r="H6" s="39">
        <f t="shared" si="2"/>
        <v>511456000</v>
      </c>
    </row>
    <row r="7" spans="1:9" x14ac:dyDescent="0.25">
      <c r="A7" s="41"/>
      <c r="B7" s="37">
        <v>1505</v>
      </c>
      <c r="C7" s="38">
        <v>32</v>
      </c>
      <c r="D7" s="39">
        <f t="shared" si="0"/>
        <v>48160</v>
      </c>
      <c r="E7" s="39">
        <v>5000</v>
      </c>
      <c r="F7" s="39">
        <f t="shared" si="1"/>
        <v>240800000</v>
      </c>
      <c r="G7" s="39">
        <v>5500</v>
      </c>
      <c r="H7" s="39">
        <f t="shared" si="2"/>
        <v>264880000</v>
      </c>
    </row>
    <row r="8" spans="1:9" x14ac:dyDescent="0.25">
      <c r="A8" s="37" t="s">
        <v>50</v>
      </c>
      <c r="B8" s="37">
        <v>1453</v>
      </c>
      <c r="C8" s="38">
        <v>192</v>
      </c>
      <c r="D8" s="39">
        <f t="shared" si="0"/>
        <v>278976</v>
      </c>
      <c r="E8" s="39">
        <v>5000</v>
      </c>
      <c r="F8" s="39">
        <f t="shared" si="1"/>
        <v>1394880000</v>
      </c>
      <c r="G8" s="39">
        <v>5500</v>
      </c>
      <c r="H8" s="39">
        <f t="shared" si="2"/>
        <v>1534368000</v>
      </c>
    </row>
    <row r="9" spans="1:9" x14ac:dyDescent="0.25">
      <c r="A9" s="41"/>
      <c r="B9" s="37">
        <v>1505</v>
      </c>
      <c r="C9" s="38">
        <v>32</v>
      </c>
      <c r="D9" s="39">
        <f t="shared" si="0"/>
        <v>48160</v>
      </c>
      <c r="E9" s="39">
        <v>5000</v>
      </c>
      <c r="F9" s="39">
        <f t="shared" si="1"/>
        <v>240800000</v>
      </c>
      <c r="G9" s="39">
        <v>5500</v>
      </c>
      <c r="H9" s="39">
        <f t="shared" si="2"/>
        <v>264880000</v>
      </c>
    </row>
    <row r="10" spans="1:9" x14ac:dyDescent="0.25">
      <c r="A10" s="41"/>
      <c r="B10" s="42" t="s">
        <v>51</v>
      </c>
      <c r="C10" s="43">
        <f>SUM(C4:C9)</f>
        <v>384</v>
      </c>
      <c r="D10" s="44">
        <f>SUM(D4:D9)</f>
        <v>562944</v>
      </c>
      <c r="E10" s="39"/>
      <c r="F10" s="44">
        <f>SUM(F4:F9)</f>
        <v>2814720000</v>
      </c>
      <c r="G10" s="39"/>
      <c r="H10" s="44">
        <f>SUM(H4:H9)</f>
        <v>3096192000</v>
      </c>
      <c r="I10" s="45">
        <f>H10+F10</f>
        <v>5910912000</v>
      </c>
    </row>
    <row r="11" spans="1:9" x14ac:dyDescent="0.25">
      <c r="D11" s="46">
        <f>D10/10.764</f>
        <v>52298.773690078044</v>
      </c>
    </row>
    <row r="17" spans="4:8" x14ac:dyDescent="0.25">
      <c r="H17" s="46">
        <v>1240</v>
      </c>
    </row>
    <row r="18" spans="4:8" x14ac:dyDescent="0.25">
      <c r="D18" s="46">
        <v>32</v>
      </c>
      <c r="H18" s="46">
        <f>H17*5000</f>
        <v>6200000</v>
      </c>
    </row>
    <row r="19" spans="4:8" x14ac:dyDescent="0.25">
      <c r="D19" s="46">
        <v>32</v>
      </c>
    </row>
    <row r="20" spans="4:8" x14ac:dyDescent="0.25">
      <c r="D20" s="46">
        <v>32</v>
      </c>
    </row>
    <row r="21" spans="4:8" x14ac:dyDescent="0.25">
      <c r="D21" s="46">
        <f>SUM(D18:D20)</f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"/>
  <sheetViews>
    <sheetView workbookViewId="0">
      <selection activeCell="C2" sqref="C2"/>
    </sheetView>
  </sheetViews>
  <sheetFormatPr defaultRowHeight="15" x14ac:dyDescent="0.25"/>
  <sheetData>
    <row r="2" spans="2:3" x14ac:dyDescent="0.25">
      <c r="B2" s="1">
        <v>364285</v>
      </c>
      <c r="C2" s="2">
        <f>B2/4047</f>
        <v>90.013590313812699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topLeftCell="B1" workbookViewId="0">
      <selection activeCell="L4" sqref="L4"/>
    </sheetView>
  </sheetViews>
  <sheetFormatPr defaultColWidth="20.7109375" defaultRowHeight="14.25" x14ac:dyDescent="0.2"/>
  <cols>
    <col min="1" max="1" width="11.5703125" style="8" customWidth="1"/>
    <col min="2" max="2" width="10.140625" style="8" bestFit="1" customWidth="1"/>
    <col min="3" max="3" width="15" style="8" bestFit="1" customWidth="1"/>
    <col min="4" max="4" width="16.85546875" style="8" bestFit="1" customWidth="1"/>
    <col min="5" max="5" width="20.28515625" style="8" bestFit="1" customWidth="1"/>
    <col min="6" max="6" width="18" style="9" bestFit="1" customWidth="1"/>
    <col min="7" max="7" width="14.5703125" style="8" customWidth="1"/>
    <col min="8" max="8" width="17.85546875" style="8" bestFit="1" customWidth="1"/>
    <col min="9" max="9" width="11.5703125" style="8" bestFit="1" customWidth="1"/>
    <col min="10" max="10" width="19.42578125" style="8" bestFit="1" customWidth="1"/>
    <col min="11" max="11" width="15.5703125" style="8" bestFit="1" customWidth="1"/>
    <col min="12" max="12" width="16.7109375" style="8" bestFit="1" customWidth="1"/>
    <col min="13" max="13" width="16.42578125" style="8" bestFit="1" customWidth="1"/>
    <col min="14" max="16384" width="20.7109375" style="8"/>
  </cols>
  <sheetData>
    <row r="1" spans="2:14" x14ac:dyDescent="0.2">
      <c r="E1" s="8">
        <f>SUM(E3:E53)</f>
        <v>384</v>
      </c>
      <c r="F1" s="9">
        <f>SUM(F3:F53)</f>
        <v>4488</v>
      </c>
      <c r="G1" s="8">
        <f>SUM(G3:G53)</f>
        <v>144</v>
      </c>
      <c r="H1" s="9">
        <f t="shared" ref="H1" si="0">SUM(H3:H53)</f>
        <v>1017.5999999999999</v>
      </c>
      <c r="I1" s="9"/>
      <c r="J1" s="9">
        <f>SUM(J3:J53)</f>
        <v>35904</v>
      </c>
      <c r="L1" s="9">
        <f>SUM(L3:L53)</f>
        <v>4579.2000000000007</v>
      </c>
      <c r="M1" s="31">
        <f>L1+J1</f>
        <v>40483.199999999997</v>
      </c>
    </row>
    <row r="2" spans="2:14" ht="45.75" thickBot="1" x14ac:dyDescent="0.25">
      <c r="B2" s="4" t="s">
        <v>0</v>
      </c>
      <c r="C2" s="4" t="s">
        <v>1</v>
      </c>
      <c r="D2" s="4" t="s">
        <v>2</v>
      </c>
      <c r="E2" s="4" t="s">
        <v>20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2:14" ht="15" thickBot="1" x14ac:dyDescent="0.25">
      <c r="B3" s="3" t="s">
        <v>12</v>
      </c>
      <c r="C3" s="3" t="s">
        <v>13</v>
      </c>
      <c r="D3" s="3" t="s">
        <v>14</v>
      </c>
      <c r="E3" s="3">
        <v>0</v>
      </c>
      <c r="F3" s="6">
        <v>0</v>
      </c>
      <c r="G3" s="3">
        <v>0</v>
      </c>
      <c r="H3" s="3">
        <v>0</v>
      </c>
      <c r="I3" s="3">
        <v>0</v>
      </c>
      <c r="J3" s="30">
        <f>E3*F3</f>
        <v>0</v>
      </c>
      <c r="K3" s="3" t="s">
        <v>15</v>
      </c>
      <c r="L3" s="3"/>
      <c r="M3" s="3">
        <v>0</v>
      </c>
    </row>
    <row r="4" spans="2:14" ht="15" thickBot="1" x14ac:dyDescent="0.25">
      <c r="B4" s="3" t="s">
        <v>12</v>
      </c>
      <c r="C4" s="3">
        <v>1</v>
      </c>
      <c r="D4" s="3" t="s">
        <v>16</v>
      </c>
      <c r="E4" s="3">
        <v>4</v>
      </c>
      <c r="F4" s="6">
        <v>93.5</v>
      </c>
      <c r="G4" s="3">
        <v>3</v>
      </c>
      <c r="H4" s="3">
        <v>25.6</v>
      </c>
      <c r="I4" s="3">
        <v>0</v>
      </c>
      <c r="J4" s="30">
        <f t="shared" ref="J4:J53" si="1">E4*F4</f>
        <v>374</v>
      </c>
      <c r="K4" s="3" t="s">
        <v>15</v>
      </c>
      <c r="L4" s="3">
        <f t="shared" ref="L4:L53" si="2">H4*C4</f>
        <v>25.6</v>
      </c>
      <c r="M4" s="3" t="s">
        <v>17</v>
      </c>
      <c r="N4" s="31">
        <f>F4*E4</f>
        <v>374</v>
      </c>
    </row>
    <row r="5" spans="2:14" ht="15" thickBot="1" x14ac:dyDescent="0.25">
      <c r="B5" s="3" t="s">
        <v>12</v>
      </c>
      <c r="C5" s="3">
        <v>1</v>
      </c>
      <c r="D5" s="3" t="s">
        <v>16</v>
      </c>
      <c r="E5" s="3">
        <v>4</v>
      </c>
      <c r="F5" s="6">
        <v>93.5</v>
      </c>
      <c r="G5" s="3">
        <v>3</v>
      </c>
      <c r="H5" s="3">
        <v>16.8</v>
      </c>
      <c r="I5" s="3">
        <v>0</v>
      </c>
      <c r="J5" s="30">
        <f t="shared" si="1"/>
        <v>374</v>
      </c>
      <c r="K5" s="3" t="s">
        <v>15</v>
      </c>
      <c r="L5" s="3">
        <f t="shared" si="2"/>
        <v>16.8</v>
      </c>
      <c r="M5" s="3" t="s">
        <v>17</v>
      </c>
      <c r="N5" s="31">
        <f t="shared" ref="N5:N53" si="3">F5*E5</f>
        <v>374</v>
      </c>
    </row>
    <row r="6" spans="2:14" ht="15" thickBot="1" x14ac:dyDescent="0.25">
      <c r="B6" s="3" t="s">
        <v>12</v>
      </c>
      <c r="C6" s="3">
        <v>2</v>
      </c>
      <c r="D6" s="3" t="s">
        <v>16</v>
      </c>
      <c r="E6" s="3">
        <v>4</v>
      </c>
      <c r="F6" s="6">
        <v>93.5</v>
      </c>
      <c r="G6" s="3">
        <v>3</v>
      </c>
      <c r="H6" s="3">
        <v>25.6</v>
      </c>
      <c r="I6" s="3">
        <v>0</v>
      </c>
      <c r="J6" s="30">
        <f t="shared" si="1"/>
        <v>374</v>
      </c>
      <c r="K6" s="3" t="s">
        <v>15</v>
      </c>
      <c r="L6" s="3">
        <f t="shared" si="2"/>
        <v>51.2</v>
      </c>
      <c r="M6" s="3" t="s">
        <v>17</v>
      </c>
      <c r="N6" s="31">
        <f t="shared" si="3"/>
        <v>374</v>
      </c>
    </row>
    <row r="7" spans="2:14" ht="15" thickBot="1" x14ac:dyDescent="0.25">
      <c r="B7" s="3" t="s">
        <v>12</v>
      </c>
      <c r="C7" s="3">
        <v>2</v>
      </c>
      <c r="D7" s="3" t="s">
        <v>16</v>
      </c>
      <c r="E7" s="3">
        <v>4</v>
      </c>
      <c r="F7" s="6">
        <v>93.5</v>
      </c>
      <c r="G7" s="3">
        <v>3</v>
      </c>
      <c r="H7" s="3">
        <v>16.8</v>
      </c>
      <c r="I7" s="3">
        <v>0</v>
      </c>
      <c r="J7" s="30">
        <f t="shared" si="1"/>
        <v>374</v>
      </c>
      <c r="K7" s="3" t="s">
        <v>15</v>
      </c>
      <c r="L7" s="3">
        <f t="shared" si="2"/>
        <v>33.6</v>
      </c>
      <c r="M7" s="3" t="s">
        <v>17</v>
      </c>
      <c r="N7" s="31">
        <f t="shared" si="3"/>
        <v>374</v>
      </c>
    </row>
    <row r="8" spans="2:14" ht="15" thickBot="1" x14ac:dyDescent="0.25">
      <c r="B8" s="3" t="s">
        <v>12</v>
      </c>
      <c r="C8" s="3">
        <v>3</v>
      </c>
      <c r="D8" s="3" t="s">
        <v>16</v>
      </c>
      <c r="E8" s="3">
        <v>4</v>
      </c>
      <c r="F8" s="6">
        <v>93.5</v>
      </c>
      <c r="G8" s="3">
        <v>3</v>
      </c>
      <c r="H8" s="3">
        <v>25.6</v>
      </c>
      <c r="I8" s="3">
        <v>0</v>
      </c>
      <c r="J8" s="30">
        <f t="shared" si="1"/>
        <v>374</v>
      </c>
      <c r="K8" s="3" t="s">
        <v>15</v>
      </c>
      <c r="L8" s="3">
        <f t="shared" si="2"/>
        <v>76.800000000000011</v>
      </c>
      <c r="M8" s="3" t="s">
        <v>17</v>
      </c>
      <c r="N8" s="31">
        <f t="shared" si="3"/>
        <v>374</v>
      </c>
    </row>
    <row r="9" spans="2:14" ht="15" thickBot="1" x14ac:dyDescent="0.25">
      <c r="B9" s="3" t="s">
        <v>12</v>
      </c>
      <c r="C9" s="3">
        <v>3</v>
      </c>
      <c r="D9" s="3" t="s">
        <v>16</v>
      </c>
      <c r="E9" s="3">
        <v>4</v>
      </c>
      <c r="F9" s="6">
        <v>93.5</v>
      </c>
      <c r="G9" s="3">
        <v>3</v>
      </c>
      <c r="H9" s="3">
        <v>16.8</v>
      </c>
      <c r="I9" s="3">
        <v>0</v>
      </c>
      <c r="J9" s="30">
        <f t="shared" si="1"/>
        <v>374</v>
      </c>
      <c r="K9" s="3" t="s">
        <v>15</v>
      </c>
      <c r="L9" s="3">
        <f t="shared" si="2"/>
        <v>50.400000000000006</v>
      </c>
      <c r="M9" s="3" t="s">
        <v>17</v>
      </c>
      <c r="N9" s="31">
        <f t="shared" si="3"/>
        <v>374</v>
      </c>
    </row>
    <row r="10" spans="2:14" ht="15" thickBot="1" x14ac:dyDescent="0.25">
      <c r="B10" s="3" t="s">
        <v>12</v>
      </c>
      <c r="C10" s="3">
        <v>4</v>
      </c>
      <c r="D10" s="3" t="s">
        <v>16</v>
      </c>
      <c r="E10" s="3">
        <v>4</v>
      </c>
      <c r="F10" s="6">
        <v>93.5</v>
      </c>
      <c r="G10" s="3">
        <v>3</v>
      </c>
      <c r="H10" s="3">
        <v>25.6</v>
      </c>
      <c r="I10" s="3">
        <v>0</v>
      </c>
      <c r="J10" s="30">
        <f t="shared" si="1"/>
        <v>374</v>
      </c>
      <c r="K10" s="3" t="s">
        <v>15</v>
      </c>
      <c r="L10" s="3">
        <f t="shared" si="2"/>
        <v>102.4</v>
      </c>
      <c r="M10" s="3" t="s">
        <v>17</v>
      </c>
      <c r="N10" s="31">
        <f t="shared" si="3"/>
        <v>374</v>
      </c>
    </row>
    <row r="11" spans="2:14" ht="15" thickBot="1" x14ac:dyDescent="0.25">
      <c r="B11" s="3" t="s">
        <v>12</v>
      </c>
      <c r="C11" s="3">
        <v>4</v>
      </c>
      <c r="D11" s="3" t="s">
        <v>16</v>
      </c>
      <c r="E11" s="3">
        <v>4</v>
      </c>
      <c r="F11" s="6">
        <v>93.5</v>
      </c>
      <c r="G11" s="3">
        <v>3</v>
      </c>
      <c r="H11" s="3">
        <v>16.8</v>
      </c>
      <c r="I11" s="3">
        <v>0</v>
      </c>
      <c r="J11" s="30">
        <f t="shared" si="1"/>
        <v>374</v>
      </c>
      <c r="K11" s="3" t="s">
        <v>15</v>
      </c>
      <c r="L11" s="3">
        <f t="shared" si="2"/>
        <v>67.2</v>
      </c>
      <c r="M11" s="3" t="s">
        <v>17</v>
      </c>
      <c r="N11" s="31">
        <f t="shared" si="3"/>
        <v>374</v>
      </c>
    </row>
    <row r="12" spans="2:14" ht="15" thickBot="1" x14ac:dyDescent="0.25">
      <c r="B12" s="3" t="s">
        <v>12</v>
      </c>
      <c r="C12" s="3">
        <v>5</v>
      </c>
      <c r="D12" s="3" t="s">
        <v>16</v>
      </c>
      <c r="E12" s="3">
        <v>4</v>
      </c>
      <c r="F12" s="6">
        <v>93.5</v>
      </c>
      <c r="G12" s="3">
        <v>3</v>
      </c>
      <c r="H12" s="3">
        <v>25.6</v>
      </c>
      <c r="I12" s="3">
        <v>0</v>
      </c>
      <c r="J12" s="30">
        <f t="shared" si="1"/>
        <v>374</v>
      </c>
      <c r="K12" s="3" t="s">
        <v>15</v>
      </c>
      <c r="L12" s="3">
        <f t="shared" si="2"/>
        <v>128</v>
      </c>
      <c r="M12" s="3" t="s">
        <v>17</v>
      </c>
      <c r="N12" s="31">
        <f t="shared" si="3"/>
        <v>374</v>
      </c>
    </row>
    <row r="13" spans="2:14" ht="15" thickBot="1" x14ac:dyDescent="0.25">
      <c r="B13" s="3" t="s">
        <v>12</v>
      </c>
      <c r="C13" s="3">
        <v>5</v>
      </c>
      <c r="D13" s="3" t="s">
        <v>16</v>
      </c>
      <c r="E13" s="3">
        <v>4</v>
      </c>
      <c r="F13" s="6">
        <v>93.5</v>
      </c>
      <c r="G13" s="3">
        <v>3</v>
      </c>
      <c r="H13" s="3">
        <v>16.8</v>
      </c>
      <c r="I13" s="3">
        <v>0</v>
      </c>
      <c r="J13" s="30">
        <f t="shared" si="1"/>
        <v>374</v>
      </c>
      <c r="K13" s="3" t="s">
        <v>15</v>
      </c>
      <c r="L13" s="3">
        <f t="shared" si="2"/>
        <v>84</v>
      </c>
      <c r="M13" s="3" t="s">
        <v>17</v>
      </c>
      <c r="N13" s="31">
        <f t="shared" si="3"/>
        <v>374</v>
      </c>
    </row>
    <row r="14" spans="2:14" ht="15" thickBot="1" x14ac:dyDescent="0.25">
      <c r="B14" s="3" t="s">
        <v>12</v>
      </c>
      <c r="C14" s="3">
        <v>6</v>
      </c>
      <c r="D14" s="3" t="s">
        <v>16</v>
      </c>
      <c r="E14" s="3">
        <v>4</v>
      </c>
      <c r="F14" s="6">
        <v>93.5</v>
      </c>
      <c r="G14" s="3">
        <v>3</v>
      </c>
      <c r="H14" s="3">
        <v>25.6</v>
      </c>
      <c r="I14" s="3">
        <v>0</v>
      </c>
      <c r="J14" s="30">
        <f t="shared" si="1"/>
        <v>374</v>
      </c>
      <c r="K14" s="3" t="s">
        <v>15</v>
      </c>
      <c r="L14" s="3">
        <f t="shared" si="2"/>
        <v>153.60000000000002</v>
      </c>
      <c r="M14" s="3" t="s">
        <v>17</v>
      </c>
      <c r="N14" s="31">
        <f t="shared" si="3"/>
        <v>374</v>
      </c>
    </row>
    <row r="15" spans="2:14" ht="15" thickBot="1" x14ac:dyDescent="0.25">
      <c r="B15" s="3" t="s">
        <v>12</v>
      </c>
      <c r="C15" s="3">
        <v>6</v>
      </c>
      <c r="D15" s="3" t="s">
        <v>16</v>
      </c>
      <c r="E15" s="3">
        <v>4</v>
      </c>
      <c r="F15" s="6">
        <v>93.5</v>
      </c>
      <c r="G15" s="3">
        <v>3</v>
      </c>
      <c r="H15" s="3">
        <v>16.8</v>
      </c>
      <c r="I15" s="3">
        <v>0</v>
      </c>
      <c r="J15" s="30">
        <f t="shared" si="1"/>
        <v>374</v>
      </c>
      <c r="K15" s="3" t="s">
        <v>15</v>
      </c>
      <c r="L15" s="3">
        <f t="shared" si="2"/>
        <v>100.80000000000001</v>
      </c>
      <c r="M15" s="3" t="s">
        <v>17</v>
      </c>
      <c r="N15" s="31">
        <f t="shared" si="3"/>
        <v>374</v>
      </c>
    </row>
    <row r="16" spans="2:14" ht="15" thickBot="1" x14ac:dyDescent="0.25">
      <c r="B16" s="3" t="s">
        <v>12</v>
      </c>
      <c r="C16" s="3">
        <v>7</v>
      </c>
      <c r="D16" s="3" t="s">
        <v>16</v>
      </c>
      <c r="E16" s="3">
        <v>4</v>
      </c>
      <c r="F16" s="6">
        <v>93.5</v>
      </c>
      <c r="G16" s="3">
        <v>3</v>
      </c>
      <c r="H16" s="3">
        <v>25.6</v>
      </c>
      <c r="I16" s="3">
        <v>0</v>
      </c>
      <c r="J16" s="30">
        <f t="shared" si="1"/>
        <v>374</v>
      </c>
      <c r="K16" s="3" t="s">
        <v>15</v>
      </c>
      <c r="L16" s="3">
        <f t="shared" si="2"/>
        <v>179.20000000000002</v>
      </c>
      <c r="M16" s="3" t="s">
        <v>17</v>
      </c>
      <c r="N16" s="31">
        <f t="shared" si="3"/>
        <v>374</v>
      </c>
    </row>
    <row r="17" spans="2:14" ht="15" thickBot="1" x14ac:dyDescent="0.25">
      <c r="B17" s="3" t="s">
        <v>12</v>
      </c>
      <c r="C17" s="3">
        <v>7</v>
      </c>
      <c r="D17" s="3" t="s">
        <v>16</v>
      </c>
      <c r="E17" s="3">
        <v>4</v>
      </c>
      <c r="F17" s="6">
        <v>93.5</v>
      </c>
      <c r="G17" s="3">
        <v>3</v>
      </c>
      <c r="H17" s="3">
        <v>16.8</v>
      </c>
      <c r="I17" s="3">
        <v>0</v>
      </c>
      <c r="J17" s="30">
        <f t="shared" si="1"/>
        <v>374</v>
      </c>
      <c r="K17" s="3" t="s">
        <v>15</v>
      </c>
      <c r="L17" s="3">
        <f t="shared" si="2"/>
        <v>117.60000000000001</v>
      </c>
      <c r="M17" s="3" t="s">
        <v>17</v>
      </c>
      <c r="N17" s="31">
        <f t="shared" si="3"/>
        <v>374</v>
      </c>
    </row>
    <row r="18" spans="2:14" ht="15" thickBot="1" x14ac:dyDescent="0.25">
      <c r="B18" s="3" t="s">
        <v>12</v>
      </c>
      <c r="C18" s="3">
        <v>8</v>
      </c>
      <c r="D18" s="3" t="s">
        <v>16</v>
      </c>
      <c r="E18" s="3">
        <v>4</v>
      </c>
      <c r="F18" s="6">
        <v>93.5</v>
      </c>
      <c r="G18" s="3">
        <v>3</v>
      </c>
      <c r="H18" s="3">
        <v>25.6</v>
      </c>
      <c r="I18" s="3">
        <v>0</v>
      </c>
      <c r="J18" s="30">
        <f t="shared" si="1"/>
        <v>374</v>
      </c>
      <c r="K18" s="3" t="s">
        <v>15</v>
      </c>
      <c r="L18" s="3">
        <f t="shared" si="2"/>
        <v>204.8</v>
      </c>
      <c r="M18" s="3" t="s">
        <v>17</v>
      </c>
      <c r="N18" s="31">
        <f t="shared" si="3"/>
        <v>374</v>
      </c>
    </row>
    <row r="19" spans="2:14" ht="15" thickBot="1" x14ac:dyDescent="0.25">
      <c r="B19" s="3" t="s">
        <v>12</v>
      </c>
      <c r="C19" s="3">
        <v>8</v>
      </c>
      <c r="D19" s="3" t="s">
        <v>16</v>
      </c>
      <c r="E19" s="3">
        <v>4</v>
      </c>
      <c r="F19" s="6">
        <v>93.5</v>
      </c>
      <c r="G19" s="3">
        <v>3</v>
      </c>
      <c r="H19" s="3">
        <v>16.8</v>
      </c>
      <c r="I19" s="3">
        <v>0</v>
      </c>
      <c r="J19" s="30">
        <f t="shared" si="1"/>
        <v>374</v>
      </c>
      <c r="K19" s="3" t="s">
        <v>15</v>
      </c>
      <c r="L19" s="3">
        <f t="shared" si="2"/>
        <v>134.4</v>
      </c>
      <c r="M19" s="3" t="s">
        <v>17</v>
      </c>
      <c r="N19" s="31">
        <f t="shared" si="3"/>
        <v>374</v>
      </c>
    </row>
    <row r="20" spans="2:14" ht="15" thickBot="1" x14ac:dyDescent="0.25">
      <c r="B20" s="3" t="s">
        <v>18</v>
      </c>
      <c r="C20" s="3" t="s">
        <v>13</v>
      </c>
      <c r="D20" s="3" t="s">
        <v>14</v>
      </c>
      <c r="E20" s="3">
        <v>0</v>
      </c>
      <c r="F20" s="6">
        <v>0</v>
      </c>
      <c r="G20" s="3">
        <v>0</v>
      </c>
      <c r="H20" s="3">
        <v>0</v>
      </c>
      <c r="I20" s="3">
        <v>0</v>
      </c>
      <c r="J20" s="30">
        <f t="shared" si="1"/>
        <v>0</v>
      </c>
      <c r="K20" s="3" t="s">
        <v>15</v>
      </c>
      <c r="L20" s="3"/>
      <c r="M20" s="3">
        <v>0</v>
      </c>
      <c r="N20" s="31">
        <f t="shared" si="3"/>
        <v>0</v>
      </c>
    </row>
    <row r="21" spans="2:14" ht="15" thickBot="1" x14ac:dyDescent="0.25">
      <c r="B21" s="3" t="s">
        <v>18</v>
      </c>
      <c r="C21" s="3">
        <v>1</v>
      </c>
      <c r="D21" s="3" t="s">
        <v>16</v>
      </c>
      <c r="E21" s="3">
        <v>4</v>
      </c>
      <c r="F21" s="6">
        <v>93.5</v>
      </c>
      <c r="G21" s="3">
        <v>3</v>
      </c>
      <c r="H21" s="3">
        <v>25.6</v>
      </c>
      <c r="I21" s="3">
        <v>0</v>
      </c>
      <c r="J21" s="30">
        <f t="shared" si="1"/>
        <v>374</v>
      </c>
      <c r="K21" s="3" t="s">
        <v>15</v>
      </c>
      <c r="L21" s="3">
        <f t="shared" si="2"/>
        <v>25.6</v>
      </c>
      <c r="M21" s="3" t="s">
        <v>17</v>
      </c>
      <c r="N21" s="31">
        <f t="shared" si="3"/>
        <v>374</v>
      </c>
    </row>
    <row r="22" spans="2:14" ht="15" thickBot="1" x14ac:dyDescent="0.25">
      <c r="B22" s="3" t="s">
        <v>18</v>
      </c>
      <c r="C22" s="3">
        <v>1</v>
      </c>
      <c r="D22" s="3" t="s">
        <v>16</v>
      </c>
      <c r="E22" s="3">
        <v>8</v>
      </c>
      <c r="F22" s="6">
        <v>93.5</v>
      </c>
      <c r="G22" s="3">
        <v>3</v>
      </c>
      <c r="H22" s="3">
        <v>16.8</v>
      </c>
      <c r="I22" s="3">
        <v>0</v>
      </c>
      <c r="J22" s="30">
        <f t="shared" si="1"/>
        <v>748</v>
      </c>
      <c r="K22" s="3" t="s">
        <v>15</v>
      </c>
      <c r="L22" s="3">
        <f t="shared" si="2"/>
        <v>16.8</v>
      </c>
      <c r="M22" s="3" t="s">
        <v>17</v>
      </c>
      <c r="N22" s="31">
        <f t="shared" si="3"/>
        <v>748</v>
      </c>
    </row>
    <row r="23" spans="2:14" ht="15" thickBot="1" x14ac:dyDescent="0.25">
      <c r="B23" s="3" t="s">
        <v>18</v>
      </c>
      <c r="C23" s="3">
        <v>2</v>
      </c>
      <c r="D23" s="3" t="s">
        <v>16</v>
      </c>
      <c r="E23" s="3">
        <v>4</v>
      </c>
      <c r="F23" s="6">
        <v>93.5</v>
      </c>
      <c r="G23" s="3">
        <v>3</v>
      </c>
      <c r="H23" s="3">
        <v>25.6</v>
      </c>
      <c r="I23" s="3">
        <v>0</v>
      </c>
      <c r="J23" s="30">
        <f t="shared" si="1"/>
        <v>374</v>
      </c>
      <c r="K23" s="3" t="s">
        <v>15</v>
      </c>
      <c r="L23" s="3">
        <f t="shared" si="2"/>
        <v>51.2</v>
      </c>
      <c r="M23" s="3" t="s">
        <v>17</v>
      </c>
      <c r="N23" s="31">
        <f t="shared" si="3"/>
        <v>374</v>
      </c>
    </row>
    <row r="24" spans="2:14" ht="15" thickBot="1" x14ac:dyDescent="0.25">
      <c r="B24" s="3" t="s">
        <v>18</v>
      </c>
      <c r="C24" s="3">
        <v>2</v>
      </c>
      <c r="D24" s="3" t="s">
        <v>16</v>
      </c>
      <c r="E24" s="3">
        <v>8</v>
      </c>
      <c r="F24" s="6">
        <v>93.5</v>
      </c>
      <c r="G24" s="3">
        <v>3</v>
      </c>
      <c r="H24" s="3">
        <v>16.8</v>
      </c>
      <c r="I24" s="3">
        <v>0</v>
      </c>
      <c r="J24" s="30">
        <f t="shared" si="1"/>
        <v>748</v>
      </c>
      <c r="K24" s="3" t="s">
        <v>15</v>
      </c>
      <c r="L24" s="3">
        <f t="shared" si="2"/>
        <v>33.6</v>
      </c>
      <c r="M24" s="3" t="s">
        <v>17</v>
      </c>
      <c r="N24" s="31">
        <f t="shared" si="3"/>
        <v>748</v>
      </c>
    </row>
    <row r="25" spans="2:14" ht="15" thickBot="1" x14ac:dyDescent="0.25">
      <c r="B25" s="3" t="s">
        <v>18</v>
      </c>
      <c r="C25" s="3">
        <v>3</v>
      </c>
      <c r="D25" s="3" t="s">
        <v>16</v>
      </c>
      <c r="E25" s="3">
        <v>4</v>
      </c>
      <c r="F25" s="6">
        <v>93.5</v>
      </c>
      <c r="G25" s="3">
        <v>3</v>
      </c>
      <c r="H25" s="3">
        <v>25.6</v>
      </c>
      <c r="I25" s="3">
        <v>0</v>
      </c>
      <c r="J25" s="30">
        <f t="shared" si="1"/>
        <v>374</v>
      </c>
      <c r="K25" s="3" t="s">
        <v>15</v>
      </c>
      <c r="L25" s="3">
        <f t="shared" si="2"/>
        <v>76.800000000000011</v>
      </c>
      <c r="M25" s="3" t="s">
        <v>17</v>
      </c>
      <c r="N25" s="31">
        <f t="shared" si="3"/>
        <v>374</v>
      </c>
    </row>
    <row r="26" spans="2:14" ht="15" thickBot="1" x14ac:dyDescent="0.25">
      <c r="B26" s="3" t="s">
        <v>18</v>
      </c>
      <c r="C26" s="3">
        <v>3</v>
      </c>
      <c r="D26" s="3" t="s">
        <v>16</v>
      </c>
      <c r="E26" s="3">
        <v>8</v>
      </c>
      <c r="F26" s="6">
        <v>93.5</v>
      </c>
      <c r="G26" s="3">
        <v>3</v>
      </c>
      <c r="H26" s="3">
        <v>16.8</v>
      </c>
      <c r="I26" s="3">
        <v>0</v>
      </c>
      <c r="J26" s="30">
        <f t="shared" si="1"/>
        <v>748</v>
      </c>
      <c r="K26" s="3" t="s">
        <v>15</v>
      </c>
      <c r="L26" s="3">
        <f t="shared" si="2"/>
        <v>50.400000000000006</v>
      </c>
      <c r="M26" s="3" t="s">
        <v>17</v>
      </c>
      <c r="N26" s="31">
        <f t="shared" si="3"/>
        <v>748</v>
      </c>
    </row>
    <row r="27" spans="2:14" ht="15" thickBot="1" x14ac:dyDescent="0.25">
      <c r="B27" s="3" t="s">
        <v>18</v>
      </c>
      <c r="C27" s="3">
        <v>4</v>
      </c>
      <c r="D27" s="3" t="s">
        <v>16</v>
      </c>
      <c r="E27" s="3">
        <v>4</v>
      </c>
      <c r="F27" s="6">
        <v>93.5</v>
      </c>
      <c r="G27" s="3">
        <v>3</v>
      </c>
      <c r="H27" s="3">
        <v>25.6</v>
      </c>
      <c r="I27" s="3">
        <v>0</v>
      </c>
      <c r="J27" s="30">
        <f t="shared" si="1"/>
        <v>374</v>
      </c>
      <c r="K27" s="3" t="s">
        <v>15</v>
      </c>
      <c r="L27" s="3">
        <f t="shared" si="2"/>
        <v>102.4</v>
      </c>
      <c r="M27" s="3" t="s">
        <v>17</v>
      </c>
      <c r="N27" s="31">
        <f t="shared" si="3"/>
        <v>374</v>
      </c>
    </row>
    <row r="28" spans="2:14" ht="15" thickBot="1" x14ac:dyDescent="0.25">
      <c r="B28" s="3" t="s">
        <v>18</v>
      </c>
      <c r="C28" s="3">
        <v>4</v>
      </c>
      <c r="D28" s="3" t="s">
        <v>16</v>
      </c>
      <c r="E28" s="3">
        <v>8</v>
      </c>
      <c r="F28" s="6">
        <v>93.5</v>
      </c>
      <c r="G28" s="3">
        <v>3</v>
      </c>
      <c r="H28" s="3">
        <v>16.8</v>
      </c>
      <c r="I28" s="3">
        <v>0</v>
      </c>
      <c r="J28" s="30">
        <f t="shared" si="1"/>
        <v>748</v>
      </c>
      <c r="K28" s="3" t="s">
        <v>15</v>
      </c>
      <c r="L28" s="3">
        <f t="shared" si="2"/>
        <v>67.2</v>
      </c>
      <c r="M28" s="3" t="s">
        <v>17</v>
      </c>
      <c r="N28" s="31">
        <f t="shared" si="3"/>
        <v>748</v>
      </c>
    </row>
    <row r="29" spans="2:14" ht="15" thickBot="1" x14ac:dyDescent="0.25">
      <c r="B29" s="3" t="s">
        <v>18</v>
      </c>
      <c r="C29" s="3">
        <v>5</v>
      </c>
      <c r="D29" s="3" t="s">
        <v>16</v>
      </c>
      <c r="E29" s="3">
        <v>4</v>
      </c>
      <c r="F29" s="6">
        <v>93.5</v>
      </c>
      <c r="G29" s="3">
        <v>3</v>
      </c>
      <c r="H29" s="3">
        <v>25.6</v>
      </c>
      <c r="I29" s="3">
        <v>0</v>
      </c>
      <c r="J29" s="30">
        <f t="shared" si="1"/>
        <v>374</v>
      </c>
      <c r="K29" s="3" t="s">
        <v>15</v>
      </c>
      <c r="L29" s="3">
        <f t="shared" si="2"/>
        <v>128</v>
      </c>
      <c r="M29" s="3" t="s">
        <v>17</v>
      </c>
      <c r="N29" s="31">
        <f t="shared" si="3"/>
        <v>374</v>
      </c>
    </row>
    <row r="30" spans="2:14" ht="15" thickBot="1" x14ac:dyDescent="0.25">
      <c r="B30" s="3" t="s">
        <v>18</v>
      </c>
      <c r="C30" s="3">
        <v>5</v>
      </c>
      <c r="D30" s="3" t="s">
        <v>16</v>
      </c>
      <c r="E30" s="3">
        <v>8</v>
      </c>
      <c r="F30" s="6">
        <v>93.5</v>
      </c>
      <c r="G30" s="3">
        <v>3</v>
      </c>
      <c r="H30" s="3">
        <v>16.8</v>
      </c>
      <c r="I30" s="3">
        <v>0</v>
      </c>
      <c r="J30" s="30">
        <f t="shared" si="1"/>
        <v>748</v>
      </c>
      <c r="K30" s="3" t="s">
        <v>15</v>
      </c>
      <c r="L30" s="3">
        <f t="shared" si="2"/>
        <v>84</v>
      </c>
      <c r="M30" s="3" t="s">
        <v>17</v>
      </c>
      <c r="N30" s="31">
        <f t="shared" si="3"/>
        <v>748</v>
      </c>
    </row>
    <row r="31" spans="2:14" ht="15" thickBot="1" x14ac:dyDescent="0.25">
      <c r="B31" s="3" t="s">
        <v>18</v>
      </c>
      <c r="C31" s="3">
        <v>6</v>
      </c>
      <c r="D31" s="3" t="s">
        <v>16</v>
      </c>
      <c r="E31" s="3">
        <v>4</v>
      </c>
      <c r="F31" s="6">
        <v>93.5</v>
      </c>
      <c r="G31" s="3">
        <v>3</v>
      </c>
      <c r="H31" s="3">
        <v>25.6</v>
      </c>
      <c r="I31" s="3">
        <v>0</v>
      </c>
      <c r="J31" s="30">
        <f t="shared" si="1"/>
        <v>374</v>
      </c>
      <c r="K31" s="3" t="s">
        <v>15</v>
      </c>
      <c r="L31" s="3">
        <f t="shared" si="2"/>
        <v>153.60000000000002</v>
      </c>
      <c r="M31" s="3" t="s">
        <v>17</v>
      </c>
      <c r="N31" s="31">
        <f t="shared" si="3"/>
        <v>374</v>
      </c>
    </row>
    <row r="32" spans="2:14" ht="15" thickBot="1" x14ac:dyDescent="0.25">
      <c r="B32" s="3" t="s">
        <v>18</v>
      </c>
      <c r="C32" s="3">
        <v>6</v>
      </c>
      <c r="D32" s="3" t="s">
        <v>16</v>
      </c>
      <c r="E32" s="3">
        <v>8</v>
      </c>
      <c r="F32" s="6">
        <v>93.5</v>
      </c>
      <c r="G32" s="3">
        <v>3</v>
      </c>
      <c r="H32" s="3">
        <v>16.8</v>
      </c>
      <c r="I32" s="3">
        <v>0</v>
      </c>
      <c r="J32" s="30">
        <f t="shared" si="1"/>
        <v>748</v>
      </c>
      <c r="K32" s="3" t="s">
        <v>15</v>
      </c>
      <c r="L32" s="3">
        <f t="shared" si="2"/>
        <v>100.80000000000001</v>
      </c>
      <c r="M32" s="3" t="s">
        <v>17</v>
      </c>
      <c r="N32" s="31">
        <f t="shared" si="3"/>
        <v>748</v>
      </c>
    </row>
    <row r="33" spans="2:14" ht="15" thickBot="1" x14ac:dyDescent="0.25">
      <c r="B33" s="3" t="s">
        <v>18</v>
      </c>
      <c r="C33" s="3">
        <v>7</v>
      </c>
      <c r="D33" s="3" t="s">
        <v>16</v>
      </c>
      <c r="E33" s="3">
        <v>4</v>
      </c>
      <c r="F33" s="6">
        <v>93.5</v>
      </c>
      <c r="G33" s="3">
        <v>3</v>
      </c>
      <c r="H33" s="3">
        <v>25.6</v>
      </c>
      <c r="I33" s="3">
        <v>0</v>
      </c>
      <c r="J33" s="30">
        <f t="shared" si="1"/>
        <v>374</v>
      </c>
      <c r="K33" s="3" t="s">
        <v>15</v>
      </c>
      <c r="L33" s="3">
        <f t="shared" si="2"/>
        <v>179.20000000000002</v>
      </c>
      <c r="M33" s="3" t="s">
        <v>17</v>
      </c>
      <c r="N33" s="31">
        <f t="shared" si="3"/>
        <v>374</v>
      </c>
    </row>
    <row r="34" spans="2:14" ht="15" thickBot="1" x14ac:dyDescent="0.25">
      <c r="B34" s="3" t="s">
        <v>18</v>
      </c>
      <c r="C34" s="3">
        <v>7</v>
      </c>
      <c r="D34" s="3" t="s">
        <v>16</v>
      </c>
      <c r="E34" s="3">
        <v>8</v>
      </c>
      <c r="F34" s="6">
        <v>93.5</v>
      </c>
      <c r="G34" s="3">
        <v>3</v>
      </c>
      <c r="H34" s="3">
        <v>16.8</v>
      </c>
      <c r="I34" s="3">
        <v>0</v>
      </c>
      <c r="J34" s="30">
        <f t="shared" si="1"/>
        <v>748</v>
      </c>
      <c r="K34" s="3" t="s">
        <v>15</v>
      </c>
      <c r="L34" s="3">
        <f t="shared" si="2"/>
        <v>117.60000000000001</v>
      </c>
      <c r="M34" s="3" t="s">
        <v>17</v>
      </c>
      <c r="N34" s="31">
        <f t="shared" si="3"/>
        <v>748</v>
      </c>
    </row>
    <row r="35" spans="2:14" ht="15" thickBot="1" x14ac:dyDescent="0.25">
      <c r="B35" s="3" t="s">
        <v>18</v>
      </c>
      <c r="C35" s="3">
        <v>8</v>
      </c>
      <c r="D35" s="3" t="s">
        <v>16</v>
      </c>
      <c r="E35" s="3">
        <v>4</v>
      </c>
      <c r="F35" s="6">
        <v>93.5</v>
      </c>
      <c r="G35" s="3">
        <v>3</v>
      </c>
      <c r="H35" s="3">
        <v>25.6</v>
      </c>
      <c r="I35" s="3">
        <v>0</v>
      </c>
      <c r="J35" s="30">
        <f t="shared" si="1"/>
        <v>374</v>
      </c>
      <c r="K35" s="3" t="s">
        <v>15</v>
      </c>
      <c r="L35" s="3">
        <f t="shared" si="2"/>
        <v>204.8</v>
      </c>
      <c r="M35" s="3" t="s">
        <v>17</v>
      </c>
      <c r="N35" s="31">
        <f t="shared" si="3"/>
        <v>374</v>
      </c>
    </row>
    <row r="36" spans="2:14" ht="15" thickBot="1" x14ac:dyDescent="0.25">
      <c r="B36" s="3" t="s">
        <v>18</v>
      </c>
      <c r="C36" s="3">
        <v>8</v>
      </c>
      <c r="D36" s="3" t="s">
        <v>16</v>
      </c>
      <c r="E36" s="3">
        <v>8</v>
      </c>
      <c r="F36" s="6">
        <v>93.5</v>
      </c>
      <c r="G36" s="3">
        <v>3</v>
      </c>
      <c r="H36" s="3">
        <v>16.8</v>
      </c>
      <c r="I36" s="3">
        <v>0</v>
      </c>
      <c r="J36" s="30">
        <f t="shared" si="1"/>
        <v>748</v>
      </c>
      <c r="K36" s="3" t="s">
        <v>15</v>
      </c>
      <c r="L36" s="3">
        <f t="shared" si="2"/>
        <v>134.4</v>
      </c>
      <c r="M36" s="3" t="s">
        <v>17</v>
      </c>
      <c r="N36" s="31">
        <f t="shared" si="3"/>
        <v>748</v>
      </c>
    </row>
    <row r="37" spans="2:14" ht="15" thickBot="1" x14ac:dyDescent="0.25">
      <c r="B37" s="3" t="s">
        <v>19</v>
      </c>
      <c r="C37" s="3" t="s">
        <v>13</v>
      </c>
      <c r="D37" s="3" t="s">
        <v>14</v>
      </c>
      <c r="E37" s="3">
        <v>0</v>
      </c>
      <c r="F37" s="6">
        <v>0</v>
      </c>
      <c r="G37" s="3">
        <v>0</v>
      </c>
      <c r="H37" s="3">
        <v>0</v>
      </c>
      <c r="I37" s="3">
        <v>0</v>
      </c>
      <c r="J37" s="30">
        <f t="shared" si="1"/>
        <v>0</v>
      </c>
      <c r="K37" s="3" t="s">
        <v>15</v>
      </c>
      <c r="L37" s="3"/>
      <c r="M37" s="3">
        <v>0</v>
      </c>
      <c r="N37" s="31">
        <f t="shared" si="3"/>
        <v>0</v>
      </c>
    </row>
    <row r="38" spans="2:14" ht="15" thickBot="1" x14ac:dyDescent="0.25">
      <c r="B38" s="3" t="s">
        <v>19</v>
      </c>
      <c r="C38" s="3">
        <v>1</v>
      </c>
      <c r="D38" s="3" t="s">
        <v>16</v>
      </c>
      <c r="E38" s="3">
        <v>4</v>
      </c>
      <c r="F38" s="6">
        <v>93.5</v>
      </c>
      <c r="G38" s="3">
        <v>3</v>
      </c>
      <c r="H38" s="3">
        <v>25.6</v>
      </c>
      <c r="I38" s="3">
        <v>0</v>
      </c>
      <c r="J38" s="30">
        <f t="shared" si="1"/>
        <v>374</v>
      </c>
      <c r="K38" s="3" t="s">
        <v>15</v>
      </c>
      <c r="L38" s="3">
        <f t="shared" si="2"/>
        <v>25.6</v>
      </c>
      <c r="M38" s="3" t="s">
        <v>17</v>
      </c>
      <c r="N38" s="31">
        <f t="shared" si="3"/>
        <v>374</v>
      </c>
    </row>
    <row r="39" spans="2:14" ht="15" thickBot="1" x14ac:dyDescent="0.25">
      <c r="B39" s="3" t="s">
        <v>19</v>
      </c>
      <c r="C39" s="3">
        <v>1</v>
      </c>
      <c r="D39" s="3" t="s">
        <v>16</v>
      </c>
      <c r="E39" s="3">
        <v>24</v>
      </c>
      <c r="F39" s="6">
        <v>93.5</v>
      </c>
      <c r="G39" s="3">
        <v>3</v>
      </c>
      <c r="H39" s="3">
        <v>16.8</v>
      </c>
      <c r="I39" s="3">
        <v>0</v>
      </c>
      <c r="J39" s="30">
        <f t="shared" si="1"/>
        <v>2244</v>
      </c>
      <c r="K39" s="3" t="s">
        <v>15</v>
      </c>
      <c r="L39" s="3">
        <f t="shared" si="2"/>
        <v>16.8</v>
      </c>
      <c r="M39" s="3" t="s">
        <v>17</v>
      </c>
      <c r="N39" s="31">
        <f t="shared" si="3"/>
        <v>2244</v>
      </c>
    </row>
    <row r="40" spans="2:14" ht="15" thickBot="1" x14ac:dyDescent="0.25">
      <c r="B40" s="3" t="s">
        <v>19</v>
      </c>
      <c r="C40" s="3">
        <v>2</v>
      </c>
      <c r="D40" s="3" t="s">
        <v>16</v>
      </c>
      <c r="E40" s="3">
        <v>4</v>
      </c>
      <c r="F40" s="6">
        <v>93.5</v>
      </c>
      <c r="G40" s="3">
        <v>3</v>
      </c>
      <c r="H40" s="3">
        <v>25.6</v>
      </c>
      <c r="I40" s="3">
        <v>0</v>
      </c>
      <c r="J40" s="30">
        <f t="shared" si="1"/>
        <v>374</v>
      </c>
      <c r="K40" s="3" t="s">
        <v>15</v>
      </c>
      <c r="L40" s="3">
        <f t="shared" si="2"/>
        <v>51.2</v>
      </c>
      <c r="M40" s="3" t="s">
        <v>17</v>
      </c>
      <c r="N40" s="31">
        <f t="shared" si="3"/>
        <v>374</v>
      </c>
    </row>
    <row r="41" spans="2:14" ht="15" thickBot="1" x14ac:dyDescent="0.25">
      <c r="B41" s="3" t="s">
        <v>19</v>
      </c>
      <c r="C41" s="3">
        <v>2</v>
      </c>
      <c r="D41" s="3" t="s">
        <v>16</v>
      </c>
      <c r="E41" s="3">
        <v>24</v>
      </c>
      <c r="F41" s="6">
        <v>93.5</v>
      </c>
      <c r="G41" s="3">
        <v>3</v>
      </c>
      <c r="H41" s="3">
        <v>16.8</v>
      </c>
      <c r="I41" s="3">
        <v>0</v>
      </c>
      <c r="J41" s="30">
        <f t="shared" si="1"/>
        <v>2244</v>
      </c>
      <c r="K41" s="3" t="s">
        <v>15</v>
      </c>
      <c r="L41" s="3">
        <f t="shared" si="2"/>
        <v>33.6</v>
      </c>
      <c r="M41" s="3" t="s">
        <v>17</v>
      </c>
      <c r="N41" s="31">
        <f t="shared" si="3"/>
        <v>2244</v>
      </c>
    </row>
    <row r="42" spans="2:14" ht="15" thickBot="1" x14ac:dyDescent="0.25">
      <c r="B42" s="3" t="s">
        <v>19</v>
      </c>
      <c r="C42" s="3">
        <v>3</v>
      </c>
      <c r="D42" s="3" t="s">
        <v>16</v>
      </c>
      <c r="E42" s="3">
        <v>4</v>
      </c>
      <c r="F42" s="6">
        <v>93.5</v>
      </c>
      <c r="G42" s="3">
        <v>3</v>
      </c>
      <c r="H42" s="3">
        <v>25.6</v>
      </c>
      <c r="I42" s="3">
        <v>0</v>
      </c>
      <c r="J42" s="30">
        <f t="shared" si="1"/>
        <v>374</v>
      </c>
      <c r="K42" s="3" t="s">
        <v>15</v>
      </c>
      <c r="L42" s="3">
        <f t="shared" si="2"/>
        <v>76.800000000000011</v>
      </c>
      <c r="M42" s="3" t="s">
        <v>17</v>
      </c>
      <c r="N42" s="31">
        <f t="shared" si="3"/>
        <v>374</v>
      </c>
    </row>
    <row r="43" spans="2:14" ht="15" thickBot="1" x14ac:dyDescent="0.25">
      <c r="B43" s="3" t="s">
        <v>19</v>
      </c>
      <c r="C43" s="3">
        <v>3</v>
      </c>
      <c r="D43" s="3" t="s">
        <v>16</v>
      </c>
      <c r="E43" s="3">
        <v>24</v>
      </c>
      <c r="F43" s="6">
        <v>93.5</v>
      </c>
      <c r="G43" s="3">
        <v>3</v>
      </c>
      <c r="H43" s="3">
        <v>16.8</v>
      </c>
      <c r="I43" s="3">
        <v>0</v>
      </c>
      <c r="J43" s="30">
        <f t="shared" si="1"/>
        <v>2244</v>
      </c>
      <c r="K43" s="3" t="s">
        <v>15</v>
      </c>
      <c r="L43" s="3">
        <f t="shared" si="2"/>
        <v>50.400000000000006</v>
      </c>
      <c r="M43" s="3" t="s">
        <v>17</v>
      </c>
      <c r="N43" s="31">
        <f t="shared" si="3"/>
        <v>2244</v>
      </c>
    </row>
    <row r="44" spans="2:14" ht="15" thickBot="1" x14ac:dyDescent="0.25">
      <c r="B44" s="3" t="s">
        <v>19</v>
      </c>
      <c r="C44" s="3">
        <v>4</v>
      </c>
      <c r="D44" s="3" t="s">
        <v>16</v>
      </c>
      <c r="E44" s="3">
        <v>4</v>
      </c>
      <c r="F44" s="6">
        <v>93.5</v>
      </c>
      <c r="G44" s="3">
        <v>3</v>
      </c>
      <c r="H44" s="3">
        <v>25.6</v>
      </c>
      <c r="I44" s="3">
        <v>0</v>
      </c>
      <c r="J44" s="30">
        <f t="shared" si="1"/>
        <v>374</v>
      </c>
      <c r="K44" s="3" t="s">
        <v>15</v>
      </c>
      <c r="L44" s="3">
        <f t="shared" si="2"/>
        <v>102.4</v>
      </c>
      <c r="M44" s="3" t="s">
        <v>17</v>
      </c>
      <c r="N44" s="31">
        <f t="shared" si="3"/>
        <v>374</v>
      </c>
    </row>
    <row r="45" spans="2:14" ht="15" thickBot="1" x14ac:dyDescent="0.25">
      <c r="B45" s="3" t="s">
        <v>19</v>
      </c>
      <c r="C45" s="3">
        <v>4</v>
      </c>
      <c r="D45" s="3" t="s">
        <v>16</v>
      </c>
      <c r="E45" s="3">
        <v>24</v>
      </c>
      <c r="F45" s="6">
        <v>93.5</v>
      </c>
      <c r="G45" s="3">
        <v>3</v>
      </c>
      <c r="H45" s="3">
        <v>16.8</v>
      </c>
      <c r="I45" s="3">
        <v>0</v>
      </c>
      <c r="J45" s="30">
        <f t="shared" si="1"/>
        <v>2244</v>
      </c>
      <c r="K45" s="3" t="s">
        <v>15</v>
      </c>
      <c r="L45" s="3">
        <f t="shared" si="2"/>
        <v>67.2</v>
      </c>
      <c r="M45" s="3" t="s">
        <v>17</v>
      </c>
      <c r="N45" s="31">
        <f t="shared" si="3"/>
        <v>2244</v>
      </c>
    </row>
    <row r="46" spans="2:14" ht="15" thickBot="1" x14ac:dyDescent="0.25">
      <c r="B46" s="3" t="s">
        <v>19</v>
      </c>
      <c r="C46" s="3">
        <v>5</v>
      </c>
      <c r="D46" s="3" t="s">
        <v>16</v>
      </c>
      <c r="E46" s="3">
        <v>4</v>
      </c>
      <c r="F46" s="6">
        <v>93.5</v>
      </c>
      <c r="G46" s="3">
        <v>3</v>
      </c>
      <c r="H46" s="3">
        <v>25.6</v>
      </c>
      <c r="I46" s="3">
        <v>0</v>
      </c>
      <c r="J46" s="30">
        <f t="shared" si="1"/>
        <v>374</v>
      </c>
      <c r="K46" s="3" t="s">
        <v>15</v>
      </c>
      <c r="L46" s="3">
        <f t="shared" si="2"/>
        <v>128</v>
      </c>
      <c r="M46" s="3" t="s">
        <v>17</v>
      </c>
      <c r="N46" s="31">
        <f t="shared" si="3"/>
        <v>374</v>
      </c>
    </row>
    <row r="47" spans="2:14" ht="15" thickBot="1" x14ac:dyDescent="0.25">
      <c r="B47" s="3" t="s">
        <v>19</v>
      </c>
      <c r="C47" s="3">
        <v>5</v>
      </c>
      <c r="D47" s="3" t="s">
        <v>16</v>
      </c>
      <c r="E47" s="3">
        <v>24</v>
      </c>
      <c r="F47" s="6">
        <v>93.5</v>
      </c>
      <c r="G47" s="3">
        <v>3</v>
      </c>
      <c r="H47" s="3">
        <v>16.8</v>
      </c>
      <c r="I47" s="3">
        <v>0</v>
      </c>
      <c r="J47" s="30">
        <f t="shared" si="1"/>
        <v>2244</v>
      </c>
      <c r="K47" s="3" t="s">
        <v>15</v>
      </c>
      <c r="L47" s="3">
        <f t="shared" si="2"/>
        <v>84</v>
      </c>
      <c r="M47" s="3" t="s">
        <v>17</v>
      </c>
      <c r="N47" s="31">
        <f t="shared" si="3"/>
        <v>2244</v>
      </c>
    </row>
    <row r="48" spans="2:14" ht="15" thickBot="1" x14ac:dyDescent="0.25">
      <c r="B48" s="3" t="s">
        <v>19</v>
      </c>
      <c r="C48" s="3">
        <v>6</v>
      </c>
      <c r="D48" s="3" t="s">
        <v>16</v>
      </c>
      <c r="E48" s="3">
        <v>4</v>
      </c>
      <c r="F48" s="6">
        <v>93.5</v>
      </c>
      <c r="G48" s="3">
        <v>3</v>
      </c>
      <c r="H48" s="3">
        <v>25.6</v>
      </c>
      <c r="I48" s="3">
        <v>0</v>
      </c>
      <c r="J48" s="30">
        <f t="shared" si="1"/>
        <v>374</v>
      </c>
      <c r="K48" s="3" t="s">
        <v>15</v>
      </c>
      <c r="L48" s="3">
        <f t="shared" si="2"/>
        <v>153.60000000000002</v>
      </c>
      <c r="M48" s="3" t="s">
        <v>17</v>
      </c>
      <c r="N48" s="31">
        <f t="shared" si="3"/>
        <v>374</v>
      </c>
    </row>
    <row r="49" spans="2:14" ht="15" thickBot="1" x14ac:dyDescent="0.25">
      <c r="B49" s="3" t="s">
        <v>19</v>
      </c>
      <c r="C49" s="3">
        <v>6</v>
      </c>
      <c r="D49" s="3" t="s">
        <v>16</v>
      </c>
      <c r="E49" s="3">
        <v>24</v>
      </c>
      <c r="F49" s="6">
        <v>93.5</v>
      </c>
      <c r="G49" s="3">
        <v>3</v>
      </c>
      <c r="H49" s="3">
        <v>16.8</v>
      </c>
      <c r="I49" s="3">
        <v>0</v>
      </c>
      <c r="J49" s="30">
        <f t="shared" si="1"/>
        <v>2244</v>
      </c>
      <c r="K49" s="3" t="s">
        <v>15</v>
      </c>
      <c r="L49" s="3">
        <f t="shared" si="2"/>
        <v>100.80000000000001</v>
      </c>
      <c r="M49" s="3" t="s">
        <v>17</v>
      </c>
      <c r="N49" s="31">
        <f t="shared" si="3"/>
        <v>2244</v>
      </c>
    </row>
    <row r="50" spans="2:14" ht="15" thickBot="1" x14ac:dyDescent="0.25">
      <c r="B50" s="3" t="s">
        <v>19</v>
      </c>
      <c r="C50" s="3">
        <v>7</v>
      </c>
      <c r="D50" s="3" t="s">
        <v>16</v>
      </c>
      <c r="E50" s="3">
        <v>4</v>
      </c>
      <c r="F50" s="6">
        <v>93.5</v>
      </c>
      <c r="G50" s="3">
        <v>3</v>
      </c>
      <c r="H50" s="3">
        <v>25.6</v>
      </c>
      <c r="I50" s="3">
        <v>0</v>
      </c>
      <c r="J50" s="30">
        <f t="shared" si="1"/>
        <v>374</v>
      </c>
      <c r="K50" s="3" t="s">
        <v>15</v>
      </c>
      <c r="L50" s="3">
        <f t="shared" si="2"/>
        <v>179.20000000000002</v>
      </c>
      <c r="M50" s="3" t="s">
        <v>17</v>
      </c>
      <c r="N50" s="31">
        <f t="shared" si="3"/>
        <v>374</v>
      </c>
    </row>
    <row r="51" spans="2:14" ht="15" thickBot="1" x14ac:dyDescent="0.25">
      <c r="B51" s="3" t="s">
        <v>19</v>
      </c>
      <c r="C51" s="3">
        <v>7</v>
      </c>
      <c r="D51" s="3" t="s">
        <v>16</v>
      </c>
      <c r="E51" s="3">
        <v>24</v>
      </c>
      <c r="F51" s="6">
        <v>93.5</v>
      </c>
      <c r="G51" s="3">
        <v>3</v>
      </c>
      <c r="H51" s="3">
        <v>16.8</v>
      </c>
      <c r="I51" s="3">
        <v>0</v>
      </c>
      <c r="J51" s="30">
        <f t="shared" si="1"/>
        <v>2244</v>
      </c>
      <c r="K51" s="3" t="s">
        <v>15</v>
      </c>
      <c r="L51" s="3">
        <f t="shared" si="2"/>
        <v>117.60000000000001</v>
      </c>
      <c r="M51" s="3" t="s">
        <v>17</v>
      </c>
      <c r="N51" s="31">
        <f t="shared" si="3"/>
        <v>2244</v>
      </c>
    </row>
    <row r="52" spans="2:14" ht="15" thickBot="1" x14ac:dyDescent="0.25">
      <c r="B52" s="3" t="s">
        <v>19</v>
      </c>
      <c r="C52" s="3">
        <v>8</v>
      </c>
      <c r="D52" s="3" t="s">
        <v>16</v>
      </c>
      <c r="E52" s="3">
        <v>4</v>
      </c>
      <c r="F52" s="6">
        <v>93.5</v>
      </c>
      <c r="G52" s="3">
        <v>3</v>
      </c>
      <c r="H52" s="3">
        <v>25.6</v>
      </c>
      <c r="I52" s="3">
        <v>0</v>
      </c>
      <c r="J52" s="30">
        <f t="shared" si="1"/>
        <v>374</v>
      </c>
      <c r="K52" s="3" t="s">
        <v>15</v>
      </c>
      <c r="L52" s="3">
        <f t="shared" si="2"/>
        <v>204.8</v>
      </c>
      <c r="M52" s="3" t="s">
        <v>17</v>
      </c>
      <c r="N52" s="31">
        <f t="shared" si="3"/>
        <v>374</v>
      </c>
    </row>
    <row r="53" spans="2:14" x14ac:dyDescent="0.2">
      <c r="B53" s="3" t="s">
        <v>19</v>
      </c>
      <c r="C53" s="3">
        <v>8</v>
      </c>
      <c r="D53" s="3" t="s">
        <v>16</v>
      </c>
      <c r="E53" s="3">
        <v>24</v>
      </c>
      <c r="F53" s="6">
        <v>93.5</v>
      </c>
      <c r="G53" s="3">
        <v>3</v>
      </c>
      <c r="H53" s="3">
        <v>16.8</v>
      </c>
      <c r="I53" s="3">
        <v>0</v>
      </c>
      <c r="J53" s="30">
        <f t="shared" si="1"/>
        <v>2244</v>
      </c>
      <c r="K53" s="3" t="s">
        <v>15</v>
      </c>
      <c r="L53" s="3">
        <f t="shared" si="2"/>
        <v>134.4</v>
      </c>
      <c r="M53" s="3" t="s">
        <v>17</v>
      </c>
      <c r="N53" s="31">
        <f t="shared" si="3"/>
        <v>2244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2"/>
  <sheetViews>
    <sheetView workbookViewId="0">
      <selection activeCell="A14" sqref="A14"/>
    </sheetView>
  </sheetViews>
  <sheetFormatPr defaultRowHeight="15" x14ac:dyDescent="0.25"/>
  <cols>
    <col min="1" max="4" width="9.140625" style="7"/>
    <col min="5" max="5" width="10" style="7" bestFit="1" customWidth="1"/>
    <col min="6" max="7" width="9.140625" style="7"/>
    <col min="8" max="8" width="11.5703125" style="7" bestFit="1" customWidth="1"/>
    <col min="9" max="9" width="9.28515625" style="7" bestFit="1" customWidth="1"/>
    <col min="10" max="13" width="9.140625" style="7"/>
    <col min="14" max="14" width="10.140625" style="7" bestFit="1" customWidth="1"/>
    <col min="15" max="16384" width="9.140625" style="7"/>
  </cols>
  <sheetData>
    <row r="2" spans="3:15" x14ac:dyDescent="0.25">
      <c r="C2" s="14"/>
      <c r="D2" s="14" t="s">
        <v>30</v>
      </c>
      <c r="E2" s="20">
        <f>SUM(E3:E13)</f>
        <v>17089.749999999996</v>
      </c>
      <c r="F2" s="15">
        <f>SUM(F3:F13)</f>
        <v>4.2228193723745981</v>
      </c>
      <c r="H2" s="7">
        <v>47626.37</v>
      </c>
      <c r="I2" s="18">
        <f>H2/E2</f>
        <v>2.7868383095130129</v>
      </c>
    </row>
    <row r="3" spans="3:15" x14ac:dyDescent="0.25">
      <c r="C3" s="19" t="s">
        <v>21</v>
      </c>
      <c r="D3" s="19">
        <v>381</v>
      </c>
      <c r="E3" s="21">
        <v>576.57000000000005</v>
      </c>
      <c r="F3" s="2">
        <f>E3/4047</f>
        <v>0.14246849518161603</v>
      </c>
    </row>
    <row r="4" spans="3:15" x14ac:dyDescent="0.25">
      <c r="C4" s="19" t="s">
        <v>21</v>
      </c>
      <c r="D4" s="19">
        <v>382</v>
      </c>
      <c r="E4" s="21">
        <v>2633.06</v>
      </c>
      <c r="F4" s="2">
        <f t="shared" ref="F4:F13" si="0">E4/4047</f>
        <v>0.65062021250308866</v>
      </c>
      <c r="M4" s="7" t="s">
        <v>31</v>
      </c>
    </row>
    <row r="5" spans="3:15" x14ac:dyDescent="0.25">
      <c r="C5" s="19" t="s">
        <v>21</v>
      </c>
      <c r="D5" s="19">
        <v>383</v>
      </c>
      <c r="E5" s="21">
        <v>162.26</v>
      </c>
      <c r="F5" s="2">
        <f t="shared" si="0"/>
        <v>4.0093896713615018E-2</v>
      </c>
      <c r="I5" s="23">
        <v>0.4</v>
      </c>
      <c r="J5" s="18">
        <f>I5*E2</f>
        <v>6835.8999999999987</v>
      </c>
      <c r="M5" s="7" t="s">
        <v>32</v>
      </c>
      <c r="N5" s="26">
        <f>0.4*E2</f>
        <v>6835.8999999999987</v>
      </c>
      <c r="O5" s="23">
        <v>0.4</v>
      </c>
    </row>
    <row r="6" spans="3:15" x14ac:dyDescent="0.25">
      <c r="C6" s="19" t="s">
        <v>21</v>
      </c>
      <c r="D6" s="19">
        <v>383</v>
      </c>
      <c r="E6" s="21">
        <v>867.73</v>
      </c>
      <c r="F6" s="2">
        <f t="shared" si="0"/>
        <v>0.21441314553990612</v>
      </c>
      <c r="I6" s="24">
        <f>J6/E2</f>
        <v>0.16617270586170077</v>
      </c>
      <c r="J6" s="2">
        <f>1439.81+1400.04</f>
        <v>2839.85</v>
      </c>
      <c r="M6" s="7" t="s">
        <v>33</v>
      </c>
      <c r="N6" s="25">
        <v>10064.5</v>
      </c>
    </row>
    <row r="7" spans="3:15" x14ac:dyDescent="0.25">
      <c r="C7" s="19" t="s">
        <v>21</v>
      </c>
      <c r="D7" s="19">
        <v>387</v>
      </c>
      <c r="E7" s="21">
        <v>12.6</v>
      </c>
      <c r="F7" s="2">
        <f t="shared" si="0"/>
        <v>3.1134173461823574E-3</v>
      </c>
      <c r="N7" s="25">
        <v>1439.81</v>
      </c>
    </row>
    <row r="8" spans="3:15" x14ac:dyDescent="0.25">
      <c r="C8" s="19" t="s">
        <v>21</v>
      </c>
      <c r="D8" s="19">
        <v>390</v>
      </c>
      <c r="E8" s="21">
        <v>5071.6400000000003</v>
      </c>
      <c r="F8" s="2">
        <f t="shared" si="0"/>
        <v>1.2531850753644675</v>
      </c>
      <c r="N8" s="27">
        <f>SUM(N6:N7)</f>
        <v>11504.31</v>
      </c>
      <c r="O8" s="24">
        <f>N8/E2</f>
        <v>0.67317017510496069</v>
      </c>
    </row>
    <row r="9" spans="3:15" x14ac:dyDescent="0.25">
      <c r="C9" s="19" t="s">
        <v>21</v>
      </c>
      <c r="D9" s="19">
        <v>391</v>
      </c>
      <c r="E9" s="21">
        <v>1749.62</v>
      </c>
      <c r="F9" s="2">
        <f t="shared" si="0"/>
        <v>0.4323251791450457</v>
      </c>
      <c r="M9" s="7" t="s">
        <v>34</v>
      </c>
      <c r="N9" s="8"/>
    </row>
    <row r="10" spans="3:15" x14ac:dyDescent="0.25">
      <c r="C10" s="19" t="s">
        <v>21</v>
      </c>
      <c r="D10" s="19">
        <v>392</v>
      </c>
      <c r="E10" s="21">
        <v>5885.28</v>
      </c>
      <c r="F10" s="2">
        <f t="shared" si="0"/>
        <v>1.4542327650111193</v>
      </c>
      <c r="M10" s="7" t="s">
        <v>32</v>
      </c>
      <c r="N10" s="26">
        <f>O10*E2</f>
        <v>42724.374999999993</v>
      </c>
      <c r="O10" s="7">
        <v>2.5</v>
      </c>
    </row>
    <row r="11" spans="3:15" x14ac:dyDescent="0.25">
      <c r="C11" s="19" t="s">
        <v>21</v>
      </c>
      <c r="D11" s="19">
        <v>393</v>
      </c>
      <c r="E11" s="21">
        <v>88.85</v>
      </c>
      <c r="F11" s="2">
        <f t="shared" si="0"/>
        <v>2.1954534222881145E-2</v>
      </c>
      <c r="H11" s="2">
        <v>151855.95000000001</v>
      </c>
      <c r="I11" s="2">
        <f>H11/4047</f>
        <v>37.523091178650859</v>
      </c>
      <c r="M11" s="7" t="s">
        <v>33</v>
      </c>
    </row>
    <row r="12" spans="3:15" x14ac:dyDescent="0.25">
      <c r="C12" s="19" t="s">
        <v>21</v>
      </c>
      <c r="D12" s="19">
        <v>411</v>
      </c>
      <c r="E12" s="21">
        <v>34.14</v>
      </c>
      <c r="F12" s="2">
        <f t="shared" si="0"/>
        <v>8.4358784284655295E-3</v>
      </c>
      <c r="N12" s="18">
        <f>Sheet5!D3</f>
        <v>44962.02</v>
      </c>
    </row>
    <row r="13" spans="3:15" x14ac:dyDescent="0.25">
      <c r="C13" s="19" t="s">
        <v>21</v>
      </c>
      <c r="D13" s="19">
        <v>412</v>
      </c>
      <c r="E13" s="21">
        <v>8</v>
      </c>
      <c r="F13" s="22">
        <f t="shared" si="0"/>
        <v>1.9767729182110206E-3</v>
      </c>
      <c r="N13" s="18">
        <f>Sheet5!D4+Sheet5!D2</f>
        <v>2664.35</v>
      </c>
    </row>
    <row r="14" spans="3:15" x14ac:dyDescent="0.25">
      <c r="N14" s="26">
        <f>SUM(N12:N13)</f>
        <v>47626.369999999995</v>
      </c>
      <c r="O14" s="16">
        <f>N14/E2</f>
        <v>2.7868383095130125</v>
      </c>
    </row>
    <row r="16" spans="3:15" x14ac:dyDescent="0.25">
      <c r="K16" s="7">
        <v>57</v>
      </c>
      <c r="M16" s="7" t="s">
        <v>35</v>
      </c>
    </row>
    <row r="17" spans="5:13" x14ac:dyDescent="0.25">
      <c r="J17" s="7">
        <v>2022</v>
      </c>
      <c r="K17" s="7">
        <f>K16/12</f>
        <v>4.75</v>
      </c>
      <c r="M17" s="7" t="s">
        <v>36</v>
      </c>
    </row>
    <row r="18" spans="5:13" x14ac:dyDescent="0.25">
      <c r="J18" s="7">
        <f>J17+K17</f>
        <v>2026.75</v>
      </c>
      <c r="M18" s="7" t="s">
        <v>37</v>
      </c>
    </row>
    <row r="19" spans="5:13" x14ac:dyDescent="0.25">
      <c r="E19" s="7">
        <v>0.64800000000000002</v>
      </c>
    </row>
    <row r="20" spans="5:13" x14ac:dyDescent="0.25">
      <c r="E20" s="7">
        <v>0.216</v>
      </c>
    </row>
    <row r="21" spans="5:13" x14ac:dyDescent="0.25">
      <c r="E21" s="7">
        <v>5.1980000000000004</v>
      </c>
      <c r="H21" s="2">
        <v>178727.2</v>
      </c>
      <c r="I21" s="2">
        <f>H21/4047</f>
        <v>44.162886088460588</v>
      </c>
    </row>
    <row r="22" spans="5:13" x14ac:dyDescent="0.25">
      <c r="E22" s="7">
        <f>SUM(E19:E21)</f>
        <v>6.0620000000000003</v>
      </c>
      <c r="F22" s="7">
        <f>E22*2.471</f>
        <v>14.979202000000001</v>
      </c>
      <c r="H22" s="7">
        <v>26566.49</v>
      </c>
      <c r="I22" s="2">
        <f>H22/4047</f>
        <v>6.5644897454904871</v>
      </c>
    </row>
    <row r="26" spans="5:13" x14ac:dyDescent="0.25">
      <c r="E26" s="7">
        <v>10.035</v>
      </c>
    </row>
    <row r="27" spans="5:13" x14ac:dyDescent="0.25">
      <c r="E27" s="7">
        <v>1.3160000000000001</v>
      </c>
    </row>
    <row r="28" spans="5:13" x14ac:dyDescent="0.25">
      <c r="E28" s="7">
        <v>0.25900000000000001</v>
      </c>
    </row>
    <row r="29" spans="5:13" x14ac:dyDescent="0.25">
      <c r="E29" s="7">
        <v>1.151</v>
      </c>
    </row>
    <row r="30" spans="5:13" x14ac:dyDescent="0.25">
      <c r="E30" s="7">
        <v>23.136700000000001</v>
      </c>
    </row>
    <row r="31" spans="5:13" x14ac:dyDescent="0.25">
      <c r="E31" s="2">
        <v>3.1059999999999999</v>
      </c>
      <c r="F31" s="2"/>
      <c r="G31" s="2"/>
    </row>
    <row r="32" spans="5:13" x14ac:dyDescent="0.25">
      <c r="E32" s="2">
        <f>SUM(E26:E31)</f>
        <v>39.003700000000002</v>
      </c>
      <c r="F32" s="2">
        <f>E32*2.471</f>
        <v>96.378142700000012</v>
      </c>
      <c r="G3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H6" sqref="H6"/>
    </sheetView>
  </sheetViews>
  <sheetFormatPr defaultRowHeight="15" x14ac:dyDescent="0.25"/>
  <cols>
    <col min="2" max="2" width="14.28515625" bestFit="1" customWidth="1"/>
    <col min="4" max="4" width="10" bestFit="1" customWidth="1"/>
    <col min="5" max="5" width="10.140625" bestFit="1" customWidth="1"/>
    <col min="6" max="6" width="11.5703125" bestFit="1" customWidth="1"/>
    <col min="7" max="7" width="13.28515625" bestFit="1" customWidth="1"/>
    <col min="8" max="9" width="16.85546875" bestFit="1" customWidth="1"/>
    <col min="10" max="10" width="15.28515625" bestFit="1" customWidth="1"/>
    <col min="11" max="11" width="16" bestFit="1" customWidth="1"/>
    <col min="12" max="12" width="15.28515625" bestFit="1" customWidth="1"/>
    <col min="13" max="15" width="14.28515625" bestFit="1" customWidth="1"/>
  </cols>
  <sheetData>
    <row r="1" spans="2:16" x14ac:dyDescent="0.25">
      <c r="E1" s="2">
        <f>E2/4047</f>
        <v>4.2228193723745973</v>
      </c>
    </row>
    <row r="2" spans="2:16" x14ac:dyDescent="0.25">
      <c r="D2" t="s">
        <v>38</v>
      </c>
      <c r="E2" s="17">
        <f>'Land Details'!E2</f>
        <v>17089.749999999996</v>
      </c>
      <c r="F2" s="17">
        <v>1000</v>
      </c>
      <c r="G2" s="28">
        <f>F2*E2</f>
        <v>17089749.999999996</v>
      </c>
    </row>
    <row r="3" spans="2:16" x14ac:dyDescent="0.25">
      <c r="F3">
        <v>13800</v>
      </c>
      <c r="G3" s="28">
        <f>F3*E2</f>
        <v>235838549.99999994</v>
      </c>
    </row>
    <row r="4" spans="2:16" x14ac:dyDescent="0.25">
      <c r="D4" t="s">
        <v>39</v>
      </c>
    </row>
    <row r="5" spans="2:16" x14ac:dyDescent="0.25">
      <c r="E5" t="s">
        <v>34</v>
      </c>
      <c r="F5" s="28">
        <f>Sheet5!D3*10.764</f>
        <v>483971.18327999994</v>
      </c>
      <c r="G5" s="17">
        <v>1400</v>
      </c>
      <c r="H5" s="28">
        <f>G5*F5</f>
        <v>677559656.59199989</v>
      </c>
    </row>
    <row r="6" spans="2:16" x14ac:dyDescent="0.25">
      <c r="E6" t="s">
        <v>35</v>
      </c>
      <c r="F6" s="28">
        <f>Sheet5!G3*10.764</f>
        <v>314099.76312000008</v>
      </c>
      <c r="G6" s="17">
        <v>1200</v>
      </c>
      <c r="H6" s="28">
        <f t="shared" ref="H6" si="0">G6*F6</f>
        <v>376919715.74400008</v>
      </c>
    </row>
    <row r="7" spans="2:16" x14ac:dyDescent="0.25">
      <c r="F7" s="28">
        <f>SUM(F5:F6)</f>
        <v>798070.94640000002</v>
      </c>
      <c r="H7" s="28">
        <f>SUM(H5:H6)</f>
        <v>1054479372.336</v>
      </c>
      <c r="I7" s="17">
        <f>H7+G3</f>
        <v>1290317922.336</v>
      </c>
    </row>
    <row r="9" spans="2:16" x14ac:dyDescent="0.25">
      <c r="D9" s="11">
        <f>F5/10.764</f>
        <v>44962.02</v>
      </c>
      <c r="H9" s="28">
        <f>H7+G2</f>
        <v>1071569122.336</v>
      </c>
    </row>
    <row r="10" spans="2:16" x14ac:dyDescent="0.25">
      <c r="D10" s="11">
        <f>F6/10.764</f>
        <v>29180.580000000009</v>
      </c>
      <c r="F10" s="28">
        <f>'Flat Details'!J1*10.764</f>
        <v>386470.65599999996</v>
      </c>
      <c r="H10" s="2">
        <f>H9/10^7</f>
        <v>107.1569122336</v>
      </c>
      <c r="I10">
        <v>107</v>
      </c>
      <c r="J10" s="32">
        <f>I10*0.85</f>
        <v>90.95</v>
      </c>
      <c r="K10" s="32">
        <f>I10*0.75</f>
        <v>80.25</v>
      </c>
      <c r="O10" s="17">
        <v>1453</v>
      </c>
      <c r="P10" s="17">
        <v>1505</v>
      </c>
    </row>
    <row r="11" spans="2:16" x14ac:dyDescent="0.25">
      <c r="F11" s="28">
        <f>F10*1.2</f>
        <v>463764.78719999996</v>
      </c>
      <c r="G11" s="17">
        <f>G19*100</f>
        <v>4800</v>
      </c>
      <c r="H11" s="28">
        <f>G11*F11</f>
        <v>2226070978.5599999</v>
      </c>
    </row>
    <row r="12" spans="2:16" x14ac:dyDescent="0.25">
      <c r="H12" s="2">
        <f>H11/10^7</f>
        <v>222.607097856</v>
      </c>
      <c r="I12" s="2">
        <f>H10/H12</f>
        <v>0.48137239677289007</v>
      </c>
    </row>
    <row r="13" spans="2:16" x14ac:dyDescent="0.25">
      <c r="B13" t="s">
        <v>40</v>
      </c>
      <c r="H13" s="11">
        <f>H10*1.2</f>
        <v>128.58829468031999</v>
      </c>
    </row>
    <row r="14" spans="2:16" x14ac:dyDescent="0.25">
      <c r="B14">
        <v>12000</v>
      </c>
    </row>
    <row r="15" spans="2:16" x14ac:dyDescent="0.25">
      <c r="B15" s="28">
        <f>F7/10.764</f>
        <v>74142.600000000006</v>
      </c>
      <c r="K15">
        <v>384</v>
      </c>
    </row>
    <row r="16" spans="2:16" x14ac:dyDescent="0.25">
      <c r="B16" s="28">
        <f>B15*B14</f>
        <v>889711200.00000012</v>
      </c>
      <c r="J16">
        <f>SUM(K16:P16)</f>
        <v>100</v>
      </c>
      <c r="K16">
        <v>10</v>
      </c>
      <c r="L16">
        <v>30</v>
      </c>
      <c r="M16">
        <v>30</v>
      </c>
      <c r="N16">
        <v>20</v>
      </c>
      <c r="O16">
        <v>10</v>
      </c>
    </row>
    <row r="17" spans="2:16" x14ac:dyDescent="0.25">
      <c r="B17" s="33">
        <v>235838550</v>
      </c>
      <c r="E17">
        <v>42</v>
      </c>
      <c r="G17">
        <v>45</v>
      </c>
      <c r="J17">
        <f>SUM(K17:P17)</f>
        <v>384</v>
      </c>
      <c r="K17" s="17">
        <f>$K$15*K16/100</f>
        <v>38.4</v>
      </c>
      <c r="L17" s="17">
        <f t="shared" ref="L17:O17" si="1">$K$15*L16/100</f>
        <v>115.2</v>
      </c>
      <c r="M17" s="17">
        <f t="shared" si="1"/>
        <v>115.2</v>
      </c>
      <c r="N17" s="17">
        <f t="shared" si="1"/>
        <v>76.8</v>
      </c>
      <c r="O17" s="17">
        <f t="shared" si="1"/>
        <v>38.4</v>
      </c>
    </row>
    <row r="18" spans="2:16" x14ac:dyDescent="0.25">
      <c r="B18" s="28">
        <f>SUM(B16:B17)</f>
        <v>1125549750</v>
      </c>
      <c r="E18">
        <v>5000</v>
      </c>
      <c r="G18">
        <v>51</v>
      </c>
      <c r="J18" s="11">
        <f>'Flat Details'!J1*1.2*10.764</f>
        <v>463764.7871999999</v>
      </c>
      <c r="K18" s="17">
        <f>K16*$J$18/100</f>
        <v>46376.478719999992</v>
      </c>
      <c r="L18" s="17">
        <f t="shared" ref="L18:O18" si="2">L16*$J$18/100</f>
        <v>139129.43615999995</v>
      </c>
      <c r="M18" s="17">
        <f t="shared" si="2"/>
        <v>139129.43615999995</v>
      </c>
      <c r="N18" s="17">
        <f t="shared" si="2"/>
        <v>92752.957439999984</v>
      </c>
      <c r="O18" s="17">
        <f t="shared" si="2"/>
        <v>46376.478719999992</v>
      </c>
      <c r="P18" s="28">
        <f>SUM(K18:O18)</f>
        <v>463764.78719999985</v>
      </c>
    </row>
    <row r="19" spans="2:16" x14ac:dyDescent="0.25">
      <c r="G19">
        <f>AVERAGE(G17:G18)</f>
        <v>48</v>
      </c>
      <c r="K19" s="17">
        <v>4800</v>
      </c>
      <c r="L19" s="17">
        <f>K19*1.05</f>
        <v>5040</v>
      </c>
      <c r="M19" s="17">
        <f t="shared" ref="M19:O19" si="3">L19*1.05</f>
        <v>5292</v>
      </c>
      <c r="N19" s="17">
        <f t="shared" si="3"/>
        <v>5556.6</v>
      </c>
      <c r="O19" s="17">
        <f t="shared" si="3"/>
        <v>5834.43</v>
      </c>
    </row>
    <row r="20" spans="2:16" x14ac:dyDescent="0.25">
      <c r="I20" s="2">
        <f>J20/10^7</f>
        <v>244.60638343105526</v>
      </c>
      <c r="J20" s="17">
        <f>SUM(K20:P20)</f>
        <v>2446063834.3105526</v>
      </c>
      <c r="K20" s="17">
        <f>K19*K18</f>
        <v>222607097.85599995</v>
      </c>
      <c r="L20" s="17">
        <f t="shared" ref="L20:O20" si="4">L19*L18</f>
        <v>701212358.24639976</v>
      </c>
      <c r="M20" s="17">
        <f t="shared" si="4"/>
        <v>736272976.15871978</v>
      </c>
      <c r="N20" s="17">
        <f t="shared" si="4"/>
        <v>515391083.31110394</v>
      </c>
      <c r="O20" s="17">
        <f t="shared" si="4"/>
        <v>270580318.73832959</v>
      </c>
    </row>
    <row r="21" spans="2:16" x14ac:dyDescent="0.25">
      <c r="H21">
        <v>25242</v>
      </c>
      <c r="K21" s="17">
        <f>H10*10^7/2</f>
        <v>535784561.16799998</v>
      </c>
      <c r="L21" s="28">
        <f>K21</f>
        <v>535784561.16799998</v>
      </c>
    </row>
    <row r="22" spans="2:16" x14ac:dyDescent="0.25">
      <c r="H22" s="17">
        <f>H21*100000</f>
        <v>2524200000</v>
      </c>
      <c r="I22" s="2">
        <f>J22/10^7</f>
        <v>137.44947119745532</v>
      </c>
      <c r="J22" s="17">
        <f>SUM(K22:P22)</f>
        <v>1374494711.9745531</v>
      </c>
      <c r="K22" s="28">
        <f>K20-K21</f>
        <v>-313177463.31200004</v>
      </c>
      <c r="L22" s="28">
        <f t="shared" ref="L22:O22" si="5">L20-L21</f>
        <v>165427797.07839978</v>
      </c>
      <c r="M22" s="28">
        <f t="shared" si="5"/>
        <v>736272976.15871978</v>
      </c>
      <c r="N22" s="28">
        <f t="shared" si="5"/>
        <v>515391083.31110394</v>
      </c>
      <c r="O22" s="28">
        <f t="shared" si="5"/>
        <v>270580318.73832959</v>
      </c>
    </row>
    <row r="23" spans="2:16" x14ac:dyDescent="0.25">
      <c r="J23" s="2">
        <f>K23/10^7</f>
        <v>53.207152984224436</v>
      </c>
      <c r="K23" s="17">
        <f>NPV(25%,K22:O22)</f>
        <v>532071529.84224433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D3" sqref="D3"/>
    </sheetView>
  </sheetViews>
  <sheetFormatPr defaultRowHeight="15" x14ac:dyDescent="0.25"/>
  <cols>
    <col min="2" max="2" width="19.42578125" bestFit="1" customWidth="1"/>
    <col min="3" max="3" width="13.7109375" style="2" bestFit="1" customWidth="1"/>
    <col min="4" max="4" width="11.5703125" style="2" bestFit="1" customWidth="1"/>
    <col min="6" max="6" width="20.85546875" bestFit="1" customWidth="1"/>
    <col min="7" max="7" width="10" bestFit="1" customWidth="1"/>
  </cols>
  <sheetData>
    <row r="1" spans="2:8" s="10" customFormat="1" x14ac:dyDescent="0.25">
      <c r="B1" s="14"/>
      <c r="C1" s="15" t="s">
        <v>26</v>
      </c>
      <c r="D1" s="15" t="s">
        <v>25</v>
      </c>
      <c r="E1" s="14" t="s">
        <v>28</v>
      </c>
      <c r="F1" s="14" t="s">
        <v>27</v>
      </c>
    </row>
    <row r="2" spans="2:8" x14ac:dyDescent="0.25">
      <c r="B2" s="12" t="s">
        <v>22</v>
      </c>
      <c r="C2" s="29">
        <v>969.24</v>
      </c>
      <c r="D2" s="13">
        <v>930.08</v>
      </c>
      <c r="E2" s="12"/>
      <c r="F2" s="12">
        <v>2</v>
      </c>
      <c r="G2" s="17">
        <f>C2-D2</f>
        <v>39.159999999999968</v>
      </c>
    </row>
    <row r="3" spans="2:8" x14ac:dyDescent="0.25">
      <c r="B3" s="12" t="s">
        <v>23</v>
      </c>
      <c r="C3" s="29">
        <v>74142.600000000006</v>
      </c>
      <c r="D3" s="13">
        <v>44962.02</v>
      </c>
      <c r="E3" s="12">
        <v>384</v>
      </c>
      <c r="F3" s="12"/>
      <c r="G3" s="17">
        <f t="shared" ref="G3:G4" si="0">C3-D3</f>
        <v>29180.580000000009</v>
      </c>
    </row>
    <row r="4" spans="2:8" x14ac:dyDescent="0.25">
      <c r="B4" s="12" t="s">
        <v>24</v>
      </c>
      <c r="C4" s="29">
        <v>1832.73</v>
      </c>
      <c r="D4" s="13">
        <v>1734.27</v>
      </c>
      <c r="E4" s="12"/>
      <c r="F4" s="12">
        <v>2</v>
      </c>
      <c r="G4" s="17">
        <f t="shared" si="0"/>
        <v>98.460000000000036</v>
      </c>
      <c r="H4" s="28">
        <f>G4+G2</f>
        <v>137.62</v>
      </c>
    </row>
    <row r="5" spans="2:8" s="10" customFormat="1" x14ac:dyDescent="0.25">
      <c r="B5" s="14"/>
      <c r="C5" s="20">
        <f>SUM(C2:C4)</f>
        <v>76944.570000000007</v>
      </c>
      <c r="D5" s="15">
        <f>SUM(D2:D4)</f>
        <v>47626.369999999995</v>
      </c>
      <c r="E5" s="14">
        <f>SUM(E2:E4)</f>
        <v>384</v>
      </c>
      <c r="F5" s="14">
        <f>SUM(F2:F4)</f>
        <v>4</v>
      </c>
      <c r="G5" s="20">
        <f>SUM(G2:G4)</f>
        <v>29318.200000000008</v>
      </c>
    </row>
    <row r="6" spans="2:8" x14ac:dyDescent="0.25">
      <c r="C6" s="17">
        <f>C4+C2</f>
        <v>2801.9700000000003</v>
      </c>
    </row>
    <row r="7" spans="2:8" x14ac:dyDescent="0.25">
      <c r="C7" s="2" t="s">
        <v>29</v>
      </c>
    </row>
    <row r="8" spans="2:8" x14ac:dyDescent="0.25">
      <c r="B8" s="17">
        <v>151855.95000000001</v>
      </c>
      <c r="C8" s="17">
        <f>B8*2.5</f>
        <v>379639.875</v>
      </c>
    </row>
    <row r="9" spans="2:8" x14ac:dyDescent="0.25">
      <c r="B9" s="2">
        <f>B8/4047</f>
        <v>37.523091178650859</v>
      </c>
    </row>
    <row r="11" spans="2:8" x14ac:dyDescent="0.25">
      <c r="G11" s="17">
        <v>26692.5</v>
      </c>
      <c r="H11">
        <v>26692.5</v>
      </c>
    </row>
    <row r="12" spans="2:8" x14ac:dyDescent="0.25">
      <c r="C12" s="2">
        <v>135822.09</v>
      </c>
      <c r="D12" s="2">
        <f>C12/2.5</f>
        <v>54328.835999999996</v>
      </c>
      <c r="E12" s="11">
        <f>D12/4047</f>
        <v>13.424471460340992</v>
      </c>
      <c r="G12" s="24">
        <f>G11/C19</f>
        <v>0.14934764579041063</v>
      </c>
      <c r="H12" s="11">
        <f>H11/C19</f>
        <v>0.14934764579041063</v>
      </c>
    </row>
    <row r="13" spans="2:8" x14ac:dyDescent="0.25">
      <c r="C13" s="2">
        <v>88195.72</v>
      </c>
    </row>
    <row r="15" spans="2:8" x14ac:dyDescent="0.25">
      <c r="C15" s="2">
        <v>98848.43</v>
      </c>
    </row>
    <row r="16" spans="2:8" x14ac:dyDescent="0.25">
      <c r="C16" s="2">
        <f>175793</f>
        <v>175793</v>
      </c>
    </row>
    <row r="17" spans="3:5" x14ac:dyDescent="0.25">
      <c r="C17" s="2">
        <f>C16-C15</f>
        <v>76944.570000000007</v>
      </c>
    </row>
    <row r="18" spans="3:5" x14ac:dyDescent="0.25">
      <c r="E18">
        <v>2.5</v>
      </c>
    </row>
    <row r="19" spans="3:5" x14ac:dyDescent="0.25">
      <c r="C19" s="2">
        <v>178727.29</v>
      </c>
      <c r="D19" s="2">
        <f>C12</f>
        <v>135822.09</v>
      </c>
      <c r="E19" s="2">
        <f>D19/C19</f>
        <v>0.75994040977178134</v>
      </c>
    </row>
    <row r="20" spans="3:5" x14ac:dyDescent="0.25">
      <c r="C20" s="2">
        <f>C19/4047</f>
        <v>44.162908327155918</v>
      </c>
    </row>
    <row r="23" spans="3:5" x14ac:dyDescent="0.25">
      <c r="C23" s="2">
        <v>17089</v>
      </c>
      <c r="D23" s="2">
        <f>C23/4047</f>
        <v>4.2226340499135162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S52"/>
  <sheetViews>
    <sheetView workbookViewId="0">
      <selection activeCell="R3" sqref="R3"/>
    </sheetView>
  </sheetViews>
  <sheetFormatPr defaultRowHeight="15" x14ac:dyDescent="0.25"/>
  <cols>
    <col min="5" max="5" width="9" bestFit="1" customWidth="1"/>
    <col min="17" max="17" width="10" bestFit="1" customWidth="1"/>
    <col min="18" max="18" width="11.5703125" bestFit="1" customWidth="1"/>
  </cols>
  <sheetData>
    <row r="3" spans="4:19" x14ac:dyDescent="0.25">
      <c r="Q3" s="17">
        <f>SUM(P4:Q4)</f>
        <v>38956.800000000003</v>
      </c>
      <c r="R3" s="11">
        <f>Q3*10.764</f>
        <v>419330.9952</v>
      </c>
    </row>
    <row r="4" spans="4:19" ht="75.75" thickBot="1" x14ac:dyDescent="0.3"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>
        <f>SUM(P5:P52)</f>
        <v>35904</v>
      </c>
      <c r="Q4">
        <f>SUM(Q5:Q52)</f>
        <v>3052.8000000000029</v>
      </c>
      <c r="R4">
        <f>SUM(R5:R52)</f>
        <v>7295.9999999999991</v>
      </c>
      <c r="S4">
        <f>R4+P4</f>
        <v>43200</v>
      </c>
    </row>
    <row r="5" spans="4:19" ht="29.25" thickBot="1" x14ac:dyDescent="0.3">
      <c r="D5" s="3" t="s">
        <v>12</v>
      </c>
      <c r="E5" s="3">
        <v>1</v>
      </c>
      <c r="F5" s="3" t="s">
        <v>16</v>
      </c>
      <c r="G5" s="3">
        <v>4</v>
      </c>
      <c r="H5" s="3">
        <v>93.5</v>
      </c>
      <c r="I5" s="3">
        <v>3</v>
      </c>
      <c r="J5" s="3">
        <v>25.6</v>
      </c>
      <c r="K5" s="3">
        <v>0</v>
      </c>
      <c r="L5" s="3">
        <v>0</v>
      </c>
      <c r="M5" s="3" t="s">
        <v>15</v>
      </c>
      <c r="N5" s="3">
        <v>0</v>
      </c>
      <c r="O5" s="3" t="s">
        <v>17</v>
      </c>
      <c r="P5">
        <f>H5*G5</f>
        <v>374</v>
      </c>
      <c r="Q5">
        <f>J5*I5</f>
        <v>76.800000000000011</v>
      </c>
      <c r="R5">
        <f>J5*G5</f>
        <v>102.4</v>
      </c>
    </row>
    <row r="6" spans="4:19" ht="29.25" thickBot="1" x14ac:dyDescent="0.3">
      <c r="D6" s="3" t="s">
        <v>12</v>
      </c>
      <c r="E6" s="3">
        <v>1</v>
      </c>
      <c r="F6" s="3" t="s">
        <v>16</v>
      </c>
      <c r="G6" s="3">
        <v>4</v>
      </c>
      <c r="H6" s="3">
        <v>93.5</v>
      </c>
      <c r="I6" s="3">
        <v>3</v>
      </c>
      <c r="J6" s="3">
        <v>16.8</v>
      </c>
      <c r="K6" s="3">
        <v>0</v>
      </c>
      <c r="L6" s="3">
        <v>0</v>
      </c>
      <c r="M6" s="3" t="s">
        <v>15</v>
      </c>
      <c r="N6" s="3">
        <v>0</v>
      </c>
      <c r="O6" s="3" t="s">
        <v>17</v>
      </c>
      <c r="P6">
        <f t="shared" ref="P6:P52" si="0">H6*G6</f>
        <v>374</v>
      </c>
      <c r="Q6">
        <f t="shared" ref="Q6:Q52" si="1">J6*I6</f>
        <v>50.400000000000006</v>
      </c>
      <c r="R6">
        <f t="shared" ref="R6:R52" si="2">J6*G6</f>
        <v>67.2</v>
      </c>
    </row>
    <row r="7" spans="4:19" ht="29.25" thickBot="1" x14ac:dyDescent="0.3">
      <c r="D7" s="3" t="s">
        <v>12</v>
      </c>
      <c r="E7" s="3">
        <v>2</v>
      </c>
      <c r="F7" s="3" t="s">
        <v>16</v>
      </c>
      <c r="G7" s="3">
        <v>4</v>
      </c>
      <c r="H7" s="3">
        <v>93.5</v>
      </c>
      <c r="I7" s="3">
        <v>3</v>
      </c>
      <c r="J7" s="3">
        <v>25.6</v>
      </c>
      <c r="K7" s="3">
        <v>0</v>
      </c>
      <c r="L7" s="3">
        <v>0</v>
      </c>
      <c r="M7" s="3" t="s">
        <v>15</v>
      </c>
      <c r="N7" s="3">
        <v>0</v>
      </c>
      <c r="O7" s="3" t="s">
        <v>17</v>
      </c>
      <c r="P7">
        <f t="shared" si="0"/>
        <v>374</v>
      </c>
      <c r="Q7">
        <f t="shared" si="1"/>
        <v>76.800000000000011</v>
      </c>
      <c r="R7">
        <f t="shared" si="2"/>
        <v>102.4</v>
      </c>
    </row>
    <row r="8" spans="4:19" ht="29.25" thickBot="1" x14ac:dyDescent="0.3">
      <c r="D8" s="3" t="s">
        <v>12</v>
      </c>
      <c r="E8" s="3">
        <v>2</v>
      </c>
      <c r="F8" s="3" t="s">
        <v>16</v>
      </c>
      <c r="G8" s="3">
        <v>4</v>
      </c>
      <c r="H8" s="3">
        <v>93.5</v>
      </c>
      <c r="I8" s="3">
        <v>3</v>
      </c>
      <c r="J8" s="3">
        <v>16.8</v>
      </c>
      <c r="K8" s="3">
        <v>0</v>
      </c>
      <c r="L8" s="3">
        <v>0</v>
      </c>
      <c r="M8" s="3" t="s">
        <v>15</v>
      </c>
      <c r="N8" s="3">
        <v>0</v>
      </c>
      <c r="O8" s="3" t="s">
        <v>17</v>
      </c>
      <c r="P8">
        <f t="shared" si="0"/>
        <v>374</v>
      </c>
      <c r="Q8">
        <f t="shared" si="1"/>
        <v>50.400000000000006</v>
      </c>
      <c r="R8">
        <f t="shared" si="2"/>
        <v>67.2</v>
      </c>
    </row>
    <row r="9" spans="4:19" ht="29.25" thickBot="1" x14ac:dyDescent="0.3">
      <c r="D9" s="3" t="s">
        <v>12</v>
      </c>
      <c r="E9" s="3">
        <v>3</v>
      </c>
      <c r="F9" s="3" t="s">
        <v>16</v>
      </c>
      <c r="G9" s="3">
        <v>4</v>
      </c>
      <c r="H9" s="3">
        <v>93.5</v>
      </c>
      <c r="I9" s="3">
        <v>3</v>
      </c>
      <c r="J9" s="3">
        <v>25.6</v>
      </c>
      <c r="K9" s="3">
        <v>0</v>
      </c>
      <c r="L9" s="3">
        <v>0</v>
      </c>
      <c r="M9" s="3" t="s">
        <v>15</v>
      </c>
      <c r="N9" s="3">
        <v>0</v>
      </c>
      <c r="O9" s="3" t="s">
        <v>17</v>
      </c>
      <c r="P9">
        <f t="shared" si="0"/>
        <v>374</v>
      </c>
      <c r="Q9">
        <f t="shared" si="1"/>
        <v>76.800000000000011</v>
      </c>
      <c r="R9">
        <f t="shared" si="2"/>
        <v>102.4</v>
      </c>
    </row>
    <row r="10" spans="4:19" ht="29.25" thickBot="1" x14ac:dyDescent="0.3">
      <c r="D10" s="3" t="s">
        <v>12</v>
      </c>
      <c r="E10" s="3">
        <v>3</v>
      </c>
      <c r="F10" s="3" t="s">
        <v>16</v>
      </c>
      <c r="G10" s="3">
        <v>4</v>
      </c>
      <c r="H10" s="3">
        <v>93.5</v>
      </c>
      <c r="I10" s="3">
        <v>3</v>
      </c>
      <c r="J10" s="3">
        <v>16.8</v>
      </c>
      <c r="K10" s="3">
        <v>0</v>
      </c>
      <c r="L10" s="3">
        <v>0</v>
      </c>
      <c r="M10" s="3" t="s">
        <v>15</v>
      </c>
      <c r="N10" s="3">
        <v>0</v>
      </c>
      <c r="O10" s="3" t="s">
        <v>17</v>
      </c>
      <c r="P10">
        <f t="shared" si="0"/>
        <v>374</v>
      </c>
      <c r="Q10">
        <f t="shared" si="1"/>
        <v>50.400000000000006</v>
      </c>
      <c r="R10">
        <f t="shared" si="2"/>
        <v>67.2</v>
      </c>
    </row>
    <row r="11" spans="4:19" ht="29.25" thickBot="1" x14ac:dyDescent="0.3">
      <c r="D11" s="3" t="s">
        <v>12</v>
      </c>
      <c r="E11" s="3">
        <v>4</v>
      </c>
      <c r="F11" s="3" t="s">
        <v>16</v>
      </c>
      <c r="G11" s="3">
        <v>4</v>
      </c>
      <c r="H11" s="3">
        <v>93.5</v>
      </c>
      <c r="I11" s="3">
        <v>3</v>
      </c>
      <c r="J11" s="3">
        <v>25.6</v>
      </c>
      <c r="K11" s="3">
        <v>0</v>
      </c>
      <c r="L11" s="3">
        <v>0</v>
      </c>
      <c r="M11" s="3" t="s">
        <v>15</v>
      </c>
      <c r="N11" s="3">
        <v>0</v>
      </c>
      <c r="O11" s="3" t="s">
        <v>17</v>
      </c>
      <c r="P11">
        <f t="shared" si="0"/>
        <v>374</v>
      </c>
      <c r="Q11">
        <f t="shared" si="1"/>
        <v>76.800000000000011</v>
      </c>
      <c r="R11">
        <f t="shared" si="2"/>
        <v>102.4</v>
      </c>
    </row>
    <row r="12" spans="4:19" ht="29.25" thickBot="1" x14ac:dyDescent="0.3">
      <c r="D12" s="3" t="s">
        <v>12</v>
      </c>
      <c r="E12" s="3">
        <v>4</v>
      </c>
      <c r="F12" s="3" t="s">
        <v>16</v>
      </c>
      <c r="G12" s="3">
        <v>4</v>
      </c>
      <c r="H12" s="3">
        <v>93.5</v>
      </c>
      <c r="I12" s="3">
        <v>3</v>
      </c>
      <c r="J12" s="3">
        <v>16.8</v>
      </c>
      <c r="K12" s="3">
        <v>0</v>
      </c>
      <c r="L12" s="3">
        <v>0</v>
      </c>
      <c r="M12" s="3" t="s">
        <v>15</v>
      </c>
      <c r="N12" s="3">
        <v>0</v>
      </c>
      <c r="O12" s="3" t="s">
        <v>17</v>
      </c>
      <c r="P12">
        <f t="shared" si="0"/>
        <v>374</v>
      </c>
      <c r="Q12">
        <f t="shared" si="1"/>
        <v>50.400000000000006</v>
      </c>
      <c r="R12">
        <f t="shared" si="2"/>
        <v>67.2</v>
      </c>
    </row>
    <row r="13" spans="4:19" ht="29.25" thickBot="1" x14ac:dyDescent="0.3">
      <c r="D13" s="3" t="s">
        <v>12</v>
      </c>
      <c r="E13" s="3">
        <v>5</v>
      </c>
      <c r="F13" s="3" t="s">
        <v>16</v>
      </c>
      <c r="G13" s="3">
        <v>4</v>
      </c>
      <c r="H13" s="3">
        <v>93.5</v>
      </c>
      <c r="I13" s="3">
        <v>3</v>
      </c>
      <c r="J13" s="3">
        <v>25.6</v>
      </c>
      <c r="K13" s="3">
        <v>0</v>
      </c>
      <c r="L13" s="3">
        <v>0</v>
      </c>
      <c r="M13" s="3" t="s">
        <v>15</v>
      </c>
      <c r="N13" s="3">
        <v>0</v>
      </c>
      <c r="O13" s="3" t="s">
        <v>17</v>
      </c>
      <c r="P13">
        <f t="shared" si="0"/>
        <v>374</v>
      </c>
      <c r="Q13">
        <f t="shared" si="1"/>
        <v>76.800000000000011</v>
      </c>
      <c r="R13">
        <f t="shared" si="2"/>
        <v>102.4</v>
      </c>
    </row>
    <row r="14" spans="4:19" ht="29.25" thickBot="1" x14ac:dyDescent="0.3">
      <c r="D14" s="3" t="s">
        <v>12</v>
      </c>
      <c r="E14" s="3">
        <v>5</v>
      </c>
      <c r="F14" s="3" t="s">
        <v>16</v>
      </c>
      <c r="G14" s="3">
        <v>4</v>
      </c>
      <c r="H14" s="3">
        <v>93.5</v>
      </c>
      <c r="I14" s="3">
        <v>3</v>
      </c>
      <c r="J14" s="3">
        <v>16.8</v>
      </c>
      <c r="K14" s="3">
        <v>0</v>
      </c>
      <c r="L14" s="3">
        <v>0</v>
      </c>
      <c r="M14" s="3" t="s">
        <v>15</v>
      </c>
      <c r="N14" s="3">
        <v>0</v>
      </c>
      <c r="O14" s="3" t="s">
        <v>17</v>
      </c>
      <c r="P14">
        <f t="shared" si="0"/>
        <v>374</v>
      </c>
      <c r="Q14">
        <f t="shared" si="1"/>
        <v>50.400000000000006</v>
      </c>
      <c r="R14">
        <f t="shared" si="2"/>
        <v>67.2</v>
      </c>
    </row>
    <row r="15" spans="4:19" ht="29.25" thickBot="1" x14ac:dyDescent="0.3">
      <c r="D15" s="3" t="s">
        <v>12</v>
      </c>
      <c r="E15" s="3">
        <v>6</v>
      </c>
      <c r="F15" s="3" t="s">
        <v>16</v>
      </c>
      <c r="G15" s="3">
        <v>4</v>
      </c>
      <c r="H15" s="3">
        <v>93.5</v>
      </c>
      <c r="I15" s="3">
        <v>3</v>
      </c>
      <c r="J15" s="3">
        <v>25.6</v>
      </c>
      <c r="K15" s="3">
        <v>0</v>
      </c>
      <c r="L15" s="3">
        <v>0</v>
      </c>
      <c r="M15" s="3" t="s">
        <v>15</v>
      </c>
      <c r="N15" s="3">
        <v>0</v>
      </c>
      <c r="O15" s="3" t="s">
        <v>17</v>
      </c>
      <c r="P15">
        <f t="shared" si="0"/>
        <v>374</v>
      </c>
      <c r="Q15">
        <f t="shared" si="1"/>
        <v>76.800000000000011</v>
      </c>
      <c r="R15">
        <f t="shared" si="2"/>
        <v>102.4</v>
      </c>
    </row>
    <row r="16" spans="4:19" ht="29.25" thickBot="1" x14ac:dyDescent="0.3">
      <c r="D16" s="3" t="s">
        <v>12</v>
      </c>
      <c r="E16" s="3">
        <v>6</v>
      </c>
      <c r="F16" s="3" t="s">
        <v>16</v>
      </c>
      <c r="G16" s="3">
        <v>4</v>
      </c>
      <c r="H16" s="3">
        <v>93.5</v>
      </c>
      <c r="I16" s="3">
        <v>3</v>
      </c>
      <c r="J16" s="3">
        <v>16.8</v>
      </c>
      <c r="K16" s="3">
        <v>0</v>
      </c>
      <c r="L16" s="3">
        <v>0</v>
      </c>
      <c r="M16" s="3" t="s">
        <v>15</v>
      </c>
      <c r="N16" s="3">
        <v>0</v>
      </c>
      <c r="O16" s="3" t="s">
        <v>17</v>
      </c>
      <c r="P16">
        <f t="shared" si="0"/>
        <v>374</v>
      </c>
      <c r="Q16">
        <f t="shared" si="1"/>
        <v>50.400000000000006</v>
      </c>
      <c r="R16">
        <f t="shared" si="2"/>
        <v>67.2</v>
      </c>
    </row>
    <row r="17" spans="4:18" ht="29.25" thickBot="1" x14ac:dyDescent="0.3">
      <c r="D17" s="3" t="s">
        <v>12</v>
      </c>
      <c r="E17" s="3">
        <v>7</v>
      </c>
      <c r="F17" s="3" t="s">
        <v>16</v>
      </c>
      <c r="G17" s="3">
        <v>4</v>
      </c>
      <c r="H17" s="3">
        <v>93.5</v>
      </c>
      <c r="I17" s="3">
        <v>3</v>
      </c>
      <c r="J17" s="3">
        <v>25.6</v>
      </c>
      <c r="K17" s="3">
        <v>0</v>
      </c>
      <c r="L17" s="3">
        <v>0</v>
      </c>
      <c r="M17" s="3" t="s">
        <v>15</v>
      </c>
      <c r="N17" s="3">
        <v>0</v>
      </c>
      <c r="O17" s="3" t="s">
        <v>17</v>
      </c>
      <c r="P17">
        <f t="shared" si="0"/>
        <v>374</v>
      </c>
      <c r="Q17">
        <f t="shared" si="1"/>
        <v>76.800000000000011</v>
      </c>
      <c r="R17">
        <f t="shared" si="2"/>
        <v>102.4</v>
      </c>
    </row>
    <row r="18" spans="4:18" ht="29.25" thickBot="1" x14ac:dyDescent="0.3">
      <c r="D18" s="3" t="s">
        <v>12</v>
      </c>
      <c r="E18" s="3">
        <v>7</v>
      </c>
      <c r="F18" s="3" t="s">
        <v>16</v>
      </c>
      <c r="G18" s="3">
        <v>4</v>
      </c>
      <c r="H18" s="3">
        <v>93.5</v>
      </c>
      <c r="I18" s="3">
        <v>3</v>
      </c>
      <c r="J18" s="3">
        <v>16.8</v>
      </c>
      <c r="K18" s="3">
        <v>0</v>
      </c>
      <c r="L18" s="3">
        <v>0</v>
      </c>
      <c r="M18" s="3" t="s">
        <v>15</v>
      </c>
      <c r="N18" s="3">
        <v>0</v>
      </c>
      <c r="O18" s="3" t="s">
        <v>17</v>
      </c>
      <c r="P18">
        <f t="shared" si="0"/>
        <v>374</v>
      </c>
      <c r="Q18">
        <f t="shared" si="1"/>
        <v>50.400000000000006</v>
      </c>
      <c r="R18">
        <f t="shared" si="2"/>
        <v>67.2</v>
      </c>
    </row>
    <row r="19" spans="4:18" ht="29.25" thickBot="1" x14ac:dyDescent="0.3">
      <c r="D19" s="3" t="s">
        <v>12</v>
      </c>
      <c r="E19" s="3">
        <v>8</v>
      </c>
      <c r="F19" s="3" t="s">
        <v>16</v>
      </c>
      <c r="G19" s="3">
        <v>4</v>
      </c>
      <c r="H19" s="3">
        <v>93.5</v>
      </c>
      <c r="I19" s="3">
        <v>3</v>
      </c>
      <c r="J19" s="3">
        <v>25.6</v>
      </c>
      <c r="K19" s="3">
        <v>0</v>
      </c>
      <c r="L19" s="3">
        <v>0</v>
      </c>
      <c r="M19" s="3" t="s">
        <v>15</v>
      </c>
      <c r="N19" s="3">
        <v>0</v>
      </c>
      <c r="O19" s="3" t="s">
        <v>17</v>
      </c>
      <c r="P19">
        <f t="shared" si="0"/>
        <v>374</v>
      </c>
      <c r="Q19">
        <f t="shared" si="1"/>
        <v>76.800000000000011</v>
      </c>
      <c r="R19">
        <f t="shared" si="2"/>
        <v>102.4</v>
      </c>
    </row>
    <row r="20" spans="4:18" ht="29.25" thickBot="1" x14ac:dyDescent="0.3">
      <c r="D20" s="3" t="s">
        <v>12</v>
      </c>
      <c r="E20" s="3">
        <v>8</v>
      </c>
      <c r="F20" s="3" t="s">
        <v>16</v>
      </c>
      <c r="G20" s="3">
        <v>4</v>
      </c>
      <c r="H20" s="3">
        <v>93.5</v>
      </c>
      <c r="I20" s="3">
        <v>3</v>
      </c>
      <c r="J20" s="3">
        <v>16.8</v>
      </c>
      <c r="K20" s="3">
        <v>0</v>
      </c>
      <c r="L20" s="3">
        <v>0</v>
      </c>
      <c r="M20" s="3" t="s">
        <v>15</v>
      </c>
      <c r="N20" s="3">
        <v>0</v>
      </c>
      <c r="O20" s="3" t="s">
        <v>17</v>
      </c>
      <c r="P20">
        <f t="shared" si="0"/>
        <v>374</v>
      </c>
      <c r="Q20">
        <f t="shared" si="1"/>
        <v>50.400000000000006</v>
      </c>
      <c r="R20">
        <f t="shared" si="2"/>
        <v>67.2</v>
      </c>
    </row>
    <row r="21" spans="4:18" ht="29.25" thickBot="1" x14ac:dyDescent="0.3">
      <c r="D21" s="3" t="s">
        <v>18</v>
      </c>
      <c r="E21" s="3">
        <v>1</v>
      </c>
      <c r="F21" s="3" t="s">
        <v>16</v>
      </c>
      <c r="G21" s="3">
        <v>4</v>
      </c>
      <c r="H21" s="3">
        <v>93.5</v>
      </c>
      <c r="I21" s="3">
        <v>3</v>
      </c>
      <c r="J21" s="3">
        <v>25.6</v>
      </c>
      <c r="K21" s="3">
        <v>0</v>
      </c>
      <c r="L21" s="3">
        <v>0</v>
      </c>
      <c r="M21" s="3" t="s">
        <v>15</v>
      </c>
      <c r="N21" s="3">
        <v>0</v>
      </c>
      <c r="O21" s="3" t="s">
        <v>17</v>
      </c>
      <c r="P21">
        <f t="shared" si="0"/>
        <v>374</v>
      </c>
      <c r="Q21">
        <f t="shared" si="1"/>
        <v>76.800000000000011</v>
      </c>
      <c r="R21">
        <f t="shared" si="2"/>
        <v>102.4</v>
      </c>
    </row>
    <row r="22" spans="4:18" ht="29.25" thickBot="1" x14ac:dyDescent="0.3">
      <c r="D22" s="3" t="s">
        <v>18</v>
      </c>
      <c r="E22" s="3">
        <v>1</v>
      </c>
      <c r="F22" s="3" t="s">
        <v>16</v>
      </c>
      <c r="G22" s="3">
        <v>8</v>
      </c>
      <c r="H22" s="3">
        <v>93.5</v>
      </c>
      <c r="I22" s="3">
        <v>3</v>
      </c>
      <c r="J22" s="3">
        <v>16.8</v>
      </c>
      <c r="K22" s="3">
        <v>0</v>
      </c>
      <c r="L22" s="3">
        <v>0</v>
      </c>
      <c r="M22" s="3" t="s">
        <v>15</v>
      </c>
      <c r="N22" s="3">
        <v>0</v>
      </c>
      <c r="O22" s="3" t="s">
        <v>17</v>
      </c>
      <c r="P22">
        <f t="shared" si="0"/>
        <v>748</v>
      </c>
      <c r="Q22">
        <f t="shared" si="1"/>
        <v>50.400000000000006</v>
      </c>
      <c r="R22">
        <f t="shared" si="2"/>
        <v>134.4</v>
      </c>
    </row>
    <row r="23" spans="4:18" ht="29.25" thickBot="1" x14ac:dyDescent="0.3">
      <c r="D23" s="3" t="s">
        <v>18</v>
      </c>
      <c r="E23" s="3">
        <v>2</v>
      </c>
      <c r="F23" s="3" t="s">
        <v>16</v>
      </c>
      <c r="G23" s="3">
        <v>4</v>
      </c>
      <c r="H23" s="3">
        <v>93.5</v>
      </c>
      <c r="I23" s="3">
        <v>3</v>
      </c>
      <c r="J23" s="3">
        <v>25.6</v>
      </c>
      <c r="K23" s="3">
        <v>0</v>
      </c>
      <c r="L23" s="3">
        <v>0</v>
      </c>
      <c r="M23" s="3" t="s">
        <v>15</v>
      </c>
      <c r="N23" s="3">
        <v>0</v>
      </c>
      <c r="O23" s="3" t="s">
        <v>17</v>
      </c>
      <c r="P23">
        <f t="shared" si="0"/>
        <v>374</v>
      </c>
      <c r="Q23">
        <f t="shared" si="1"/>
        <v>76.800000000000011</v>
      </c>
      <c r="R23">
        <f t="shared" si="2"/>
        <v>102.4</v>
      </c>
    </row>
    <row r="24" spans="4:18" ht="29.25" thickBot="1" x14ac:dyDescent="0.3">
      <c r="D24" s="3" t="s">
        <v>18</v>
      </c>
      <c r="E24" s="3">
        <v>2</v>
      </c>
      <c r="F24" s="3" t="s">
        <v>16</v>
      </c>
      <c r="G24" s="3">
        <v>8</v>
      </c>
      <c r="H24" s="3">
        <v>93.5</v>
      </c>
      <c r="I24" s="3">
        <v>3</v>
      </c>
      <c r="J24" s="3">
        <v>16.8</v>
      </c>
      <c r="K24" s="3">
        <v>0</v>
      </c>
      <c r="L24" s="3">
        <v>0</v>
      </c>
      <c r="M24" s="3" t="s">
        <v>15</v>
      </c>
      <c r="N24" s="3">
        <v>0</v>
      </c>
      <c r="O24" s="3" t="s">
        <v>17</v>
      </c>
      <c r="P24">
        <f t="shared" si="0"/>
        <v>748</v>
      </c>
      <c r="Q24">
        <f t="shared" si="1"/>
        <v>50.400000000000006</v>
      </c>
      <c r="R24">
        <f t="shared" si="2"/>
        <v>134.4</v>
      </c>
    </row>
    <row r="25" spans="4:18" ht="29.25" thickBot="1" x14ac:dyDescent="0.3">
      <c r="D25" s="3" t="s">
        <v>18</v>
      </c>
      <c r="E25" s="3">
        <v>3</v>
      </c>
      <c r="F25" s="3" t="s">
        <v>16</v>
      </c>
      <c r="G25" s="3">
        <v>4</v>
      </c>
      <c r="H25" s="3">
        <v>93.5</v>
      </c>
      <c r="I25" s="3">
        <v>3</v>
      </c>
      <c r="J25" s="3">
        <v>25.6</v>
      </c>
      <c r="K25" s="3">
        <v>0</v>
      </c>
      <c r="L25" s="3">
        <v>0</v>
      </c>
      <c r="M25" s="3" t="s">
        <v>15</v>
      </c>
      <c r="N25" s="3">
        <v>0</v>
      </c>
      <c r="O25" s="3" t="s">
        <v>17</v>
      </c>
      <c r="P25">
        <f t="shared" si="0"/>
        <v>374</v>
      </c>
      <c r="Q25">
        <f t="shared" si="1"/>
        <v>76.800000000000011</v>
      </c>
      <c r="R25">
        <f t="shared" si="2"/>
        <v>102.4</v>
      </c>
    </row>
    <row r="26" spans="4:18" ht="29.25" thickBot="1" x14ac:dyDescent="0.3">
      <c r="D26" s="3" t="s">
        <v>18</v>
      </c>
      <c r="E26" s="3">
        <v>3</v>
      </c>
      <c r="F26" s="3" t="s">
        <v>16</v>
      </c>
      <c r="G26" s="3">
        <v>8</v>
      </c>
      <c r="H26" s="3">
        <v>93.5</v>
      </c>
      <c r="I26" s="3">
        <v>3</v>
      </c>
      <c r="J26" s="3">
        <v>16.8</v>
      </c>
      <c r="K26" s="3">
        <v>0</v>
      </c>
      <c r="L26" s="3">
        <v>0</v>
      </c>
      <c r="M26" s="3" t="s">
        <v>15</v>
      </c>
      <c r="N26" s="3">
        <v>0</v>
      </c>
      <c r="O26" s="3" t="s">
        <v>17</v>
      </c>
      <c r="P26">
        <f t="shared" si="0"/>
        <v>748</v>
      </c>
      <c r="Q26">
        <f t="shared" si="1"/>
        <v>50.400000000000006</v>
      </c>
      <c r="R26">
        <f t="shared" si="2"/>
        <v>134.4</v>
      </c>
    </row>
    <row r="27" spans="4:18" ht="29.25" thickBot="1" x14ac:dyDescent="0.3">
      <c r="D27" s="3" t="s">
        <v>18</v>
      </c>
      <c r="E27" s="3">
        <v>4</v>
      </c>
      <c r="F27" s="3" t="s">
        <v>16</v>
      </c>
      <c r="G27" s="3">
        <v>4</v>
      </c>
      <c r="H27" s="3">
        <v>93.5</v>
      </c>
      <c r="I27" s="3">
        <v>3</v>
      </c>
      <c r="J27" s="3">
        <v>25.6</v>
      </c>
      <c r="K27" s="3">
        <v>0</v>
      </c>
      <c r="L27" s="3">
        <v>0</v>
      </c>
      <c r="M27" s="3" t="s">
        <v>15</v>
      </c>
      <c r="N27" s="3">
        <v>0</v>
      </c>
      <c r="O27" s="3" t="s">
        <v>17</v>
      </c>
      <c r="P27">
        <f t="shared" si="0"/>
        <v>374</v>
      </c>
      <c r="Q27">
        <f t="shared" si="1"/>
        <v>76.800000000000011</v>
      </c>
      <c r="R27">
        <f t="shared" si="2"/>
        <v>102.4</v>
      </c>
    </row>
    <row r="28" spans="4:18" ht="29.25" thickBot="1" x14ac:dyDescent="0.3">
      <c r="D28" s="3" t="s">
        <v>18</v>
      </c>
      <c r="E28" s="3">
        <v>4</v>
      </c>
      <c r="F28" s="3" t="s">
        <v>16</v>
      </c>
      <c r="G28" s="3">
        <v>8</v>
      </c>
      <c r="H28" s="3">
        <v>93.5</v>
      </c>
      <c r="I28" s="3">
        <v>3</v>
      </c>
      <c r="J28" s="3">
        <v>16.8</v>
      </c>
      <c r="K28" s="3">
        <v>0</v>
      </c>
      <c r="L28" s="3">
        <v>0</v>
      </c>
      <c r="M28" s="3" t="s">
        <v>15</v>
      </c>
      <c r="N28" s="3">
        <v>0</v>
      </c>
      <c r="O28" s="3" t="s">
        <v>17</v>
      </c>
      <c r="P28">
        <f t="shared" si="0"/>
        <v>748</v>
      </c>
      <c r="Q28">
        <f t="shared" si="1"/>
        <v>50.400000000000006</v>
      </c>
      <c r="R28">
        <f t="shared" si="2"/>
        <v>134.4</v>
      </c>
    </row>
    <row r="29" spans="4:18" ht="29.25" thickBot="1" x14ac:dyDescent="0.3">
      <c r="D29" s="3" t="s">
        <v>18</v>
      </c>
      <c r="E29" s="3">
        <v>5</v>
      </c>
      <c r="F29" s="3" t="s">
        <v>16</v>
      </c>
      <c r="G29" s="3">
        <v>4</v>
      </c>
      <c r="H29" s="3">
        <v>93.5</v>
      </c>
      <c r="I29" s="3">
        <v>3</v>
      </c>
      <c r="J29" s="3">
        <v>25.6</v>
      </c>
      <c r="K29" s="3">
        <v>0</v>
      </c>
      <c r="L29" s="3">
        <v>0</v>
      </c>
      <c r="M29" s="3" t="s">
        <v>15</v>
      </c>
      <c r="N29" s="3">
        <v>0</v>
      </c>
      <c r="O29" s="3" t="s">
        <v>17</v>
      </c>
      <c r="P29">
        <f t="shared" si="0"/>
        <v>374</v>
      </c>
      <c r="Q29">
        <f t="shared" si="1"/>
        <v>76.800000000000011</v>
      </c>
      <c r="R29">
        <f t="shared" si="2"/>
        <v>102.4</v>
      </c>
    </row>
    <row r="30" spans="4:18" ht="29.25" thickBot="1" x14ac:dyDescent="0.3">
      <c r="D30" s="3" t="s">
        <v>18</v>
      </c>
      <c r="E30" s="3">
        <v>5</v>
      </c>
      <c r="F30" s="3" t="s">
        <v>16</v>
      </c>
      <c r="G30" s="3">
        <v>8</v>
      </c>
      <c r="H30" s="3">
        <v>93.5</v>
      </c>
      <c r="I30" s="3">
        <v>3</v>
      </c>
      <c r="J30" s="3">
        <v>16.8</v>
      </c>
      <c r="K30" s="3">
        <v>0</v>
      </c>
      <c r="L30" s="3">
        <v>0</v>
      </c>
      <c r="M30" s="3" t="s">
        <v>15</v>
      </c>
      <c r="N30" s="3">
        <v>0</v>
      </c>
      <c r="O30" s="3" t="s">
        <v>17</v>
      </c>
      <c r="P30">
        <f t="shared" si="0"/>
        <v>748</v>
      </c>
      <c r="Q30">
        <f t="shared" si="1"/>
        <v>50.400000000000006</v>
      </c>
      <c r="R30">
        <f t="shared" si="2"/>
        <v>134.4</v>
      </c>
    </row>
    <row r="31" spans="4:18" ht="29.25" thickBot="1" x14ac:dyDescent="0.3">
      <c r="D31" s="3" t="s">
        <v>18</v>
      </c>
      <c r="E31" s="3">
        <v>6</v>
      </c>
      <c r="F31" s="3" t="s">
        <v>16</v>
      </c>
      <c r="G31" s="3">
        <v>4</v>
      </c>
      <c r="H31" s="3">
        <v>93.5</v>
      </c>
      <c r="I31" s="3">
        <v>3</v>
      </c>
      <c r="J31" s="3">
        <v>25.6</v>
      </c>
      <c r="K31" s="3">
        <v>0</v>
      </c>
      <c r="L31" s="3">
        <v>0</v>
      </c>
      <c r="M31" s="3" t="s">
        <v>15</v>
      </c>
      <c r="N31" s="3">
        <v>0</v>
      </c>
      <c r="O31" s="3" t="s">
        <v>17</v>
      </c>
      <c r="P31">
        <f t="shared" si="0"/>
        <v>374</v>
      </c>
      <c r="Q31">
        <f t="shared" si="1"/>
        <v>76.800000000000011</v>
      </c>
      <c r="R31">
        <f t="shared" si="2"/>
        <v>102.4</v>
      </c>
    </row>
    <row r="32" spans="4:18" ht="29.25" thickBot="1" x14ac:dyDescent="0.3">
      <c r="D32" s="3" t="s">
        <v>18</v>
      </c>
      <c r="E32" s="3">
        <v>6</v>
      </c>
      <c r="F32" s="3" t="s">
        <v>16</v>
      </c>
      <c r="G32" s="3">
        <v>8</v>
      </c>
      <c r="H32" s="3">
        <v>93.5</v>
      </c>
      <c r="I32" s="3">
        <v>3</v>
      </c>
      <c r="J32" s="3">
        <v>16.8</v>
      </c>
      <c r="K32" s="3">
        <v>0</v>
      </c>
      <c r="L32" s="3">
        <v>0</v>
      </c>
      <c r="M32" s="3" t="s">
        <v>15</v>
      </c>
      <c r="N32" s="3">
        <v>0</v>
      </c>
      <c r="O32" s="3" t="s">
        <v>17</v>
      </c>
      <c r="P32">
        <f t="shared" si="0"/>
        <v>748</v>
      </c>
      <c r="Q32">
        <f t="shared" si="1"/>
        <v>50.400000000000006</v>
      </c>
      <c r="R32">
        <f t="shared" si="2"/>
        <v>134.4</v>
      </c>
    </row>
    <row r="33" spans="4:18" ht="29.25" thickBot="1" x14ac:dyDescent="0.3">
      <c r="D33" s="3" t="s">
        <v>18</v>
      </c>
      <c r="E33" s="3">
        <v>7</v>
      </c>
      <c r="F33" s="3" t="s">
        <v>16</v>
      </c>
      <c r="G33" s="3">
        <v>4</v>
      </c>
      <c r="H33" s="3">
        <v>93.5</v>
      </c>
      <c r="I33" s="3">
        <v>3</v>
      </c>
      <c r="J33" s="3">
        <v>25.6</v>
      </c>
      <c r="K33" s="3">
        <v>0</v>
      </c>
      <c r="L33" s="3">
        <v>0</v>
      </c>
      <c r="M33" s="3" t="s">
        <v>15</v>
      </c>
      <c r="N33" s="3">
        <v>0</v>
      </c>
      <c r="O33" s="3" t="s">
        <v>17</v>
      </c>
      <c r="P33">
        <f t="shared" si="0"/>
        <v>374</v>
      </c>
      <c r="Q33">
        <f t="shared" si="1"/>
        <v>76.800000000000011</v>
      </c>
      <c r="R33">
        <f t="shared" si="2"/>
        <v>102.4</v>
      </c>
    </row>
    <row r="34" spans="4:18" ht="29.25" thickBot="1" x14ac:dyDescent="0.3">
      <c r="D34" s="3" t="s">
        <v>18</v>
      </c>
      <c r="E34" s="3">
        <v>7</v>
      </c>
      <c r="F34" s="3" t="s">
        <v>16</v>
      </c>
      <c r="G34" s="3">
        <v>8</v>
      </c>
      <c r="H34" s="3">
        <v>93.5</v>
      </c>
      <c r="I34" s="3">
        <v>3</v>
      </c>
      <c r="J34" s="3">
        <v>16.8</v>
      </c>
      <c r="K34" s="3">
        <v>0</v>
      </c>
      <c r="L34" s="3">
        <v>0</v>
      </c>
      <c r="M34" s="3" t="s">
        <v>15</v>
      </c>
      <c r="N34" s="3">
        <v>0</v>
      </c>
      <c r="O34" s="3" t="s">
        <v>17</v>
      </c>
      <c r="P34">
        <f t="shared" si="0"/>
        <v>748</v>
      </c>
      <c r="Q34">
        <f t="shared" si="1"/>
        <v>50.400000000000006</v>
      </c>
      <c r="R34">
        <f t="shared" si="2"/>
        <v>134.4</v>
      </c>
    </row>
    <row r="35" spans="4:18" ht="29.25" thickBot="1" x14ac:dyDescent="0.3">
      <c r="D35" s="3" t="s">
        <v>18</v>
      </c>
      <c r="E35" s="3">
        <v>8</v>
      </c>
      <c r="F35" s="3" t="s">
        <v>16</v>
      </c>
      <c r="G35" s="3">
        <v>4</v>
      </c>
      <c r="H35" s="3">
        <v>93.5</v>
      </c>
      <c r="I35" s="3">
        <v>3</v>
      </c>
      <c r="J35" s="3">
        <v>25.6</v>
      </c>
      <c r="K35" s="3">
        <v>0</v>
      </c>
      <c r="L35" s="3">
        <v>0</v>
      </c>
      <c r="M35" s="3" t="s">
        <v>15</v>
      </c>
      <c r="N35" s="3">
        <v>0</v>
      </c>
      <c r="O35" s="3" t="s">
        <v>17</v>
      </c>
      <c r="P35">
        <f t="shared" si="0"/>
        <v>374</v>
      </c>
      <c r="Q35">
        <f t="shared" si="1"/>
        <v>76.800000000000011</v>
      </c>
      <c r="R35">
        <f t="shared" si="2"/>
        <v>102.4</v>
      </c>
    </row>
    <row r="36" spans="4:18" ht="29.25" thickBot="1" x14ac:dyDescent="0.3">
      <c r="D36" s="3" t="s">
        <v>18</v>
      </c>
      <c r="E36" s="3">
        <v>8</v>
      </c>
      <c r="F36" s="3" t="s">
        <v>16</v>
      </c>
      <c r="G36" s="3">
        <v>8</v>
      </c>
      <c r="H36" s="3">
        <v>93.5</v>
      </c>
      <c r="I36" s="3">
        <v>3</v>
      </c>
      <c r="J36" s="3">
        <v>16.8</v>
      </c>
      <c r="K36" s="3">
        <v>0</v>
      </c>
      <c r="L36" s="3">
        <v>0</v>
      </c>
      <c r="M36" s="3" t="s">
        <v>15</v>
      </c>
      <c r="N36" s="3">
        <v>0</v>
      </c>
      <c r="O36" s="3" t="s">
        <v>17</v>
      </c>
      <c r="P36">
        <f t="shared" si="0"/>
        <v>748</v>
      </c>
      <c r="Q36">
        <f t="shared" si="1"/>
        <v>50.400000000000006</v>
      </c>
      <c r="R36">
        <f t="shared" si="2"/>
        <v>134.4</v>
      </c>
    </row>
    <row r="37" spans="4:18" ht="29.25" thickBot="1" x14ac:dyDescent="0.3">
      <c r="D37" s="3" t="s">
        <v>19</v>
      </c>
      <c r="E37" s="3">
        <v>1</v>
      </c>
      <c r="F37" s="3" t="s">
        <v>16</v>
      </c>
      <c r="G37" s="3">
        <v>4</v>
      </c>
      <c r="H37" s="3">
        <v>93.5</v>
      </c>
      <c r="I37" s="3">
        <v>3</v>
      </c>
      <c r="J37" s="3">
        <v>25.6</v>
      </c>
      <c r="K37" s="3">
        <v>0</v>
      </c>
      <c r="L37" s="3">
        <v>0</v>
      </c>
      <c r="M37" s="3" t="s">
        <v>15</v>
      </c>
      <c r="N37" s="3">
        <v>0</v>
      </c>
      <c r="O37" s="3" t="s">
        <v>17</v>
      </c>
      <c r="P37">
        <f t="shared" si="0"/>
        <v>374</v>
      </c>
      <c r="Q37">
        <f t="shared" si="1"/>
        <v>76.800000000000011</v>
      </c>
      <c r="R37">
        <f t="shared" si="2"/>
        <v>102.4</v>
      </c>
    </row>
    <row r="38" spans="4:18" ht="29.25" thickBot="1" x14ac:dyDescent="0.3">
      <c r="D38" s="3" t="s">
        <v>19</v>
      </c>
      <c r="E38" s="3">
        <v>1</v>
      </c>
      <c r="F38" s="3" t="s">
        <v>16</v>
      </c>
      <c r="G38" s="3">
        <v>24</v>
      </c>
      <c r="H38" s="3">
        <v>93.5</v>
      </c>
      <c r="I38" s="3">
        <v>3</v>
      </c>
      <c r="J38" s="3">
        <v>16.8</v>
      </c>
      <c r="K38" s="3">
        <v>0</v>
      </c>
      <c r="L38" s="3">
        <v>0</v>
      </c>
      <c r="M38" s="3" t="s">
        <v>15</v>
      </c>
      <c r="N38" s="3">
        <v>0</v>
      </c>
      <c r="O38" s="3" t="s">
        <v>17</v>
      </c>
      <c r="P38">
        <f t="shared" si="0"/>
        <v>2244</v>
      </c>
      <c r="Q38">
        <f t="shared" si="1"/>
        <v>50.400000000000006</v>
      </c>
      <c r="R38">
        <f t="shared" si="2"/>
        <v>403.20000000000005</v>
      </c>
    </row>
    <row r="39" spans="4:18" ht="29.25" thickBot="1" x14ac:dyDescent="0.3">
      <c r="D39" s="3" t="s">
        <v>19</v>
      </c>
      <c r="E39" s="3">
        <v>2</v>
      </c>
      <c r="F39" s="3" t="s">
        <v>16</v>
      </c>
      <c r="G39" s="3">
        <v>4</v>
      </c>
      <c r="H39" s="3">
        <v>93.5</v>
      </c>
      <c r="I39" s="3">
        <v>3</v>
      </c>
      <c r="J39" s="3">
        <v>25.6</v>
      </c>
      <c r="K39" s="3">
        <v>0</v>
      </c>
      <c r="L39" s="3">
        <v>0</v>
      </c>
      <c r="M39" s="3" t="s">
        <v>15</v>
      </c>
      <c r="N39" s="3">
        <v>0</v>
      </c>
      <c r="O39" s="3" t="s">
        <v>17</v>
      </c>
      <c r="P39">
        <f t="shared" si="0"/>
        <v>374</v>
      </c>
      <c r="Q39">
        <f t="shared" si="1"/>
        <v>76.800000000000011</v>
      </c>
      <c r="R39">
        <f t="shared" si="2"/>
        <v>102.4</v>
      </c>
    </row>
    <row r="40" spans="4:18" ht="29.25" thickBot="1" x14ac:dyDescent="0.3">
      <c r="D40" s="3" t="s">
        <v>19</v>
      </c>
      <c r="E40" s="3">
        <v>2</v>
      </c>
      <c r="F40" s="3" t="s">
        <v>16</v>
      </c>
      <c r="G40" s="3">
        <v>24</v>
      </c>
      <c r="H40" s="3">
        <v>93.5</v>
      </c>
      <c r="I40" s="3">
        <v>3</v>
      </c>
      <c r="J40" s="3">
        <v>16.8</v>
      </c>
      <c r="K40" s="3">
        <v>0</v>
      </c>
      <c r="L40" s="3">
        <v>0</v>
      </c>
      <c r="M40" s="3" t="s">
        <v>15</v>
      </c>
      <c r="N40" s="3">
        <v>0</v>
      </c>
      <c r="O40" s="3" t="s">
        <v>17</v>
      </c>
      <c r="P40">
        <f t="shared" si="0"/>
        <v>2244</v>
      </c>
      <c r="Q40">
        <f t="shared" si="1"/>
        <v>50.400000000000006</v>
      </c>
      <c r="R40">
        <f t="shared" si="2"/>
        <v>403.20000000000005</v>
      </c>
    </row>
    <row r="41" spans="4:18" ht="29.25" thickBot="1" x14ac:dyDescent="0.3">
      <c r="D41" s="3" t="s">
        <v>19</v>
      </c>
      <c r="E41" s="3">
        <v>3</v>
      </c>
      <c r="F41" s="3" t="s">
        <v>16</v>
      </c>
      <c r="G41" s="3">
        <v>4</v>
      </c>
      <c r="H41" s="3">
        <v>93.5</v>
      </c>
      <c r="I41" s="3">
        <v>3</v>
      </c>
      <c r="J41" s="3">
        <v>25.6</v>
      </c>
      <c r="K41" s="3">
        <v>0</v>
      </c>
      <c r="L41" s="3">
        <v>0</v>
      </c>
      <c r="M41" s="3" t="s">
        <v>15</v>
      </c>
      <c r="N41" s="3">
        <v>0</v>
      </c>
      <c r="O41" s="3" t="s">
        <v>17</v>
      </c>
      <c r="P41">
        <f t="shared" si="0"/>
        <v>374</v>
      </c>
      <c r="Q41">
        <f t="shared" si="1"/>
        <v>76.800000000000011</v>
      </c>
      <c r="R41">
        <f t="shared" si="2"/>
        <v>102.4</v>
      </c>
    </row>
    <row r="42" spans="4:18" ht="29.25" thickBot="1" x14ac:dyDescent="0.3">
      <c r="D42" s="3" t="s">
        <v>19</v>
      </c>
      <c r="E42" s="3">
        <v>3</v>
      </c>
      <c r="F42" s="3" t="s">
        <v>16</v>
      </c>
      <c r="G42" s="3">
        <v>24</v>
      </c>
      <c r="H42" s="3">
        <v>93.5</v>
      </c>
      <c r="I42" s="3">
        <v>3</v>
      </c>
      <c r="J42" s="3">
        <v>16.8</v>
      </c>
      <c r="K42" s="3">
        <v>0</v>
      </c>
      <c r="L42" s="3">
        <v>0</v>
      </c>
      <c r="M42" s="3" t="s">
        <v>15</v>
      </c>
      <c r="N42" s="3">
        <v>0</v>
      </c>
      <c r="O42" s="3" t="s">
        <v>17</v>
      </c>
      <c r="P42">
        <f t="shared" si="0"/>
        <v>2244</v>
      </c>
      <c r="Q42">
        <f t="shared" si="1"/>
        <v>50.400000000000006</v>
      </c>
      <c r="R42">
        <f t="shared" si="2"/>
        <v>403.20000000000005</v>
      </c>
    </row>
    <row r="43" spans="4:18" ht="29.25" thickBot="1" x14ac:dyDescent="0.3">
      <c r="D43" s="3" t="s">
        <v>19</v>
      </c>
      <c r="E43" s="3">
        <v>4</v>
      </c>
      <c r="F43" s="3" t="s">
        <v>16</v>
      </c>
      <c r="G43" s="3">
        <v>4</v>
      </c>
      <c r="H43" s="3">
        <v>93.5</v>
      </c>
      <c r="I43" s="3">
        <v>3</v>
      </c>
      <c r="J43" s="3">
        <v>25.6</v>
      </c>
      <c r="K43" s="3">
        <v>0</v>
      </c>
      <c r="L43" s="3">
        <v>0</v>
      </c>
      <c r="M43" s="3" t="s">
        <v>15</v>
      </c>
      <c r="N43" s="3">
        <v>0</v>
      </c>
      <c r="O43" s="3" t="s">
        <v>17</v>
      </c>
      <c r="P43">
        <f t="shared" si="0"/>
        <v>374</v>
      </c>
      <c r="Q43">
        <f t="shared" si="1"/>
        <v>76.800000000000011</v>
      </c>
      <c r="R43">
        <f t="shared" si="2"/>
        <v>102.4</v>
      </c>
    </row>
    <row r="44" spans="4:18" ht="29.25" thickBot="1" x14ac:dyDescent="0.3">
      <c r="D44" s="3" t="s">
        <v>19</v>
      </c>
      <c r="E44" s="3">
        <v>4</v>
      </c>
      <c r="F44" s="3" t="s">
        <v>16</v>
      </c>
      <c r="G44" s="3">
        <v>24</v>
      </c>
      <c r="H44" s="3">
        <v>93.5</v>
      </c>
      <c r="I44" s="3">
        <v>3</v>
      </c>
      <c r="J44" s="3">
        <v>16.8</v>
      </c>
      <c r="K44" s="3">
        <v>0</v>
      </c>
      <c r="L44" s="3">
        <v>0</v>
      </c>
      <c r="M44" s="3" t="s">
        <v>15</v>
      </c>
      <c r="N44" s="3">
        <v>0</v>
      </c>
      <c r="O44" s="3" t="s">
        <v>17</v>
      </c>
      <c r="P44">
        <f t="shared" si="0"/>
        <v>2244</v>
      </c>
      <c r="Q44">
        <f t="shared" si="1"/>
        <v>50.400000000000006</v>
      </c>
      <c r="R44">
        <f t="shared" si="2"/>
        <v>403.20000000000005</v>
      </c>
    </row>
    <row r="45" spans="4:18" ht="29.25" thickBot="1" x14ac:dyDescent="0.3">
      <c r="D45" s="3" t="s">
        <v>19</v>
      </c>
      <c r="E45" s="3">
        <v>5</v>
      </c>
      <c r="F45" s="3" t="s">
        <v>16</v>
      </c>
      <c r="G45" s="3">
        <v>4</v>
      </c>
      <c r="H45" s="3">
        <v>93.5</v>
      </c>
      <c r="I45" s="3">
        <v>3</v>
      </c>
      <c r="J45" s="3">
        <v>25.6</v>
      </c>
      <c r="K45" s="3">
        <v>0</v>
      </c>
      <c r="L45" s="3">
        <v>0</v>
      </c>
      <c r="M45" s="3" t="s">
        <v>15</v>
      </c>
      <c r="N45" s="3">
        <v>0</v>
      </c>
      <c r="O45" s="3" t="s">
        <v>17</v>
      </c>
      <c r="P45">
        <f t="shared" si="0"/>
        <v>374</v>
      </c>
      <c r="Q45">
        <f t="shared" si="1"/>
        <v>76.800000000000011</v>
      </c>
      <c r="R45">
        <f t="shared" si="2"/>
        <v>102.4</v>
      </c>
    </row>
    <row r="46" spans="4:18" ht="29.25" thickBot="1" x14ac:dyDescent="0.3">
      <c r="D46" s="3" t="s">
        <v>19</v>
      </c>
      <c r="E46" s="3">
        <v>5</v>
      </c>
      <c r="F46" s="3" t="s">
        <v>16</v>
      </c>
      <c r="G46" s="3">
        <v>24</v>
      </c>
      <c r="H46" s="3">
        <v>93.5</v>
      </c>
      <c r="I46" s="3">
        <v>3</v>
      </c>
      <c r="J46" s="3">
        <v>16.8</v>
      </c>
      <c r="K46" s="3">
        <v>0</v>
      </c>
      <c r="L46" s="3">
        <v>0</v>
      </c>
      <c r="M46" s="3" t="s">
        <v>15</v>
      </c>
      <c r="N46" s="3">
        <v>0</v>
      </c>
      <c r="O46" s="3" t="s">
        <v>17</v>
      </c>
      <c r="P46">
        <f t="shared" si="0"/>
        <v>2244</v>
      </c>
      <c r="Q46">
        <f t="shared" si="1"/>
        <v>50.400000000000006</v>
      </c>
      <c r="R46">
        <f t="shared" si="2"/>
        <v>403.20000000000005</v>
      </c>
    </row>
    <row r="47" spans="4:18" ht="29.25" thickBot="1" x14ac:dyDescent="0.3">
      <c r="D47" s="3" t="s">
        <v>19</v>
      </c>
      <c r="E47" s="3">
        <v>6</v>
      </c>
      <c r="F47" s="3" t="s">
        <v>16</v>
      </c>
      <c r="G47" s="3">
        <v>4</v>
      </c>
      <c r="H47" s="3">
        <v>93.5</v>
      </c>
      <c r="I47" s="3">
        <v>3</v>
      </c>
      <c r="J47" s="3">
        <v>25.6</v>
      </c>
      <c r="K47" s="3">
        <v>0</v>
      </c>
      <c r="L47" s="3">
        <v>0</v>
      </c>
      <c r="M47" s="3" t="s">
        <v>15</v>
      </c>
      <c r="N47" s="3">
        <v>0</v>
      </c>
      <c r="O47" s="3" t="s">
        <v>17</v>
      </c>
      <c r="P47">
        <f t="shared" si="0"/>
        <v>374</v>
      </c>
      <c r="Q47">
        <f t="shared" si="1"/>
        <v>76.800000000000011</v>
      </c>
      <c r="R47">
        <f t="shared" si="2"/>
        <v>102.4</v>
      </c>
    </row>
    <row r="48" spans="4:18" ht="29.25" thickBot="1" x14ac:dyDescent="0.3">
      <c r="D48" s="3" t="s">
        <v>19</v>
      </c>
      <c r="E48" s="3">
        <v>6</v>
      </c>
      <c r="F48" s="3" t="s">
        <v>16</v>
      </c>
      <c r="G48" s="3">
        <v>24</v>
      </c>
      <c r="H48" s="3">
        <v>93.5</v>
      </c>
      <c r="I48" s="3">
        <v>3</v>
      </c>
      <c r="J48" s="3">
        <v>16.8</v>
      </c>
      <c r="K48" s="3">
        <v>0</v>
      </c>
      <c r="L48" s="3">
        <v>0</v>
      </c>
      <c r="M48" s="3" t="s">
        <v>15</v>
      </c>
      <c r="N48" s="3">
        <v>0</v>
      </c>
      <c r="O48" s="3" t="s">
        <v>17</v>
      </c>
      <c r="P48">
        <f t="shared" si="0"/>
        <v>2244</v>
      </c>
      <c r="Q48">
        <f t="shared" si="1"/>
        <v>50.400000000000006</v>
      </c>
      <c r="R48">
        <f t="shared" si="2"/>
        <v>403.20000000000005</v>
      </c>
    </row>
    <row r="49" spans="4:18" ht="29.25" thickBot="1" x14ac:dyDescent="0.3">
      <c r="D49" s="3" t="s">
        <v>19</v>
      </c>
      <c r="E49" s="3">
        <v>7</v>
      </c>
      <c r="F49" s="3" t="s">
        <v>16</v>
      </c>
      <c r="G49" s="3">
        <v>4</v>
      </c>
      <c r="H49" s="3">
        <v>93.5</v>
      </c>
      <c r="I49" s="3">
        <v>3</v>
      </c>
      <c r="J49" s="3">
        <v>25.6</v>
      </c>
      <c r="K49" s="3">
        <v>0</v>
      </c>
      <c r="L49" s="3">
        <v>0</v>
      </c>
      <c r="M49" s="3" t="s">
        <v>15</v>
      </c>
      <c r="N49" s="3">
        <v>0</v>
      </c>
      <c r="O49" s="3" t="s">
        <v>17</v>
      </c>
      <c r="P49">
        <f t="shared" si="0"/>
        <v>374</v>
      </c>
      <c r="Q49">
        <f t="shared" si="1"/>
        <v>76.800000000000011</v>
      </c>
      <c r="R49">
        <f t="shared" si="2"/>
        <v>102.4</v>
      </c>
    </row>
    <row r="50" spans="4:18" ht="29.25" thickBot="1" x14ac:dyDescent="0.3">
      <c r="D50" s="3" t="s">
        <v>19</v>
      </c>
      <c r="E50" s="3">
        <v>7</v>
      </c>
      <c r="F50" s="3" t="s">
        <v>16</v>
      </c>
      <c r="G50" s="3">
        <v>24</v>
      </c>
      <c r="H50" s="3">
        <v>93.5</v>
      </c>
      <c r="I50" s="3">
        <v>3</v>
      </c>
      <c r="J50" s="3">
        <v>16.8</v>
      </c>
      <c r="K50" s="3">
        <v>0</v>
      </c>
      <c r="L50" s="3">
        <v>0</v>
      </c>
      <c r="M50" s="3" t="s">
        <v>15</v>
      </c>
      <c r="N50" s="3">
        <v>0</v>
      </c>
      <c r="O50" s="3" t="s">
        <v>17</v>
      </c>
      <c r="P50">
        <f t="shared" si="0"/>
        <v>2244</v>
      </c>
      <c r="Q50">
        <f t="shared" si="1"/>
        <v>50.400000000000006</v>
      </c>
      <c r="R50">
        <f t="shared" si="2"/>
        <v>403.20000000000005</v>
      </c>
    </row>
    <row r="51" spans="4:18" ht="29.25" thickBot="1" x14ac:dyDescent="0.3">
      <c r="D51" s="3" t="s">
        <v>19</v>
      </c>
      <c r="E51" s="3">
        <v>8</v>
      </c>
      <c r="F51" s="3" t="s">
        <v>16</v>
      </c>
      <c r="G51" s="3">
        <v>4</v>
      </c>
      <c r="H51" s="3">
        <v>93.5</v>
      </c>
      <c r="I51" s="3">
        <v>3</v>
      </c>
      <c r="J51" s="3">
        <v>25.6</v>
      </c>
      <c r="K51" s="3">
        <v>0</v>
      </c>
      <c r="L51" s="3">
        <v>0</v>
      </c>
      <c r="M51" s="3" t="s">
        <v>15</v>
      </c>
      <c r="N51" s="3">
        <v>0</v>
      </c>
      <c r="O51" s="3" t="s">
        <v>17</v>
      </c>
      <c r="P51">
        <f t="shared" si="0"/>
        <v>374</v>
      </c>
      <c r="Q51">
        <f t="shared" si="1"/>
        <v>76.800000000000011</v>
      </c>
      <c r="R51">
        <f t="shared" si="2"/>
        <v>102.4</v>
      </c>
    </row>
    <row r="52" spans="4:18" ht="28.5" x14ac:dyDescent="0.25">
      <c r="D52" s="3" t="s">
        <v>19</v>
      </c>
      <c r="E52" s="3">
        <v>8</v>
      </c>
      <c r="F52" s="3" t="s">
        <v>16</v>
      </c>
      <c r="G52" s="3">
        <v>24</v>
      </c>
      <c r="H52" s="3">
        <v>93.5</v>
      </c>
      <c r="I52" s="3">
        <v>3</v>
      </c>
      <c r="J52" s="3">
        <v>16.8</v>
      </c>
      <c r="K52" s="3">
        <v>0</v>
      </c>
      <c r="L52" s="3">
        <v>0</v>
      </c>
      <c r="M52" s="3" t="s">
        <v>15</v>
      </c>
      <c r="N52" s="3">
        <v>0</v>
      </c>
      <c r="O52" s="3" t="s">
        <v>17</v>
      </c>
      <c r="P52">
        <f t="shared" si="0"/>
        <v>2244</v>
      </c>
      <c r="Q52">
        <f t="shared" si="1"/>
        <v>50.400000000000006</v>
      </c>
      <c r="R52">
        <f t="shared" si="2"/>
        <v>403.20000000000005</v>
      </c>
    </row>
  </sheetData>
  <autoFilter ref="D4:O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Inventory Valuation</vt:lpstr>
      <vt:lpstr>Sheet1</vt:lpstr>
      <vt:lpstr>Flat Details</vt:lpstr>
      <vt:lpstr>Land Details</vt:lpstr>
      <vt:lpstr>Valua</vt:lpstr>
      <vt:lpstr>Sheet5</vt:lpstr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2022-11-02T08:56:36Z</dcterms:created>
  <dcterms:modified xsi:type="dcterms:W3CDTF">2022-11-23T05:45:13Z</dcterms:modified>
</cp:coreProperties>
</file>