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Y:\Files For Review\Rajani Gupta Ma'am\NOVEMBER MONTH\VIS(2022-23)PL402-313-581\VIS(2022-23)-PL402-313-581\PreparerReport\"/>
    </mc:Choice>
  </mc:AlternateContent>
  <xr:revisionPtr revIDLastSave="0" documentId="13_ncr:1_{B826C6CA-121E-4513-A1E3-1204440F6C35}" xr6:coauthVersionLast="47" xr6:coauthVersionMax="47" xr10:uidLastSave="{00000000-0000-0000-0000-000000000000}"/>
  <bookViews>
    <workbookView showHorizontalScroll="0" showVerticalScroll="0" xWindow="-120" yWindow="-120" windowWidth="24240" windowHeight="13140" xr2:uid="{00000000-000D-0000-FFFF-FFFF00000000}"/>
  </bookViews>
  <sheets>
    <sheet name="Sheet1" sheetId="1" r:id="rId1"/>
    <sheet name="Sheet2" sheetId="2" r:id="rId2"/>
  </sheets>
  <definedNames>
    <definedName name="_xlnm._FilterDatabase" localSheetId="0" hidden="1">Sheet1!$B$3:$AA$47</definedName>
    <definedName name="_xlnm.Print_Area" localSheetId="0">Sheet1!$B$1:$T$47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T54" i="1" l="1"/>
  <c r="T53" i="1"/>
  <c r="T51" i="1"/>
  <c r="F43" i="1"/>
  <c r="G42" i="1" l="1"/>
  <c r="W42" i="1" s="1"/>
  <c r="G41" i="1"/>
  <c r="W41" i="1" s="1"/>
  <c r="G40" i="1"/>
  <c r="W40" i="1" s="1"/>
  <c r="G39" i="1"/>
  <c r="W39" i="1" s="1"/>
  <c r="G38" i="1"/>
  <c r="W38" i="1" s="1"/>
  <c r="G37" i="1"/>
  <c r="W37" i="1" s="1"/>
  <c r="G36" i="1"/>
  <c r="W36" i="1" s="1"/>
  <c r="G35" i="1"/>
  <c r="W35" i="1" s="1"/>
  <c r="G34" i="1"/>
  <c r="W34" i="1" s="1"/>
  <c r="G33" i="1"/>
  <c r="W33" i="1" s="1"/>
  <c r="G32" i="1"/>
  <c r="W32" i="1" s="1"/>
  <c r="G31" i="1"/>
  <c r="W31" i="1" s="1"/>
  <c r="G30" i="1"/>
  <c r="W30" i="1" s="1"/>
  <c r="G29" i="1"/>
  <c r="W29" i="1" s="1"/>
  <c r="G28" i="1"/>
  <c r="W28" i="1" s="1"/>
  <c r="G27" i="1"/>
  <c r="W27" i="1" s="1"/>
  <c r="G26" i="1"/>
  <c r="W26" i="1" s="1"/>
  <c r="G25" i="1"/>
  <c r="W25" i="1" s="1"/>
  <c r="G24" i="1"/>
  <c r="W24" i="1" s="1"/>
  <c r="G23" i="1"/>
  <c r="W23" i="1" s="1"/>
  <c r="G22" i="1"/>
  <c r="W22" i="1" s="1"/>
  <c r="G21" i="1"/>
  <c r="W21" i="1" s="1"/>
  <c r="G20" i="1"/>
  <c r="W20" i="1" s="1"/>
  <c r="G19" i="1"/>
  <c r="W19" i="1" s="1"/>
  <c r="G18" i="1"/>
  <c r="W18" i="1" s="1"/>
  <c r="G17" i="1"/>
  <c r="W17" i="1" s="1"/>
  <c r="G16" i="1"/>
  <c r="W16" i="1" s="1"/>
  <c r="G15" i="1"/>
  <c r="W15" i="1" s="1"/>
  <c r="G14" i="1"/>
  <c r="W14" i="1" s="1"/>
  <c r="G13" i="1"/>
  <c r="W13" i="1" s="1"/>
  <c r="G12" i="1"/>
  <c r="W12" i="1" s="1"/>
  <c r="G11" i="1"/>
  <c r="W11" i="1" s="1"/>
  <c r="G10" i="1"/>
  <c r="W10" i="1" s="1"/>
  <c r="G9" i="1"/>
  <c r="W9" i="1" s="1"/>
  <c r="G8" i="1"/>
  <c r="W8" i="1" s="1"/>
  <c r="G7" i="1"/>
  <c r="W7" i="1" s="1"/>
  <c r="G4" i="1"/>
  <c r="W4" i="1" s="1"/>
  <c r="G6" i="1"/>
  <c r="W6" i="1" s="1"/>
  <c r="G5" i="1"/>
  <c r="W5" i="1" s="1"/>
  <c r="W43" i="1" l="1"/>
  <c r="G43" i="1"/>
  <c r="E9" i="2" l="1"/>
  <c r="E8" i="2"/>
  <c r="E6" i="2" l="1"/>
  <c r="E5" i="2"/>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P5" i="1"/>
  <c r="P4"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P43" i="1" l="1"/>
  <c r="K4" i="1"/>
  <c r="K42" i="1" l="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Q26" i="1" l="1"/>
  <c r="R26" i="1" s="1"/>
  <c r="T26" i="1" s="1"/>
  <c r="Q28" i="1"/>
  <c r="R28" i="1" s="1"/>
  <c r="T28" i="1" s="1"/>
  <c r="Q30" i="1"/>
  <c r="R30" i="1" s="1"/>
  <c r="T30" i="1" s="1"/>
  <c r="Q32" i="1"/>
  <c r="R32" i="1" s="1"/>
  <c r="T32" i="1" s="1"/>
  <c r="Q34" i="1"/>
  <c r="R34" i="1" s="1"/>
  <c r="T34" i="1" s="1"/>
  <c r="Q36" i="1"/>
  <c r="R36" i="1" s="1"/>
  <c r="T36" i="1" s="1"/>
  <c r="Q38" i="1"/>
  <c r="R38" i="1" s="1"/>
  <c r="T38" i="1" s="1"/>
  <c r="Q40" i="1"/>
  <c r="R40" i="1" s="1"/>
  <c r="T40" i="1" s="1"/>
  <c r="Q42" i="1"/>
  <c r="R42" i="1" s="1"/>
  <c r="T42" i="1" s="1"/>
  <c r="Q25" i="1"/>
  <c r="R25" i="1" s="1"/>
  <c r="T25" i="1" s="1"/>
  <c r="Q27" i="1"/>
  <c r="R27" i="1" s="1"/>
  <c r="T27" i="1" s="1"/>
  <c r="Q29" i="1"/>
  <c r="R29" i="1" s="1"/>
  <c r="T29" i="1" s="1"/>
  <c r="Q31" i="1"/>
  <c r="R31" i="1" s="1"/>
  <c r="T31" i="1" s="1"/>
  <c r="Q33" i="1"/>
  <c r="R33" i="1" s="1"/>
  <c r="T33" i="1" s="1"/>
  <c r="Q35" i="1"/>
  <c r="R35" i="1" s="1"/>
  <c r="T35" i="1" s="1"/>
  <c r="Q37" i="1"/>
  <c r="R37" i="1" s="1"/>
  <c r="T37" i="1" s="1"/>
  <c r="Q39" i="1"/>
  <c r="R39" i="1" s="1"/>
  <c r="T39" i="1" s="1"/>
  <c r="Q41" i="1"/>
  <c r="R41" i="1" s="1"/>
  <c r="T41" i="1" s="1"/>
  <c r="Q24" i="1"/>
  <c r="R24" i="1" s="1"/>
  <c r="T24" i="1" s="1"/>
  <c r="Q22" i="1"/>
  <c r="R22" i="1" s="1"/>
  <c r="T22" i="1" s="1"/>
  <c r="Q14" i="1"/>
  <c r="R14" i="1" s="1"/>
  <c r="T14" i="1" s="1"/>
  <c r="Q15" i="1"/>
  <c r="R15" i="1" s="1"/>
  <c r="T15" i="1" s="1"/>
  <c r="Q19" i="1"/>
  <c r="R19" i="1" s="1"/>
  <c r="T19" i="1" s="1"/>
  <c r="Q23" i="1"/>
  <c r="R23" i="1" s="1"/>
  <c r="T23" i="1" s="1"/>
  <c r="Q13" i="1"/>
  <c r="R13" i="1" s="1"/>
  <c r="T13" i="1" s="1"/>
  <c r="Q17" i="1"/>
  <c r="R17" i="1" s="1"/>
  <c r="T17" i="1" s="1"/>
  <c r="Q21" i="1"/>
  <c r="R21" i="1" s="1"/>
  <c r="T21" i="1" s="1"/>
  <c r="Q16" i="1"/>
  <c r="R16" i="1" s="1"/>
  <c r="T16" i="1" s="1"/>
  <c r="Q18" i="1"/>
  <c r="R18" i="1" s="1"/>
  <c r="T18" i="1" s="1"/>
  <c r="Q20" i="1"/>
  <c r="R20" i="1" s="1"/>
  <c r="T20" i="1" s="1"/>
  <c r="K12" i="1"/>
  <c r="K11" i="1"/>
  <c r="K10" i="1"/>
  <c r="K9" i="1"/>
  <c r="K8" i="1"/>
  <c r="K7" i="1"/>
  <c r="K6" i="1"/>
  <c r="K5" i="1"/>
  <c r="Q7" i="1" l="1"/>
  <c r="R7" i="1" s="1"/>
  <c r="T7" i="1" s="1"/>
  <c r="Q11" i="1"/>
  <c r="R11" i="1" s="1"/>
  <c r="T11" i="1" s="1"/>
  <c r="Q9" i="1"/>
  <c r="R9" i="1" s="1"/>
  <c r="T9" i="1" s="1"/>
  <c r="Q12" i="1"/>
  <c r="R12" i="1" s="1"/>
  <c r="T12" i="1" s="1"/>
  <c r="Q8" i="1"/>
  <c r="R8" i="1" s="1"/>
  <c r="T8" i="1" s="1"/>
  <c r="Q10" i="1"/>
  <c r="R10" i="1" s="1"/>
  <c r="T10" i="1" s="1"/>
  <c r="Q6" i="1"/>
  <c r="R6" i="1" s="1"/>
  <c r="T6" i="1" s="1"/>
  <c r="Q5" i="1" l="1"/>
  <c r="R5" i="1" s="1"/>
  <c r="T5" i="1" s="1"/>
  <c r="Q4" i="1"/>
  <c r="R4" i="1" s="1"/>
  <c r="R43" i="1" l="1"/>
  <c r="T4" i="1"/>
  <c r="T43" i="1" s="1"/>
</calcChain>
</file>

<file path=xl/sharedStrings.xml><?xml version="1.0" encoding="utf-8"?>
<sst xmlns="http://schemas.openxmlformats.org/spreadsheetml/2006/main" count="149" uniqueCount="62">
  <si>
    <t>Floor</t>
  </si>
  <si>
    <t>Ground Floor</t>
  </si>
  <si>
    <t>Year of Construction</t>
  </si>
  <si>
    <t xml:space="preserve">Year of Valuation </t>
  </si>
  <si>
    <t>Type of Structure</t>
  </si>
  <si>
    <t>Salvage value</t>
  </si>
  <si>
    <t>TOTAL</t>
  </si>
  <si>
    <t>Depreciation Rate</t>
  </si>
  <si>
    <t>Particular</t>
  </si>
  <si>
    <t>Store</t>
  </si>
  <si>
    <t>Godown</t>
  </si>
  <si>
    <t>Tin Shed</t>
  </si>
  <si>
    <t>First Floor</t>
  </si>
  <si>
    <t>Welding Area</t>
  </si>
  <si>
    <t>Admin Block</t>
  </si>
  <si>
    <t>Office Block</t>
  </si>
  <si>
    <t>HR Department</t>
  </si>
  <si>
    <t>Fire Point Area</t>
  </si>
  <si>
    <t>ACM Plant</t>
  </si>
  <si>
    <t>Second Floor</t>
  </si>
  <si>
    <t>Dump Yard</t>
  </si>
  <si>
    <t>Boiler Area</t>
  </si>
  <si>
    <t>Fuel Warehouse</t>
  </si>
  <si>
    <t>PTSA Plant</t>
  </si>
  <si>
    <t>Logistics Warehouse</t>
  </si>
  <si>
    <t>RM Store</t>
  </si>
  <si>
    <t>Iron Structure</t>
  </si>
  <si>
    <t>Third Floor</t>
  </si>
  <si>
    <t>Fourth Floor</t>
  </si>
  <si>
    <t>Discounting Factor</t>
  </si>
  <si>
    <t>Reliance Building</t>
  </si>
  <si>
    <t>Iron Sheet mounted on RCC frame</t>
  </si>
  <si>
    <t>Covered Area (Working Hall)</t>
  </si>
  <si>
    <t>RCC framed structure</t>
  </si>
  <si>
    <t>Tin Shed mounted on RCC frame</t>
  </si>
  <si>
    <t>Old Storage area</t>
  </si>
  <si>
    <t>Working Hall</t>
  </si>
  <si>
    <t>Iron framed structure with shed roof</t>
  </si>
  <si>
    <t>bigha</t>
  </si>
  <si>
    <t>sq.ft.</t>
  </si>
  <si>
    <t>3. Structure valuation is done on the basis of 'Depreciated Replacement Cost Approach' method only.</t>
  </si>
  <si>
    <t>2. All the structures that have been taken in the area statement belongs to M/s. Forace Polymers Private Limited, Roorkee-Haridwar Highway, Bahadarabad, Haridwar.</t>
  </si>
  <si>
    <t>Remarks:</t>
  </si>
  <si>
    <t>Sr. No.</t>
  </si>
  <si>
    <r>
      <t xml:space="preserve">Height </t>
    </r>
    <r>
      <rPr>
        <i/>
        <sz val="10"/>
        <rFont val="Calibri"/>
        <family val="2"/>
        <scheme val="minor"/>
      </rPr>
      <t>(in ft.)</t>
    </r>
  </si>
  <si>
    <r>
      <t xml:space="preserve">Total Life Consumed 
</t>
    </r>
    <r>
      <rPr>
        <i/>
        <sz val="10"/>
        <rFont val="Calibri"/>
        <family val="2"/>
        <scheme val="minor"/>
      </rPr>
      <t>(in years)</t>
    </r>
  </si>
  <si>
    <r>
      <t xml:space="preserve">Total Economical Life
</t>
    </r>
    <r>
      <rPr>
        <i/>
        <sz val="10"/>
        <rFont val="Calibri"/>
        <family val="2"/>
        <scheme val="minor"/>
      </rPr>
      <t>(in years)</t>
    </r>
  </si>
  <si>
    <r>
      <t xml:space="preserve">Plinth Area  Rate 
</t>
    </r>
    <r>
      <rPr>
        <i/>
        <sz val="10"/>
        <rFont val="Calibri"/>
        <family val="2"/>
        <scheme val="minor"/>
      </rPr>
      <t>(in per sq.ft.)</t>
    </r>
  </si>
  <si>
    <r>
      <t xml:space="preserve">Gross Replacement Value
</t>
    </r>
    <r>
      <rPr>
        <sz val="11"/>
        <rFont val="Calibri"/>
        <family val="2"/>
        <scheme val="minor"/>
      </rPr>
      <t>(INR)</t>
    </r>
  </si>
  <si>
    <r>
      <t xml:space="preserve">Depreciation
</t>
    </r>
    <r>
      <rPr>
        <sz val="11"/>
        <rFont val="Calibri"/>
        <family val="2"/>
        <scheme val="minor"/>
      </rPr>
      <t xml:space="preserve">(INR) </t>
    </r>
  </si>
  <si>
    <r>
      <t xml:space="preserve">Depreciated Value
</t>
    </r>
    <r>
      <rPr>
        <sz val="11"/>
        <rFont val="Calibri"/>
        <family val="2"/>
        <scheme val="minor"/>
      </rPr>
      <t>(INR)</t>
    </r>
  </si>
  <si>
    <r>
      <t xml:space="preserve">Depreciated Replacement Market Value
</t>
    </r>
    <r>
      <rPr>
        <sz val="11"/>
        <rFont val="Calibri"/>
        <family val="2"/>
        <scheme val="minor"/>
      </rPr>
      <t>(INR)</t>
    </r>
  </si>
  <si>
    <t>VALUATION OF STRUCTURES PERTAINING TO M/S. FORACE POLYMERS PRIVATE LIMITED
SITUATED AT ROORKEE-HARIDWAR NATIONAL HIGHWAY-334</t>
  </si>
  <si>
    <t>Total Govt. Guideline value</t>
  </si>
  <si>
    <r>
      <t xml:space="preserve">Area 
</t>
    </r>
    <r>
      <rPr>
        <i/>
        <sz val="10"/>
        <rFont val="Calibri"/>
        <family val="2"/>
        <scheme val="minor"/>
      </rPr>
      <t>(in sq.mtr.)</t>
    </r>
  </si>
  <si>
    <r>
      <t xml:space="preserve">Area 
</t>
    </r>
    <r>
      <rPr>
        <i/>
        <sz val="10"/>
        <rFont val="Calibri"/>
        <family val="2"/>
        <scheme val="minor"/>
      </rPr>
      <t>(in sq.ft.)</t>
    </r>
  </si>
  <si>
    <r>
      <t xml:space="preserve">Govt. Guideline Rates
</t>
    </r>
    <r>
      <rPr>
        <i/>
        <sz val="10"/>
        <rFont val="Calibri"/>
        <family val="2"/>
        <scheme val="minor"/>
      </rPr>
      <t>(per sq. mtr.)</t>
    </r>
  </si>
  <si>
    <t>Age Factor</t>
  </si>
  <si>
    <t>Old Rates during Preparation</t>
  </si>
  <si>
    <t>Old Final Rates</t>
  </si>
  <si>
    <t>G.I. Shed mounted on RCC frame</t>
  </si>
  <si>
    <t>1. All the details pertaing to the building area statement such as area, floor, etc have been taken as per the information gathered during the site survey in the presence of company's representative.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</si>
</sst>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164" formatCode="_ * #,##0_ ;_ * \-#,##0_ ;_ * &quot;-&quot;??_ ;_ @_ "/>
    <numFmt numFmtId="165" formatCode="0.0000"/>
    <numFmt numFmtId="166" formatCode="_ &quot;₹&quot;\ * #,##0_ ;_ &quot;₹&quot;\ * \-#,##0_ ;_ &quot;₹&quot;\ * &quot;-&quot;??_ ;_ @_ "/>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i/>
      <sz val="10"/>
      <name val="Calibri"/>
      <family val="2"/>
      <scheme val="minor"/>
    </font>
    <font>
      <sz val="1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1" fontId="2"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166" fontId="0" fillId="0" borderId="0" xfId="1" applyNumberFormat="1" applyFont="1"/>
    <xf numFmtId="0" fontId="0" fillId="0" borderId="1" xfId="1" applyNumberFormat="1" applyFont="1" applyBorder="1" applyAlignment="1">
      <alignment horizontal="center" vertical="center"/>
    </xf>
    <xf numFmtId="166" fontId="0" fillId="0" borderId="1" xfId="0" applyNumberFormat="1" applyBorder="1" applyAlignment="1">
      <alignment horizontal="center" vertical="center"/>
    </xf>
    <xf numFmtId="166" fontId="2" fillId="0" borderId="1" xfId="0" applyNumberFormat="1"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0" fontId="7" fillId="0" borderId="0" xfId="0" applyFont="1" applyAlignment="1">
      <alignment horizontal="center" vertical="center" wrapText="1"/>
    </xf>
    <xf numFmtId="0" fontId="4" fillId="0" borderId="1" xfId="0" applyFont="1" applyBorder="1" applyAlignment="1">
      <alignment horizontal="left" vertical="center"/>
    </xf>
    <xf numFmtId="0" fontId="2" fillId="0" borderId="1"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0" xfId="0" applyFont="1" applyFill="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4" fillId="0" borderId="1" xfId="0" applyFont="1" applyBorder="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A54"/>
  <sheetViews>
    <sheetView tabSelected="1" zoomScaleNormal="100" zoomScaleSheetLayoutView="85" workbookViewId="0">
      <pane ySplit="3" topLeftCell="A4" activePane="bottomLeft" state="frozen"/>
      <selection pane="bottomLeft" activeCell="T54" sqref="T54"/>
    </sheetView>
  </sheetViews>
  <sheetFormatPr defaultRowHeight="15" x14ac:dyDescent="0.25"/>
  <cols>
    <col min="1" max="1" width="7.85546875" customWidth="1"/>
    <col min="2" max="2" width="6.85546875" customWidth="1"/>
    <col min="3" max="3" width="12.85546875" customWidth="1"/>
    <col min="4" max="4" width="16.85546875" style="15" customWidth="1"/>
    <col min="5" max="5" width="22.85546875" style="15" customWidth="1"/>
    <col min="6" max="6" width="7.5703125" bestFit="1" customWidth="1"/>
    <col min="7" max="7" width="7.5703125" customWidth="1"/>
    <col min="8" max="8" width="6.85546875" customWidth="1"/>
    <col min="9" max="9" width="12.7109375" customWidth="1"/>
    <col min="10" max="10" width="9.85546875" customWidth="1"/>
    <col min="11" max="11" width="11.5703125" customWidth="1"/>
    <col min="12" max="12" width="12" customWidth="1"/>
    <col min="13" max="13" width="7.7109375" hidden="1" customWidth="1"/>
    <col min="14" max="14" width="12.42578125" hidden="1" customWidth="1"/>
    <col min="15" max="15" width="10.85546875" bestFit="1" customWidth="1"/>
    <col min="16" max="16" width="14.42578125" customWidth="1"/>
    <col min="17" max="17" width="13" hidden="1" customWidth="1"/>
    <col min="18" max="18" width="14" hidden="1" customWidth="1"/>
    <col min="19" max="19" width="11.28515625" hidden="1" customWidth="1"/>
    <col min="20" max="20" width="15.28515625" customWidth="1"/>
    <col min="21" max="21" width="11.28515625" hidden="1" customWidth="1"/>
    <col min="22" max="22" width="7.7109375" hidden="1" customWidth="1"/>
    <col min="23" max="23" width="14.85546875" hidden="1" customWidth="1"/>
    <col min="24" max="24" width="7.85546875" customWidth="1"/>
    <col min="25" max="25" width="10.42578125" customWidth="1"/>
    <col min="26" max="26" width="11.28515625" hidden="1" customWidth="1"/>
    <col min="27" max="27" width="9.140625" hidden="1" customWidth="1"/>
    <col min="28" max="28" width="9.140625" customWidth="1"/>
  </cols>
  <sheetData>
    <row r="2" spans="2:27" ht="42.75" customHeight="1" x14ac:dyDescent="0.25">
      <c r="B2" s="25" t="s">
        <v>52</v>
      </c>
      <c r="C2" s="26"/>
      <c r="D2" s="26"/>
      <c r="E2" s="26"/>
      <c r="F2" s="26"/>
      <c r="G2" s="26"/>
      <c r="H2" s="26"/>
      <c r="I2" s="26"/>
      <c r="J2" s="26"/>
      <c r="K2" s="26"/>
      <c r="L2" s="26"/>
      <c r="M2" s="26"/>
      <c r="N2" s="26"/>
      <c r="O2" s="26"/>
      <c r="P2" s="26"/>
      <c r="Q2" s="26"/>
      <c r="R2" s="26"/>
      <c r="S2" s="26"/>
      <c r="T2" s="26"/>
      <c r="U2" s="26"/>
      <c r="V2" s="26"/>
      <c r="W2" s="26"/>
    </row>
    <row r="3" spans="2:27" s="12" customFormat="1" ht="60" x14ac:dyDescent="0.25">
      <c r="B3" s="10" t="s">
        <v>43</v>
      </c>
      <c r="C3" s="10" t="s">
        <v>0</v>
      </c>
      <c r="D3" s="11" t="s">
        <v>8</v>
      </c>
      <c r="E3" s="11" t="s">
        <v>4</v>
      </c>
      <c r="F3" s="11" t="s">
        <v>55</v>
      </c>
      <c r="G3" s="11" t="s">
        <v>54</v>
      </c>
      <c r="H3" s="11" t="s">
        <v>44</v>
      </c>
      <c r="I3" s="11" t="s">
        <v>2</v>
      </c>
      <c r="J3" s="11" t="s">
        <v>3</v>
      </c>
      <c r="K3" s="11" t="s">
        <v>45</v>
      </c>
      <c r="L3" s="11" t="s">
        <v>46</v>
      </c>
      <c r="M3" s="11" t="s">
        <v>5</v>
      </c>
      <c r="N3" s="11" t="s">
        <v>7</v>
      </c>
      <c r="O3" s="11" t="s">
        <v>47</v>
      </c>
      <c r="P3" s="11" t="s">
        <v>48</v>
      </c>
      <c r="Q3" s="11" t="s">
        <v>49</v>
      </c>
      <c r="R3" s="11" t="s">
        <v>50</v>
      </c>
      <c r="S3" s="11" t="s">
        <v>29</v>
      </c>
      <c r="T3" s="11" t="s">
        <v>51</v>
      </c>
      <c r="U3" s="11" t="s">
        <v>56</v>
      </c>
      <c r="V3" s="11" t="s">
        <v>57</v>
      </c>
      <c r="W3" s="11" t="s">
        <v>53</v>
      </c>
      <c r="Y3" s="22" t="s">
        <v>59</v>
      </c>
      <c r="Z3" s="22" t="s">
        <v>58</v>
      </c>
      <c r="AA3" s="22"/>
    </row>
    <row r="4" spans="2:27" x14ac:dyDescent="0.25">
      <c r="B4" s="2">
        <v>1</v>
      </c>
      <c r="C4" s="2" t="s">
        <v>1</v>
      </c>
      <c r="D4" s="14" t="s">
        <v>30</v>
      </c>
      <c r="E4" s="14" t="s">
        <v>33</v>
      </c>
      <c r="F4" s="8">
        <v>425</v>
      </c>
      <c r="G4" s="8">
        <f>F4/10.7639</f>
        <v>39.483830210239788</v>
      </c>
      <c r="H4" s="8">
        <v>16</v>
      </c>
      <c r="I4" s="2">
        <v>2016</v>
      </c>
      <c r="J4" s="2">
        <v>2022</v>
      </c>
      <c r="K4" s="2">
        <f>J4-I4</f>
        <v>6</v>
      </c>
      <c r="L4" s="2">
        <v>40</v>
      </c>
      <c r="M4" s="3">
        <v>0.1</v>
      </c>
      <c r="N4" s="5">
        <f>(1-M4)/L4</f>
        <v>2.2499999999999999E-2</v>
      </c>
      <c r="O4" s="6">
        <v>1100</v>
      </c>
      <c r="P4" s="6">
        <f>O4*F4</f>
        <v>467500</v>
      </c>
      <c r="Q4" s="6">
        <f>P4*N4*K4</f>
        <v>63112.5</v>
      </c>
      <c r="R4" s="6">
        <f>MAX(P4-Q4,0)</f>
        <v>404387.5</v>
      </c>
      <c r="S4" s="9">
        <v>0.05</v>
      </c>
      <c r="T4" s="6">
        <f>IF(R4&gt;M4*P4,R4*(1-S4),P4*M4)</f>
        <v>384168.125</v>
      </c>
      <c r="U4" s="6"/>
      <c r="V4" s="17">
        <v>0.94099999999999995</v>
      </c>
      <c r="W4" s="18">
        <f>G4*U4*V4</f>
        <v>0</v>
      </c>
      <c r="X4" s="1"/>
      <c r="Y4" s="6">
        <v>600</v>
      </c>
      <c r="Z4" s="6">
        <v>600</v>
      </c>
      <c r="AA4" s="6">
        <v>1200</v>
      </c>
    </row>
    <row r="5" spans="2:27" x14ac:dyDescent="0.25">
      <c r="B5" s="2">
        <v>2</v>
      </c>
      <c r="C5" s="2" t="s">
        <v>1</v>
      </c>
      <c r="D5" s="14" t="s">
        <v>10</v>
      </c>
      <c r="E5" s="14" t="s">
        <v>11</v>
      </c>
      <c r="F5" s="8">
        <v>400</v>
      </c>
      <c r="G5" s="8">
        <f>F5/10.7639</f>
        <v>37.161251962578618</v>
      </c>
      <c r="H5" s="8">
        <v>12</v>
      </c>
      <c r="I5" s="2">
        <v>2016</v>
      </c>
      <c r="J5" s="2">
        <v>2022</v>
      </c>
      <c r="K5" s="2">
        <f t="shared" ref="K5:K11" si="0">J5-I5</f>
        <v>6</v>
      </c>
      <c r="L5" s="2">
        <v>30</v>
      </c>
      <c r="M5" s="3">
        <v>0.1</v>
      </c>
      <c r="N5" s="5">
        <f t="shared" ref="N5" si="1">(1-M5)/L5</f>
        <v>3.0000000000000002E-2</v>
      </c>
      <c r="O5" s="6">
        <v>600</v>
      </c>
      <c r="P5" s="6">
        <f t="shared" ref="P5:P42" si="2">O5*F5</f>
        <v>240000</v>
      </c>
      <c r="Q5" s="6">
        <f t="shared" ref="Q5:Q42" si="3">P5*N5*K5</f>
        <v>43200.000000000007</v>
      </c>
      <c r="R5" s="6">
        <f t="shared" ref="R5:R41" si="4">MAX(P5-Q5,0)</f>
        <v>196800</v>
      </c>
      <c r="S5" s="9">
        <v>0.05</v>
      </c>
      <c r="T5" s="6">
        <f t="shared" ref="T5:T42" si="5">IF(R5&gt;M5*P5,R5*(1-S5),P5*M5)</f>
        <v>186960</v>
      </c>
      <c r="U5" s="6"/>
      <c r="V5" s="17">
        <v>0.94099999999999995</v>
      </c>
      <c r="W5" s="18">
        <f>G5*U5*V5</f>
        <v>0</v>
      </c>
      <c r="Y5" s="6">
        <v>600</v>
      </c>
      <c r="Z5" s="6">
        <v>700</v>
      </c>
      <c r="AA5" s="6">
        <v>1000</v>
      </c>
    </row>
    <row r="6" spans="2:27" ht="30" x14ac:dyDescent="0.25">
      <c r="B6" s="2">
        <v>3</v>
      </c>
      <c r="C6" s="2" t="s">
        <v>1</v>
      </c>
      <c r="D6" s="14" t="s">
        <v>32</v>
      </c>
      <c r="E6" s="14" t="s">
        <v>33</v>
      </c>
      <c r="F6" s="8">
        <v>1800</v>
      </c>
      <c r="G6" s="8">
        <f t="shared" ref="G6:G42" si="6">F6/10.7639</f>
        <v>167.2256338316038</v>
      </c>
      <c r="H6" s="8">
        <v>12</v>
      </c>
      <c r="I6" s="2">
        <v>2016</v>
      </c>
      <c r="J6" s="2">
        <v>2022</v>
      </c>
      <c r="K6" s="2">
        <f t="shared" si="0"/>
        <v>6</v>
      </c>
      <c r="L6" s="2">
        <v>60</v>
      </c>
      <c r="M6" s="3">
        <v>0.1</v>
      </c>
      <c r="N6" s="5">
        <f t="shared" ref="N6:N11" si="7">(1-M6)/L6</f>
        <v>1.5000000000000001E-2</v>
      </c>
      <c r="O6" s="6">
        <v>1100</v>
      </c>
      <c r="P6" s="6">
        <f t="shared" si="2"/>
        <v>1980000</v>
      </c>
      <c r="Q6" s="6">
        <f t="shared" si="3"/>
        <v>178200.00000000003</v>
      </c>
      <c r="R6" s="6">
        <f t="shared" si="4"/>
        <v>1801800</v>
      </c>
      <c r="S6" s="9">
        <v>0.05</v>
      </c>
      <c r="T6" s="6">
        <f t="shared" si="5"/>
        <v>1711710</v>
      </c>
      <c r="U6" s="6"/>
      <c r="V6" s="17">
        <v>0.94099999999999995</v>
      </c>
      <c r="W6" s="18">
        <f t="shared" ref="W6:W42" si="8">G6*U6*V6</f>
        <v>0</v>
      </c>
      <c r="Y6" s="6">
        <v>1000</v>
      </c>
      <c r="Z6" s="6">
        <v>700</v>
      </c>
      <c r="AA6" s="6">
        <v>1200</v>
      </c>
    </row>
    <row r="7" spans="2:27" ht="30" x14ac:dyDescent="0.25">
      <c r="B7" s="2">
        <v>4</v>
      </c>
      <c r="C7" s="2" t="s">
        <v>12</v>
      </c>
      <c r="D7" s="14" t="s">
        <v>32</v>
      </c>
      <c r="E7" s="14" t="s">
        <v>31</v>
      </c>
      <c r="F7" s="8">
        <v>1800</v>
      </c>
      <c r="G7" s="8">
        <f t="shared" si="6"/>
        <v>167.2256338316038</v>
      </c>
      <c r="H7" s="8">
        <v>12</v>
      </c>
      <c r="I7" s="2">
        <v>2016</v>
      </c>
      <c r="J7" s="2">
        <v>2022</v>
      </c>
      <c r="K7" s="2">
        <f t="shared" si="0"/>
        <v>6</v>
      </c>
      <c r="L7" s="2">
        <v>40</v>
      </c>
      <c r="M7" s="3">
        <v>0.1</v>
      </c>
      <c r="N7" s="5">
        <f t="shared" si="7"/>
        <v>2.2499999999999999E-2</v>
      </c>
      <c r="O7" s="6">
        <v>800</v>
      </c>
      <c r="P7" s="6">
        <f t="shared" si="2"/>
        <v>1440000</v>
      </c>
      <c r="Q7" s="6">
        <f t="shared" si="3"/>
        <v>194400</v>
      </c>
      <c r="R7" s="6">
        <f t="shared" si="4"/>
        <v>1245600</v>
      </c>
      <c r="S7" s="9">
        <v>0.05</v>
      </c>
      <c r="T7" s="6">
        <f t="shared" si="5"/>
        <v>1183320</v>
      </c>
      <c r="U7" s="6"/>
      <c r="V7" s="17">
        <v>0.94099999999999995</v>
      </c>
      <c r="W7" s="18">
        <f t="shared" si="8"/>
        <v>0</v>
      </c>
      <c r="Y7" s="6">
        <v>600</v>
      </c>
      <c r="Z7" s="6">
        <v>700</v>
      </c>
      <c r="AA7" s="6">
        <v>1000</v>
      </c>
    </row>
    <row r="8" spans="2:27" ht="30" x14ac:dyDescent="0.25">
      <c r="B8" s="2">
        <v>5</v>
      </c>
      <c r="C8" s="2" t="s">
        <v>1</v>
      </c>
      <c r="D8" s="14" t="s">
        <v>32</v>
      </c>
      <c r="E8" s="14" t="s">
        <v>33</v>
      </c>
      <c r="F8" s="8">
        <v>5568</v>
      </c>
      <c r="G8" s="8">
        <f t="shared" si="6"/>
        <v>517.2846273190944</v>
      </c>
      <c r="H8" s="8">
        <v>10</v>
      </c>
      <c r="I8" s="2">
        <v>2016</v>
      </c>
      <c r="J8" s="2">
        <v>2022</v>
      </c>
      <c r="K8" s="2">
        <f t="shared" si="0"/>
        <v>6</v>
      </c>
      <c r="L8" s="2">
        <v>60</v>
      </c>
      <c r="M8" s="3">
        <v>0.1</v>
      </c>
      <c r="N8" s="5">
        <f t="shared" si="7"/>
        <v>1.5000000000000001E-2</v>
      </c>
      <c r="O8" s="6">
        <v>1100</v>
      </c>
      <c r="P8" s="6">
        <f t="shared" si="2"/>
        <v>6124800</v>
      </c>
      <c r="Q8" s="6">
        <f t="shared" si="3"/>
        <v>551232</v>
      </c>
      <c r="R8" s="6">
        <f t="shared" si="4"/>
        <v>5573568</v>
      </c>
      <c r="S8" s="9">
        <v>0.05</v>
      </c>
      <c r="T8" s="6">
        <f t="shared" si="5"/>
        <v>5294889.5999999996</v>
      </c>
      <c r="U8" s="6"/>
      <c r="V8" s="17">
        <v>0.94099999999999995</v>
      </c>
      <c r="W8" s="18">
        <f t="shared" si="8"/>
        <v>0</v>
      </c>
      <c r="Y8" s="6">
        <v>1000</v>
      </c>
      <c r="Z8" s="6">
        <v>600</v>
      </c>
      <c r="AA8" s="6">
        <v>1200</v>
      </c>
    </row>
    <row r="9" spans="2:27" ht="30" x14ac:dyDescent="0.25">
      <c r="B9" s="2">
        <v>6</v>
      </c>
      <c r="C9" s="2" t="s">
        <v>12</v>
      </c>
      <c r="D9" s="14" t="s">
        <v>32</v>
      </c>
      <c r="E9" s="14" t="s">
        <v>31</v>
      </c>
      <c r="F9" s="8">
        <v>5568</v>
      </c>
      <c r="G9" s="8">
        <f t="shared" si="6"/>
        <v>517.2846273190944</v>
      </c>
      <c r="H9" s="8">
        <v>20</v>
      </c>
      <c r="I9" s="2">
        <v>2016</v>
      </c>
      <c r="J9" s="2">
        <v>2022</v>
      </c>
      <c r="K9" s="2">
        <f t="shared" si="0"/>
        <v>6</v>
      </c>
      <c r="L9" s="2">
        <v>40</v>
      </c>
      <c r="M9" s="3">
        <v>0.1</v>
      </c>
      <c r="N9" s="5">
        <f t="shared" si="7"/>
        <v>2.2499999999999999E-2</v>
      </c>
      <c r="O9" s="6">
        <v>800</v>
      </c>
      <c r="P9" s="6">
        <f t="shared" si="2"/>
        <v>4454400</v>
      </c>
      <c r="Q9" s="6">
        <f t="shared" si="3"/>
        <v>601344</v>
      </c>
      <c r="R9" s="6">
        <f t="shared" si="4"/>
        <v>3853056</v>
      </c>
      <c r="S9" s="9">
        <v>0.05</v>
      </c>
      <c r="T9" s="6">
        <f t="shared" si="5"/>
        <v>3660403.1999999997</v>
      </c>
      <c r="U9" s="6"/>
      <c r="V9" s="17">
        <v>0.94099999999999995</v>
      </c>
      <c r="W9" s="18">
        <f t="shared" si="8"/>
        <v>0</v>
      </c>
      <c r="Y9" s="6">
        <v>650</v>
      </c>
      <c r="Z9" s="6">
        <v>700</v>
      </c>
      <c r="AA9" s="6">
        <v>1000</v>
      </c>
    </row>
    <row r="10" spans="2:27" x14ac:dyDescent="0.25">
      <c r="B10" s="2">
        <v>7</v>
      </c>
      <c r="C10" s="2" t="s">
        <v>1</v>
      </c>
      <c r="D10" s="14" t="s">
        <v>13</v>
      </c>
      <c r="E10" s="14" t="s">
        <v>11</v>
      </c>
      <c r="F10" s="8">
        <v>1472</v>
      </c>
      <c r="G10" s="8">
        <f t="shared" si="6"/>
        <v>136.75340722228933</v>
      </c>
      <c r="H10" s="8">
        <v>25</v>
      </c>
      <c r="I10" s="2">
        <v>2016</v>
      </c>
      <c r="J10" s="2">
        <v>2022</v>
      </c>
      <c r="K10" s="2">
        <f t="shared" si="0"/>
        <v>6</v>
      </c>
      <c r="L10" s="2">
        <v>30</v>
      </c>
      <c r="M10" s="3">
        <v>0.1</v>
      </c>
      <c r="N10" s="5">
        <f t="shared" si="7"/>
        <v>3.0000000000000002E-2</v>
      </c>
      <c r="O10" s="6">
        <v>700</v>
      </c>
      <c r="P10" s="6">
        <f t="shared" si="2"/>
        <v>1030400</v>
      </c>
      <c r="Q10" s="6">
        <f t="shared" si="3"/>
        <v>185472.00000000003</v>
      </c>
      <c r="R10" s="6">
        <f t="shared" si="4"/>
        <v>844928</v>
      </c>
      <c r="S10" s="9">
        <v>0.05</v>
      </c>
      <c r="T10" s="6">
        <f t="shared" si="5"/>
        <v>802681.6</v>
      </c>
      <c r="U10" s="6"/>
      <c r="V10" s="17">
        <v>0.94099999999999995</v>
      </c>
      <c r="W10" s="18">
        <f t="shared" si="8"/>
        <v>0</v>
      </c>
      <c r="Y10" s="6">
        <v>700</v>
      </c>
      <c r="Z10" s="6">
        <v>800</v>
      </c>
      <c r="AA10" s="6">
        <v>700</v>
      </c>
    </row>
    <row r="11" spans="2:27" x14ac:dyDescent="0.25">
      <c r="B11" s="2">
        <v>8</v>
      </c>
      <c r="C11" s="2" t="s">
        <v>1</v>
      </c>
      <c r="D11" s="14" t="s">
        <v>9</v>
      </c>
      <c r="E11" s="14" t="s">
        <v>33</v>
      </c>
      <c r="F11" s="8">
        <v>600</v>
      </c>
      <c r="G11" s="8">
        <f t="shared" si="6"/>
        <v>55.741877943867934</v>
      </c>
      <c r="H11" s="8">
        <v>10</v>
      </c>
      <c r="I11" s="2">
        <v>2016</v>
      </c>
      <c r="J11" s="2">
        <v>2022</v>
      </c>
      <c r="K11" s="2">
        <f t="shared" si="0"/>
        <v>6</v>
      </c>
      <c r="L11" s="2">
        <v>60</v>
      </c>
      <c r="M11" s="3">
        <v>0.1</v>
      </c>
      <c r="N11" s="5">
        <f t="shared" si="7"/>
        <v>1.5000000000000001E-2</v>
      </c>
      <c r="O11" s="6">
        <v>1000</v>
      </c>
      <c r="P11" s="6">
        <f t="shared" si="2"/>
        <v>600000</v>
      </c>
      <c r="Q11" s="6">
        <f t="shared" si="3"/>
        <v>54000</v>
      </c>
      <c r="R11" s="6">
        <f t="shared" si="4"/>
        <v>546000</v>
      </c>
      <c r="S11" s="9">
        <v>0.05</v>
      </c>
      <c r="T11" s="6">
        <f t="shared" si="5"/>
        <v>518700</v>
      </c>
      <c r="U11" s="6"/>
      <c r="V11" s="17">
        <v>0.94099999999999995</v>
      </c>
      <c r="W11" s="18">
        <f t="shared" si="8"/>
        <v>0</v>
      </c>
      <c r="Y11" s="6">
        <v>1000</v>
      </c>
      <c r="Z11" s="6">
        <v>1000</v>
      </c>
      <c r="AA11" s="6">
        <v>900</v>
      </c>
    </row>
    <row r="12" spans="2:27" x14ac:dyDescent="0.25">
      <c r="B12" s="2">
        <v>9</v>
      </c>
      <c r="C12" s="2" t="s">
        <v>12</v>
      </c>
      <c r="D12" s="14" t="s">
        <v>9</v>
      </c>
      <c r="E12" s="14" t="s">
        <v>11</v>
      </c>
      <c r="F12" s="8">
        <v>600</v>
      </c>
      <c r="G12" s="8">
        <f t="shared" si="6"/>
        <v>55.741877943867934</v>
      </c>
      <c r="H12" s="8">
        <v>10</v>
      </c>
      <c r="I12" s="2">
        <v>2016</v>
      </c>
      <c r="J12" s="2">
        <v>2022</v>
      </c>
      <c r="K12" s="2">
        <f t="shared" ref="K12:K14" si="9">J12-I12</f>
        <v>6</v>
      </c>
      <c r="L12" s="2">
        <v>30</v>
      </c>
      <c r="M12" s="3">
        <v>0.1</v>
      </c>
      <c r="N12" s="5">
        <f t="shared" ref="N12:N14" si="10">(1-M12)/L12</f>
        <v>3.0000000000000002E-2</v>
      </c>
      <c r="O12" s="6">
        <v>600</v>
      </c>
      <c r="P12" s="6">
        <f t="shared" si="2"/>
        <v>360000</v>
      </c>
      <c r="Q12" s="6">
        <f t="shared" si="3"/>
        <v>64800</v>
      </c>
      <c r="R12" s="6">
        <f t="shared" si="4"/>
        <v>295200</v>
      </c>
      <c r="S12" s="9">
        <v>0.05</v>
      </c>
      <c r="T12" s="6">
        <f t="shared" si="5"/>
        <v>280440</v>
      </c>
      <c r="U12" s="6"/>
      <c r="V12" s="17">
        <v>0.94099999999999995</v>
      </c>
      <c r="W12" s="18">
        <f t="shared" si="8"/>
        <v>0</v>
      </c>
      <c r="Y12" s="6">
        <v>600</v>
      </c>
      <c r="Z12" s="6">
        <v>700</v>
      </c>
      <c r="AA12" s="6">
        <v>700</v>
      </c>
    </row>
    <row r="13" spans="2:27" x14ac:dyDescent="0.25">
      <c r="B13" s="2">
        <v>10</v>
      </c>
      <c r="C13" s="2" t="s">
        <v>1</v>
      </c>
      <c r="D13" s="14" t="s">
        <v>9</v>
      </c>
      <c r="E13" s="14" t="s">
        <v>11</v>
      </c>
      <c r="F13" s="8">
        <v>594</v>
      </c>
      <c r="G13" s="8">
        <f t="shared" si="6"/>
        <v>55.184459164429249</v>
      </c>
      <c r="H13" s="8">
        <v>12</v>
      </c>
      <c r="I13" s="2">
        <v>2016</v>
      </c>
      <c r="J13" s="2">
        <v>2022</v>
      </c>
      <c r="K13" s="2">
        <f t="shared" si="9"/>
        <v>6</v>
      </c>
      <c r="L13" s="2">
        <v>30</v>
      </c>
      <c r="M13" s="3">
        <v>0.1</v>
      </c>
      <c r="N13" s="5">
        <f t="shared" si="10"/>
        <v>3.0000000000000002E-2</v>
      </c>
      <c r="O13" s="6">
        <v>600</v>
      </c>
      <c r="P13" s="6">
        <f t="shared" si="2"/>
        <v>356400</v>
      </c>
      <c r="Q13" s="6">
        <f t="shared" si="3"/>
        <v>64152</v>
      </c>
      <c r="R13" s="6">
        <f t="shared" si="4"/>
        <v>292248</v>
      </c>
      <c r="S13" s="9">
        <v>0.05</v>
      </c>
      <c r="T13" s="6">
        <f t="shared" si="5"/>
        <v>277635.59999999998</v>
      </c>
      <c r="U13" s="6"/>
      <c r="V13" s="17">
        <v>0.94099999999999995</v>
      </c>
      <c r="W13" s="18">
        <f t="shared" si="8"/>
        <v>0</v>
      </c>
      <c r="Y13" s="6">
        <v>600</v>
      </c>
      <c r="Z13" s="6">
        <v>700</v>
      </c>
      <c r="AA13" s="6">
        <v>700</v>
      </c>
    </row>
    <row r="14" spans="2:27" x14ac:dyDescent="0.25">
      <c r="B14" s="2">
        <v>11</v>
      </c>
      <c r="C14" s="2" t="s">
        <v>1</v>
      </c>
      <c r="D14" s="14" t="s">
        <v>14</v>
      </c>
      <c r="E14" s="14" t="s">
        <v>33</v>
      </c>
      <c r="F14" s="8">
        <v>1804</v>
      </c>
      <c r="G14" s="8">
        <f t="shared" si="6"/>
        <v>167.59724635122959</v>
      </c>
      <c r="H14" s="8">
        <v>10</v>
      </c>
      <c r="I14" s="2">
        <v>2016</v>
      </c>
      <c r="J14" s="2">
        <v>2022</v>
      </c>
      <c r="K14" s="2">
        <f t="shared" si="9"/>
        <v>6</v>
      </c>
      <c r="L14" s="2">
        <v>60</v>
      </c>
      <c r="M14" s="3">
        <v>0.1</v>
      </c>
      <c r="N14" s="5">
        <f t="shared" si="10"/>
        <v>1.5000000000000001E-2</v>
      </c>
      <c r="O14" s="6">
        <v>1300</v>
      </c>
      <c r="P14" s="6">
        <f t="shared" si="2"/>
        <v>2345200</v>
      </c>
      <c r="Q14" s="6">
        <f t="shared" si="3"/>
        <v>211068</v>
      </c>
      <c r="R14" s="6">
        <f t="shared" si="4"/>
        <v>2134132</v>
      </c>
      <c r="S14" s="9">
        <v>0.05</v>
      </c>
      <c r="T14" s="6">
        <f t="shared" si="5"/>
        <v>2027425.4</v>
      </c>
      <c r="U14" s="6"/>
      <c r="V14" s="17">
        <v>0.94099999999999995</v>
      </c>
      <c r="W14" s="18">
        <f t="shared" si="8"/>
        <v>0</v>
      </c>
      <c r="Y14" s="6">
        <v>1200</v>
      </c>
      <c r="Z14" s="6">
        <v>1200</v>
      </c>
      <c r="AA14" s="6">
        <v>1400</v>
      </c>
    </row>
    <row r="15" spans="2:27" ht="30" x14ac:dyDescent="0.25">
      <c r="B15" s="2">
        <v>12</v>
      </c>
      <c r="C15" s="2" t="s">
        <v>12</v>
      </c>
      <c r="D15" s="14" t="s">
        <v>14</v>
      </c>
      <c r="E15" s="14" t="s">
        <v>34</v>
      </c>
      <c r="F15" s="8">
        <v>1804</v>
      </c>
      <c r="G15" s="8">
        <f t="shared" si="6"/>
        <v>167.59724635122959</v>
      </c>
      <c r="H15" s="8">
        <v>10</v>
      </c>
      <c r="I15" s="2">
        <v>2016</v>
      </c>
      <c r="J15" s="2">
        <v>2022</v>
      </c>
      <c r="K15" s="2">
        <f t="shared" ref="K15:K23" si="11">J15-I15</f>
        <v>6</v>
      </c>
      <c r="L15" s="2">
        <v>40</v>
      </c>
      <c r="M15" s="3">
        <v>0.1</v>
      </c>
      <c r="N15" s="5">
        <f t="shared" ref="N15:N23" si="12">(1-M15)/L15</f>
        <v>2.2499999999999999E-2</v>
      </c>
      <c r="O15" s="6">
        <v>1000</v>
      </c>
      <c r="P15" s="6">
        <f t="shared" si="2"/>
        <v>1804000</v>
      </c>
      <c r="Q15" s="6">
        <f t="shared" si="3"/>
        <v>243540</v>
      </c>
      <c r="R15" s="6">
        <f t="shared" si="4"/>
        <v>1560460</v>
      </c>
      <c r="S15" s="9">
        <v>0.05</v>
      </c>
      <c r="T15" s="6">
        <f t="shared" si="5"/>
        <v>1482437</v>
      </c>
      <c r="U15" s="6"/>
      <c r="V15" s="17">
        <v>0.94099999999999995</v>
      </c>
      <c r="W15" s="18">
        <f t="shared" si="8"/>
        <v>0</v>
      </c>
      <c r="Y15" s="6">
        <v>700</v>
      </c>
      <c r="Z15" s="6">
        <v>700</v>
      </c>
      <c r="AA15" s="6">
        <v>1000</v>
      </c>
    </row>
    <row r="16" spans="2:27" ht="30" x14ac:dyDescent="0.25">
      <c r="B16" s="2">
        <v>13</v>
      </c>
      <c r="C16" s="2" t="s">
        <v>1</v>
      </c>
      <c r="D16" s="14" t="s">
        <v>9</v>
      </c>
      <c r="E16" s="14" t="s">
        <v>34</v>
      </c>
      <c r="F16" s="8">
        <v>3040</v>
      </c>
      <c r="G16" s="8">
        <f t="shared" si="6"/>
        <v>282.42551491559749</v>
      </c>
      <c r="H16" s="8">
        <v>8</v>
      </c>
      <c r="I16" s="2">
        <v>2016</v>
      </c>
      <c r="J16" s="2">
        <v>2022</v>
      </c>
      <c r="K16" s="2">
        <f t="shared" si="11"/>
        <v>6</v>
      </c>
      <c r="L16" s="2">
        <v>40</v>
      </c>
      <c r="M16" s="3">
        <v>0.1</v>
      </c>
      <c r="N16" s="5">
        <f t="shared" si="12"/>
        <v>2.2499999999999999E-2</v>
      </c>
      <c r="O16" s="6">
        <v>1000</v>
      </c>
      <c r="P16" s="6">
        <f t="shared" si="2"/>
        <v>3040000</v>
      </c>
      <c r="Q16" s="6">
        <f t="shared" si="3"/>
        <v>410400</v>
      </c>
      <c r="R16" s="6">
        <f t="shared" si="4"/>
        <v>2629600</v>
      </c>
      <c r="S16" s="9">
        <v>0.05</v>
      </c>
      <c r="T16" s="6">
        <f t="shared" si="5"/>
        <v>2498120</v>
      </c>
      <c r="U16" s="6"/>
      <c r="V16" s="17">
        <v>0.94099999999999995</v>
      </c>
      <c r="W16" s="18">
        <f t="shared" si="8"/>
        <v>0</v>
      </c>
      <c r="Y16" s="6">
        <v>600</v>
      </c>
      <c r="Z16" s="6">
        <v>600</v>
      </c>
      <c r="AA16" s="6">
        <v>700</v>
      </c>
    </row>
    <row r="17" spans="2:27" x14ac:dyDescent="0.25">
      <c r="B17" s="2">
        <v>14</v>
      </c>
      <c r="C17" s="2" t="s">
        <v>1</v>
      </c>
      <c r="D17" s="14" t="s">
        <v>15</v>
      </c>
      <c r="E17" s="14" t="s">
        <v>33</v>
      </c>
      <c r="F17" s="8">
        <v>2432</v>
      </c>
      <c r="G17" s="8">
        <f t="shared" si="6"/>
        <v>225.94041193247801</v>
      </c>
      <c r="H17" s="8">
        <v>10</v>
      </c>
      <c r="I17" s="2">
        <v>2016</v>
      </c>
      <c r="J17" s="2">
        <v>2022</v>
      </c>
      <c r="K17" s="2">
        <f t="shared" si="11"/>
        <v>6</v>
      </c>
      <c r="L17" s="2">
        <v>60</v>
      </c>
      <c r="M17" s="3">
        <v>0.1</v>
      </c>
      <c r="N17" s="5">
        <f t="shared" si="12"/>
        <v>1.5000000000000001E-2</v>
      </c>
      <c r="O17" s="6">
        <v>1300</v>
      </c>
      <c r="P17" s="6">
        <f t="shared" si="2"/>
        <v>3161600</v>
      </c>
      <c r="Q17" s="6">
        <f t="shared" si="3"/>
        <v>284544.00000000006</v>
      </c>
      <c r="R17" s="6">
        <f t="shared" si="4"/>
        <v>2877056</v>
      </c>
      <c r="S17" s="9">
        <v>0.05</v>
      </c>
      <c r="T17" s="6">
        <f t="shared" si="5"/>
        <v>2733203.1999999997</v>
      </c>
      <c r="U17" s="6"/>
      <c r="V17" s="17">
        <v>0.94099999999999995</v>
      </c>
      <c r="W17" s="18">
        <f t="shared" si="8"/>
        <v>0</v>
      </c>
      <c r="Y17" s="6">
        <v>1100</v>
      </c>
      <c r="Z17" s="6">
        <v>1200</v>
      </c>
      <c r="AA17" s="6">
        <v>1200</v>
      </c>
    </row>
    <row r="18" spans="2:27" ht="30" x14ac:dyDescent="0.25">
      <c r="B18" s="2">
        <v>15</v>
      </c>
      <c r="C18" s="2" t="s">
        <v>12</v>
      </c>
      <c r="D18" s="14" t="s">
        <v>15</v>
      </c>
      <c r="E18" s="14" t="s">
        <v>34</v>
      </c>
      <c r="F18" s="8">
        <v>2432</v>
      </c>
      <c r="G18" s="8">
        <f t="shared" si="6"/>
        <v>225.94041193247801</v>
      </c>
      <c r="H18" s="8">
        <v>10</v>
      </c>
      <c r="I18" s="2">
        <v>2016</v>
      </c>
      <c r="J18" s="2">
        <v>2022</v>
      </c>
      <c r="K18" s="2">
        <f t="shared" si="11"/>
        <v>6</v>
      </c>
      <c r="L18" s="2">
        <v>40</v>
      </c>
      <c r="M18" s="3">
        <v>0.1</v>
      </c>
      <c r="N18" s="5">
        <f t="shared" si="12"/>
        <v>2.2499999999999999E-2</v>
      </c>
      <c r="O18" s="6">
        <v>1000</v>
      </c>
      <c r="P18" s="6">
        <f t="shared" si="2"/>
        <v>2432000</v>
      </c>
      <c r="Q18" s="6">
        <f t="shared" si="3"/>
        <v>328320</v>
      </c>
      <c r="R18" s="6">
        <f t="shared" si="4"/>
        <v>2103680</v>
      </c>
      <c r="S18" s="9">
        <v>0.05</v>
      </c>
      <c r="T18" s="6">
        <f t="shared" si="5"/>
        <v>1998496</v>
      </c>
      <c r="U18" s="6"/>
      <c r="V18" s="17">
        <v>0.94099999999999995</v>
      </c>
      <c r="W18" s="18">
        <f t="shared" si="8"/>
        <v>0</v>
      </c>
      <c r="Y18" s="6">
        <v>700</v>
      </c>
      <c r="Z18" s="6">
        <v>700</v>
      </c>
      <c r="AA18" s="6">
        <v>800</v>
      </c>
    </row>
    <row r="19" spans="2:27" ht="30" x14ac:dyDescent="0.25">
      <c r="B19" s="2">
        <v>16</v>
      </c>
      <c r="C19" s="2" t="s">
        <v>1</v>
      </c>
      <c r="D19" s="14" t="s">
        <v>16</v>
      </c>
      <c r="E19" s="14" t="s">
        <v>34</v>
      </c>
      <c r="F19" s="8">
        <v>828</v>
      </c>
      <c r="G19" s="8">
        <f t="shared" si="6"/>
        <v>76.923791562537744</v>
      </c>
      <c r="H19" s="8">
        <v>10</v>
      </c>
      <c r="I19" s="2">
        <v>2016</v>
      </c>
      <c r="J19" s="2">
        <v>2022</v>
      </c>
      <c r="K19" s="2">
        <f t="shared" si="11"/>
        <v>6</v>
      </c>
      <c r="L19" s="2">
        <v>40</v>
      </c>
      <c r="M19" s="3">
        <v>0.1</v>
      </c>
      <c r="N19" s="5">
        <f t="shared" si="12"/>
        <v>2.2499999999999999E-2</v>
      </c>
      <c r="O19" s="6">
        <v>1000</v>
      </c>
      <c r="P19" s="6">
        <f t="shared" si="2"/>
        <v>828000</v>
      </c>
      <c r="Q19" s="6">
        <f t="shared" si="3"/>
        <v>111780</v>
      </c>
      <c r="R19" s="6">
        <f t="shared" si="4"/>
        <v>716220</v>
      </c>
      <c r="S19" s="9">
        <v>0.05</v>
      </c>
      <c r="T19" s="6">
        <f t="shared" si="5"/>
        <v>680409</v>
      </c>
      <c r="U19" s="6"/>
      <c r="V19" s="17">
        <v>0.94099999999999995</v>
      </c>
      <c r="W19" s="18">
        <f t="shared" si="8"/>
        <v>0</v>
      </c>
      <c r="Y19" s="6">
        <v>700</v>
      </c>
      <c r="Z19" s="6">
        <v>700</v>
      </c>
      <c r="AA19" s="6">
        <v>800</v>
      </c>
    </row>
    <row r="20" spans="2:27" x14ac:dyDescent="0.25">
      <c r="B20" s="2">
        <v>17</v>
      </c>
      <c r="C20" s="2" t="s">
        <v>1</v>
      </c>
      <c r="D20" s="14" t="s">
        <v>9</v>
      </c>
      <c r="E20" s="14" t="s">
        <v>11</v>
      </c>
      <c r="F20" s="8">
        <v>450</v>
      </c>
      <c r="G20" s="8">
        <f t="shared" si="6"/>
        <v>41.80640845790095</v>
      </c>
      <c r="H20" s="8">
        <v>8</v>
      </c>
      <c r="I20" s="2">
        <v>2016</v>
      </c>
      <c r="J20" s="2">
        <v>2022</v>
      </c>
      <c r="K20" s="2">
        <f t="shared" si="11"/>
        <v>6</v>
      </c>
      <c r="L20" s="2">
        <v>30</v>
      </c>
      <c r="M20" s="3">
        <v>0.1</v>
      </c>
      <c r="N20" s="5">
        <f t="shared" si="12"/>
        <v>3.0000000000000002E-2</v>
      </c>
      <c r="O20" s="6">
        <v>600</v>
      </c>
      <c r="P20" s="6">
        <f t="shared" si="2"/>
        <v>270000</v>
      </c>
      <c r="Q20" s="6">
        <f t="shared" si="3"/>
        <v>48600.000000000007</v>
      </c>
      <c r="R20" s="6">
        <f t="shared" si="4"/>
        <v>221400</v>
      </c>
      <c r="S20" s="9">
        <v>0.05</v>
      </c>
      <c r="T20" s="6">
        <f t="shared" si="5"/>
        <v>210330</v>
      </c>
      <c r="U20" s="6"/>
      <c r="V20" s="17">
        <v>0.94099999999999995</v>
      </c>
      <c r="W20" s="18">
        <f t="shared" si="8"/>
        <v>0</v>
      </c>
      <c r="Y20" s="6">
        <v>600</v>
      </c>
      <c r="Z20" s="6">
        <v>600</v>
      </c>
      <c r="AA20" s="6">
        <v>600</v>
      </c>
    </row>
    <row r="21" spans="2:27" ht="30" x14ac:dyDescent="0.25">
      <c r="B21" s="2">
        <v>18</v>
      </c>
      <c r="C21" s="2" t="s">
        <v>1</v>
      </c>
      <c r="D21" s="14" t="s">
        <v>35</v>
      </c>
      <c r="E21" s="14" t="s">
        <v>34</v>
      </c>
      <c r="F21" s="8">
        <v>1530</v>
      </c>
      <c r="G21" s="8">
        <f t="shared" si="6"/>
        <v>142.14178875686324</v>
      </c>
      <c r="H21" s="8">
        <v>12</v>
      </c>
      <c r="I21" s="2">
        <v>2016</v>
      </c>
      <c r="J21" s="2">
        <v>2022</v>
      </c>
      <c r="K21" s="2">
        <f t="shared" si="11"/>
        <v>6</v>
      </c>
      <c r="L21" s="2">
        <v>40</v>
      </c>
      <c r="M21" s="3">
        <v>0.1</v>
      </c>
      <c r="N21" s="5">
        <f t="shared" si="12"/>
        <v>2.2499999999999999E-2</v>
      </c>
      <c r="O21" s="6">
        <v>1000</v>
      </c>
      <c r="P21" s="6">
        <f t="shared" si="2"/>
        <v>1530000</v>
      </c>
      <c r="Q21" s="6">
        <f t="shared" si="3"/>
        <v>206550</v>
      </c>
      <c r="R21" s="6">
        <f t="shared" si="4"/>
        <v>1323450</v>
      </c>
      <c r="S21" s="9">
        <v>0.05</v>
      </c>
      <c r="T21" s="6">
        <f t="shared" si="5"/>
        <v>1257277.5</v>
      </c>
      <c r="U21" s="6"/>
      <c r="V21" s="17">
        <v>0.94099999999999995</v>
      </c>
      <c r="W21" s="18">
        <f t="shared" si="8"/>
        <v>0</v>
      </c>
      <c r="Y21" s="6">
        <v>600</v>
      </c>
      <c r="Z21" s="6">
        <v>800</v>
      </c>
      <c r="AA21" s="6">
        <v>800</v>
      </c>
    </row>
    <row r="22" spans="2:27" ht="30" x14ac:dyDescent="0.25">
      <c r="B22" s="2">
        <v>19</v>
      </c>
      <c r="C22" s="2" t="s">
        <v>1</v>
      </c>
      <c r="D22" s="14" t="s">
        <v>17</v>
      </c>
      <c r="E22" s="14" t="s">
        <v>34</v>
      </c>
      <c r="F22" s="8">
        <v>2340</v>
      </c>
      <c r="G22" s="8">
        <f t="shared" si="6"/>
        <v>217.39332398108493</v>
      </c>
      <c r="H22" s="8">
        <v>15</v>
      </c>
      <c r="I22" s="2">
        <v>2016</v>
      </c>
      <c r="J22" s="2">
        <v>2022</v>
      </c>
      <c r="K22" s="2">
        <f t="shared" si="11"/>
        <v>6</v>
      </c>
      <c r="L22" s="2">
        <v>40</v>
      </c>
      <c r="M22" s="3">
        <v>0.1</v>
      </c>
      <c r="N22" s="5">
        <f t="shared" si="12"/>
        <v>2.2499999999999999E-2</v>
      </c>
      <c r="O22" s="6">
        <v>1000</v>
      </c>
      <c r="P22" s="6">
        <f t="shared" si="2"/>
        <v>2340000</v>
      </c>
      <c r="Q22" s="6">
        <f t="shared" si="3"/>
        <v>315900</v>
      </c>
      <c r="R22" s="6">
        <f t="shared" si="4"/>
        <v>2024100</v>
      </c>
      <c r="S22" s="9">
        <v>0.05</v>
      </c>
      <c r="T22" s="6">
        <f t="shared" si="5"/>
        <v>1922895</v>
      </c>
      <c r="U22" s="6"/>
      <c r="V22" s="17">
        <v>0.94099999999999995</v>
      </c>
      <c r="W22" s="18">
        <f t="shared" si="8"/>
        <v>0</v>
      </c>
      <c r="Y22" s="6">
        <v>650</v>
      </c>
      <c r="Z22" s="6">
        <v>800</v>
      </c>
      <c r="AA22" s="6">
        <v>800</v>
      </c>
    </row>
    <row r="23" spans="2:27" ht="30" x14ac:dyDescent="0.25">
      <c r="B23" s="2">
        <v>20</v>
      </c>
      <c r="C23" s="2" t="s">
        <v>1</v>
      </c>
      <c r="D23" s="14" t="s">
        <v>18</v>
      </c>
      <c r="E23" s="14" t="s">
        <v>60</v>
      </c>
      <c r="F23" s="8">
        <v>10240</v>
      </c>
      <c r="G23" s="8">
        <f t="shared" si="6"/>
        <v>951.32805024201264</v>
      </c>
      <c r="H23" s="8">
        <v>20</v>
      </c>
      <c r="I23" s="2">
        <v>2016</v>
      </c>
      <c r="J23" s="2">
        <v>2022</v>
      </c>
      <c r="K23" s="2">
        <f t="shared" si="11"/>
        <v>6</v>
      </c>
      <c r="L23" s="2">
        <v>40</v>
      </c>
      <c r="M23" s="3">
        <v>0.1</v>
      </c>
      <c r="N23" s="5">
        <f t="shared" si="12"/>
        <v>2.2499999999999999E-2</v>
      </c>
      <c r="O23" s="6">
        <v>1000</v>
      </c>
      <c r="P23" s="6">
        <f t="shared" si="2"/>
        <v>10240000</v>
      </c>
      <c r="Q23" s="6">
        <f t="shared" si="3"/>
        <v>1382400</v>
      </c>
      <c r="R23" s="6">
        <f t="shared" si="4"/>
        <v>8857600</v>
      </c>
      <c r="S23" s="9">
        <v>0.05</v>
      </c>
      <c r="T23" s="6">
        <f t="shared" si="5"/>
        <v>8414720</v>
      </c>
      <c r="U23" s="6"/>
      <c r="V23" s="17">
        <v>0.94099999999999995</v>
      </c>
      <c r="W23" s="18">
        <f t="shared" si="8"/>
        <v>0</v>
      </c>
      <c r="Y23" s="6">
        <v>650</v>
      </c>
      <c r="Z23" s="6">
        <v>800</v>
      </c>
      <c r="AA23" s="6">
        <v>800</v>
      </c>
    </row>
    <row r="24" spans="2:27" ht="30" x14ac:dyDescent="0.25">
      <c r="B24" s="2">
        <v>21</v>
      </c>
      <c r="C24" s="2" t="s">
        <v>1</v>
      </c>
      <c r="D24" s="14" t="s">
        <v>9</v>
      </c>
      <c r="E24" s="14" t="s">
        <v>34</v>
      </c>
      <c r="F24" s="8">
        <v>4620</v>
      </c>
      <c r="G24" s="8">
        <f t="shared" si="6"/>
        <v>429.21246016778309</v>
      </c>
      <c r="H24" s="8">
        <v>20</v>
      </c>
      <c r="I24" s="2">
        <v>2016</v>
      </c>
      <c r="J24" s="2">
        <v>2022</v>
      </c>
      <c r="K24" s="2">
        <f t="shared" ref="K24:K29" si="13">J24-I24</f>
        <v>6</v>
      </c>
      <c r="L24" s="2">
        <v>40</v>
      </c>
      <c r="M24" s="3">
        <v>0.1</v>
      </c>
      <c r="N24" s="5">
        <f t="shared" ref="N24:N29" si="14">(1-M24)/L24</f>
        <v>2.2499999999999999E-2</v>
      </c>
      <c r="O24" s="6">
        <v>1000</v>
      </c>
      <c r="P24" s="6">
        <f t="shared" si="2"/>
        <v>4620000</v>
      </c>
      <c r="Q24" s="6">
        <f t="shared" si="3"/>
        <v>623700</v>
      </c>
      <c r="R24" s="6">
        <f t="shared" si="4"/>
        <v>3996300</v>
      </c>
      <c r="S24" s="9">
        <v>0.05</v>
      </c>
      <c r="T24" s="6">
        <f t="shared" si="5"/>
        <v>3796485</v>
      </c>
      <c r="U24" s="6"/>
      <c r="V24" s="17">
        <v>0.94099999999999995</v>
      </c>
      <c r="W24" s="18">
        <f t="shared" si="8"/>
        <v>0</v>
      </c>
      <c r="Y24" s="6">
        <v>650</v>
      </c>
      <c r="Z24" s="6">
        <v>700</v>
      </c>
      <c r="AA24" s="6">
        <v>700</v>
      </c>
    </row>
    <row r="25" spans="2:27" x14ac:dyDescent="0.25">
      <c r="B25" s="2">
        <v>22</v>
      </c>
      <c r="C25" s="2" t="s">
        <v>1</v>
      </c>
      <c r="D25" s="14" t="s">
        <v>36</v>
      </c>
      <c r="E25" s="14" t="s">
        <v>33</v>
      </c>
      <c r="F25" s="8">
        <v>13680</v>
      </c>
      <c r="G25" s="8">
        <f t="shared" si="6"/>
        <v>1270.9148171201889</v>
      </c>
      <c r="H25" s="8">
        <v>18</v>
      </c>
      <c r="I25" s="2">
        <v>2016</v>
      </c>
      <c r="J25" s="2">
        <v>2022</v>
      </c>
      <c r="K25" s="2">
        <f t="shared" si="13"/>
        <v>6</v>
      </c>
      <c r="L25" s="2">
        <v>60</v>
      </c>
      <c r="M25" s="3">
        <v>0.1</v>
      </c>
      <c r="N25" s="5">
        <f t="shared" si="14"/>
        <v>1.5000000000000001E-2</v>
      </c>
      <c r="O25" s="6">
        <v>1300</v>
      </c>
      <c r="P25" s="6">
        <f t="shared" si="2"/>
        <v>17784000</v>
      </c>
      <c r="Q25" s="6">
        <f t="shared" si="3"/>
        <v>1600560</v>
      </c>
      <c r="R25" s="6">
        <f t="shared" si="4"/>
        <v>16183440</v>
      </c>
      <c r="S25" s="9">
        <v>0.05</v>
      </c>
      <c r="T25" s="6">
        <f t="shared" si="5"/>
        <v>15374268</v>
      </c>
      <c r="U25" s="6"/>
      <c r="V25" s="17">
        <v>0.94099999999999995</v>
      </c>
      <c r="W25" s="18">
        <f t="shared" si="8"/>
        <v>0</v>
      </c>
      <c r="Y25" s="6">
        <v>650</v>
      </c>
      <c r="Z25" s="6">
        <v>700</v>
      </c>
      <c r="AA25" s="6">
        <v>900</v>
      </c>
    </row>
    <row r="26" spans="2:27" x14ac:dyDescent="0.25">
      <c r="B26" s="2">
        <v>23</v>
      </c>
      <c r="C26" s="2" t="s">
        <v>12</v>
      </c>
      <c r="D26" s="14" t="s">
        <v>36</v>
      </c>
      <c r="E26" s="14" t="s">
        <v>33</v>
      </c>
      <c r="F26" s="8">
        <v>13680</v>
      </c>
      <c r="G26" s="8">
        <f t="shared" si="6"/>
        <v>1270.9148171201889</v>
      </c>
      <c r="H26" s="8">
        <v>18</v>
      </c>
      <c r="I26" s="2">
        <v>2016</v>
      </c>
      <c r="J26" s="2">
        <v>2022</v>
      </c>
      <c r="K26" s="2">
        <f t="shared" si="13"/>
        <v>6</v>
      </c>
      <c r="L26" s="2">
        <v>60</v>
      </c>
      <c r="M26" s="3">
        <v>0.1</v>
      </c>
      <c r="N26" s="5">
        <f t="shared" si="14"/>
        <v>1.5000000000000001E-2</v>
      </c>
      <c r="O26" s="6">
        <v>1300</v>
      </c>
      <c r="P26" s="6">
        <f t="shared" si="2"/>
        <v>17784000</v>
      </c>
      <c r="Q26" s="6">
        <f t="shared" si="3"/>
        <v>1600560</v>
      </c>
      <c r="R26" s="6">
        <f t="shared" si="4"/>
        <v>16183440</v>
      </c>
      <c r="S26" s="9">
        <v>0.05</v>
      </c>
      <c r="T26" s="6">
        <f t="shared" si="5"/>
        <v>15374268</v>
      </c>
      <c r="U26" s="6"/>
      <c r="V26" s="17">
        <v>0.94099999999999995</v>
      </c>
      <c r="W26" s="18">
        <f t="shared" si="8"/>
        <v>0</v>
      </c>
      <c r="Y26" s="6">
        <v>650</v>
      </c>
      <c r="Z26" s="6">
        <v>700</v>
      </c>
      <c r="AA26" s="6">
        <v>900</v>
      </c>
    </row>
    <row r="27" spans="2:27" ht="30" x14ac:dyDescent="0.25">
      <c r="B27" s="2">
        <v>24</v>
      </c>
      <c r="C27" s="2" t="s">
        <v>19</v>
      </c>
      <c r="D27" s="14" t="s">
        <v>36</v>
      </c>
      <c r="E27" s="14" t="s">
        <v>31</v>
      </c>
      <c r="F27" s="8">
        <v>13680</v>
      </c>
      <c r="G27" s="8">
        <f t="shared" si="6"/>
        <v>1270.9148171201889</v>
      </c>
      <c r="H27" s="8">
        <v>18</v>
      </c>
      <c r="I27" s="2">
        <v>2016</v>
      </c>
      <c r="J27" s="2">
        <v>2022</v>
      </c>
      <c r="K27" s="2">
        <f t="shared" si="13"/>
        <v>6</v>
      </c>
      <c r="L27" s="2">
        <v>40</v>
      </c>
      <c r="M27" s="3">
        <v>0.1</v>
      </c>
      <c r="N27" s="5">
        <f t="shared" si="14"/>
        <v>2.2499999999999999E-2</v>
      </c>
      <c r="O27" s="6">
        <v>1100</v>
      </c>
      <c r="P27" s="6">
        <f t="shared" si="2"/>
        <v>15048000</v>
      </c>
      <c r="Q27" s="6">
        <f t="shared" si="3"/>
        <v>2031480</v>
      </c>
      <c r="R27" s="6">
        <f t="shared" si="4"/>
        <v>13016520</v>
      </c>
      <c r="S27" s="9">
        <v>0.05</v>
      </c>
      <c r="T27" s="6">
        <f t="shared" si="5"/>
        <v>12365694</v>
      </c>
      <c r="U27" s="6"/>
      <c r="V27" s="17">
        <v>0.94099999999999995</v>
      </c>
      <c r="W27" s="18">
        <f t="shared" si="8"/>
        <v>0</v>
      </c>
      <c r="Y27" s="6">
        <v>550</v>
      </c>
      <c r="Z27" s="6">
        <v>700</v>
      </c>
      <c r="AA27" s="6">
        <v>700</v>
      </c>
    </row>
    <row r="28" spans="2:27" x14ac:dyDescent="0.25">
      <c r="B28" s="2">
        <v>25</v>
      </c>
      <c r="C28" s="2" t="s">
        <v>1</v>
      </c>
      <c r="D28" s="14" t="s">
        <v>20</v>
      </c>
      <c r="E28" s="14" t="s">
        <v>33</v>
      </c>
      <c r="F28" s="8">
        <v>2052</v>
      </c>
      <c r="G28" s="8">
        <f t="shared" si="6"/>
        <v>190.63722256802833</v>
      </c>
      <c r="H28" s="8">
        <v>8</v>
      </c>
      <c r="I28" s="2">
        <v>2016</v>
      </c>
      <c r="J28" s="2">
        <v>2022</v>
      </c>
      <c r="K28" s="2">
        <f t="shared" si="13"/>
        <v>6</v>
      </c>
      <c r="L28" s="2">
        <v>60</v>
      </c>
      <c r="M28" s="3">
        <v>0.1</v>
      </c>
      <c r="N28" s="5">
        <f t="shared" si="14"/>
        <v>1.5000000000000001E-2</v>
      </c>
      <c r="O28" s="6">
        <v>1100</v>
      </c>
      <c r="P28" s="6">
        <f t="shared" si="2"/>
        <v>2257200</v>
      </c>
      <c r="Q28" s="6">
        <f t="shared" si="3"/>
        <v>203148</v>
      </c>
      <c r="R28" s="6">
        <f t="shared" si="4"/>
        <v>2054052</v>
      </c>
      <c r="S28" s="9">
        <v>0.05</v>
      </c>
      <c r="T28" s="6">
        <f t="shared" si="5"/>
        <v>1951349.4</v>
      </c>
      <c r="U28" s="6"/>
      <c r="V28" s="17">
        <v>0.94099999999999995</v>
      </c>
      <c r="W28" s="18">
        <f t="shared" si="8"/>
        <v>0</v>
      </c>
      <c r="Y28" s="6">
        <v>1000</v>
      </c>
      <c r="Z28" s="6">
        <v>600</v>
      </c>
      <c r="AA28" s="6">
        <v>800</v>
      </c>
    </row>
    <row r="29" spans="2:27" ht="30" x14ac:dyDescent="0.25">
      <c r="B29" s="2">
        <v>26</v>
      </c>
      <c r="C29" s="2" t="s">
        <v>12</v>
      </c>
      <c r="D29" s="14" t="s">
        <v>20</v>
      </c>
      <c r="E29" s="14" t="s">
        <v>34</v>
      </c>
      <c r="F29" s="8">
        <v>2052</v>
      </c>
      <c r="G29" s="8">
        <f t="shared" si="6"/>
        <v>190.63722256802833</v>
      </c>
      <c r="H29" s="8">
        <v>8</v>
      </c>
      <c r="I29" s="2">
        <v>2016</v>
      </c>
      <c r="J29" s="2">
        <v>2022</v>
      </c>
      <c r="K29" s="2">
        <f t="shared" si="13"/>
        <v>6</v>
      </c>
      <c r="L29" s="2">
        <v>40</v>
      </c>
      <c r="M29" s="3">
        <v>0.1</v>
      </c>
      <c r="N29" s="5">
        <f t="shared" si="14"/>
        <v>2.2499999999999999E-2</v>
      </c>
      <c r="O29" s="6">
        <v>1000</v>
      </c>
      <c r="P29" s="6">
        <f t="shared" si="2"/>
        <v>2052000</v>
      </c>
      <c r="Q29" s="6">
        <f t="shared" si="3"/>
        <v>277020</v>
      </c>
      <c r="R29" s="6">
        <f t="shared" si="4"/>
        <v>1774980</v>
      </c>
      <c r="S29" s="9">
        <v>0.05</v>
      </c>
      <c r="T29" s="6">
        <f t="shared" si="5"/>
        <v>1686231</v>
      </c>
      <c r="U29" s="6"/>
      <c r="V29" s="17">
        <v>0.94099999999999995</v>
      </c>
      <c r="W29" s="18">
        <f t="shared" si="8"/>
        <v>0</v>
      </c>
      <c r="Y29" s="6"/>
      <c r="Z29" s="6">
        <v>600</v>
      </c>
      <c r="AA29" s="6">
        <v>700</v>
      </c>
    </row>
    <row r="30" spans="2:27" ht="30" x14ac:dyDescent="0.25">
      <c r="B30" s="2">
        <v>27</v>
      </c>
      <c r="C30" s="2" t="s">
        <v>1</v>
      </c>
      <c r="D30" s="14" t="s">
        <v>21</v>
      </c>
      <c r="E30" s="14" t="s">
        <v>60</v>
      </c>
      <c r="F30" s="8">
        <v>6150</v>
      </c>
      <c r="G30" s="8">
        <f t="shared" si="6"/>
        <v>571.3542489246463</v>
      </c>
      <c r="H30" s="8">
        <v>45</v>
      </c>
      <c r="I30" s="2">
        <v>2016</v>
      </c>
      <c r="J30" s="2">
        <v>2022</v>
      </c>
      <c r="K30" s="2">
        <f t="shared" ref="K30:K41" si="15">J30-I30</f>
        <v>6</v>
      </c>
      <c r="L30" s="2">
        <v>40</v>
      </c>
      <c r="M30" s="3">
        <v>0.1</v>
      </c>
      <c r="N30" s="5">
        <f t="shared" ref="N30:N41" si="16">(1-M30)/L30</f>
        <v>2.2499999999999999E-2</v>
      </c>
      <c r="O30" s="6">
        <v>1200</v>
      </c>
      <c r="P30" s="6">
        <f t="shared" si="2"/>
        <v>7380000</v>
      </c>
      <c r="Q30" s="6">
        <f t="shared" si="3"/>
        <v>996300</v>
      </c>
      <c r="R30" s="6">
        <f t="shared" si="4"/>
        <v>6383700</v>
      </c>
      <c r="S30" s="9">
        <v>0.05</v>
      </c>
      <c r="T30" s="6">
        <f t="shared" si="5"/>
        <v>6064515</v>
      </c>
      <c r="U30" s="6"/>
      <c r="V30" s="17">
        <v>0.94099999999999995</v>
      </c>
      <c r="W30" s="18">
        <f t="shared" si="8"/>
        <v>0</v>
      </c>
      <c r="Y30" s="6">
        <v>700</v>
      </c>
      <c r="Z30" s="6">
        <v>1100</v>
      </c>
      <c r="AA30" s="6">
        <v>1100</v>
      </c>
    </row>
    <row r="31" spans="2:27" ht="30" x14ac:dyDescent="0.25">
      <c r="B31" s="2">
        <v>28</v>
      </c>
      <c r="C31" s="2" t="s">
        <v>1</v>
      </c>
      <c r="D31" s="14" t="s">
        <v>22</v>
      </c>
      <c r="E31" s="14" t="s">
        <v>60</v>
      </c>
      <c r="F31" s="8">
        <v>2400</v>
      </c>
      <c r="G31" s="8">
        <f t="shared" si="6"/>
        <v>222.96751177547173</v>
      </c>
      <c r="H31" s="8">
        <v>20</v>
      </c>
      <c r="I31" s="2">
        <v>2016</v>
      </c>
      <c r="J31" s="2">
        <v>2022</v>
      </c>
      <c r="K31" s="2">
        <f t="shared" si="15"/>
        <v>6</v>
      </c>
      <c r="L31" s="2">
        <v>40</v>
      </c>
      <c r="M31" s="3">
        <v>0.1</v>
      </c>
      <c r="N31" s="5">
        <f t="shared" si="16"/>
        <v>2.2499999999999999E-2</v>
      </c>
      <c r="O31" s="6">
        <v>1000</v>
      </c>
      <c r="P31" s="6">
        <f t="shared" si="2"/>
        <v>2400000</v>
      </c>
      <c r="Q31" s="6">
        <f t="shared" si="3"/>
        <v>324000</v>
      </c>
      <c r="R31" s="6">
        <f t="shared" si="4"/>
        <v>2076000</v>
      </c>
      <c r="S31" s="9">
        <v>0.05</v>
      </c>
      <c r="T31" s="6">
        <f t="shared" si="5"/>
        <v>1972200</v>
      </c>
      <c r="U31" s="6"/>
      <c r="V31" s="17">
        <v>0.94099999999999995</v>
      </c>
      <c r="W31" s="18">
        <f t="shared" si="8"/>
        <v>0</v>
      </c>
      <c r="Y31" s="6">
        <v>650</v>
      </c>
      <c r="Z31" s="6">
        <v>800</v>
      </c>
      <c r="AA31" s="6">
        <v>800</v>
      </c>
    </row>
    <row r="32" spans="2:27" x14ac:dyDescent="0.25">
      <c r="B32" s="2">
        <v>29</v>
      </c>
      <c r="C32" s="2" t="s">
        <v>1</v>
      </c>
      <c r="D32" s="14" t="s">
        <v>23</v>
      </c>
      <c r="E32" s="14" t="s">
        <v>33</v>
      </c>
      <c r="F32" s="8">
        <v>2400</v>
      </c>
      <c r="G32" s="8">
        <f t="shared" si="6"/>
        <v>222.96751177547173</v>
      </c>
      <c r="H32" s="8">
        <v>12</v>
      </c>
      <c r="I32" s="2">
        <v>2016</v>
      </c>
      <c r="J32" s="2">
        <v>2022</v>
      </c>
      <c r="K32" s="2">
        <f t="shared" si="15"/>
        <v>6</v>
      </c>
      <c r="L32" s="2">
        <v>60</v>
      </c>
      <c r="M32" s="3">
        <v>0.1</v>
      </c>
      <c r="N32" s="5">
        <f t="shared" si="16"/>
        <v>1.5000000000000001E-2</v>
      </c>
      <c r="O32" s="6">
        <v>1100</v>
      </c>
      <c r="P32" s="6">
        <f t="shared" si="2"/>
        <v>2640000</v>
      </c>
      <c r="Q32" s="6">
        <f t="shared" si="3"/>
        <v>237600</v>
      </c>
      <c r="R32" s="6">
        <f t="shared" si="4"/>
        <v>2402400</v>
      </c>
      <c r="S32" s="9">
        <v>0.05</v>
      </c>
      <c r="T32" s="6">
        <f t="shared" si="5"/>
        <v>2282280</v>
      </c>
      <c r="U32" s="6"/>
      <c r="V32" s="17">
        <v>0.94099999999999995</v>
      </c>
      <c r="W32" s="18">
        <f t="shared" si="8"/>
        <v>0</v>
      </c>
      <c r="Y32" s="6">
        <v>1000</v>
      </c>
      <c r="Z32" s="6">
        <v>800</v>
      </c>
      <c r="AA32" s="6">
        <v>800</v>
      </c>
    </row>
    <row r="33" spans="2:27" ht="30" x14ac:dyDescent="0.25">
      <c r="B33" s="2">
        <v>30</v>
      </c>
      <c r="C33" s="2" t="s">
        <v>12</v>
      </c>
      <c r="D33" s="14" t="s">
        <v>23</v>
      </c>
      <c r="E33" s="14" t="s">
        <v>34</v>
      </c>
      <c r="F33" s="8">
        <v>2400</v>
      </c>
      <c r="G33" s="8">
        <f t="shared" si="6"/>
        <v>222.96751177547173</v>
      </c>
      <c r="H33" s="8">
        <v>12</v>
      </c>
      <c r="I33" s="2">
        <v>2016</v>
      </c>
      <c r="J33" s="2">
        <v>2022</v>
      </c>
      <c r="K33" s="2">
        <f t="shared" si="15"/>
        <v>6</v>
      </c>
      <c r="L33" s="2">
        <v>40</v>
      </c>
      <c r="M33" s="3">
        <v>0.1</v>
      </c>
      <c r="N33" s="5">
        <f t="shared" si="16"/>
        <v>2.2499999999999999E-2</v>
      </c>
      <c r="O33" s="6">
        <v>1000</v>
      </c>
      <c r="P33" s="6">
        <f t="shared" si="2"/>
        <v>2400000</v>
      </c>
      <c r="Q33" s="6">
        <f t="shared" si="3"/>
        <v>324000</v>
      </c>
      <c r="R33" s="6">
        <f t="shared" si="4"/>
        <v>2076000</v>
      </c>
      <c r="S33" s="9">
        <v>0.05</v>
      </c>
      <c r="T33" s="6">
        <f t="shared" si="5"/>
        <v>1972200</v>
      </c>
      <c r="U33" s="6"/>
      <c r="V33" s="17">
        <v>0.94099999999999995</v>
      </c>
      <c r="W33" s="18">
        <f t="shared" si="8"/>
        <v>0</v>
      </c>
      <c r="Y33" s="6">
        <v>600</v>
      </c>
      <c r="Z33" s="6">
        <v>800</v>
      </c>
      <c r="AA33" s="6">
        <v>700</v>
      </c>
    </row>
    <row r="34" spans="2:27" ht="30" x14ac:dyDescent="0.25">
      <c r="B34" s="2">
        <v>31</v>
      </c>
      <c r="C34" s="2" t="s">
        <v>1</v>
      </c>
      <c r="D34" s="14" t="s">
        <v>23</v>
      </c>
      <c r="E34" s="14" t="s">
        <v>34</v>
      </c>
      <c r="F34" s="8">
        <v>4000</v>
      </c>
      <c r="G34" s="8">
        <f t="shared" si="6"/>
        <v>371.61251962578621</v>
      </c>
      <c r="H34" s="8">
        <v>12</v>
      </c>
      <c r="I34" s="2">
        <v>2016</v>
      </c>
      <c r="J34" s="2">
        <v>2022</v>
      </c>
      <c r="K34" s="2">
        <f t="shared" si="15"/>
        <v>6</v>
      </c>
      <c r="L34" s="2">
        <v>40</v>
      </c>
      <c r="M34" s="3">
        <v>0.1</v>
      </c>
      <c r="N34" s="5">
        <f t="shared" si="16"/>
        <v>2.2499999999999999E-2</v>
      </c>
      <c r="O34" s="6">
        <v>1000</v>
      </c>
      <c r="P34" s="6">
        <f t="shared" si="2"/>
        <v>4000000</v>
      </c>
      <c r="Q34" s="6">
        <f t="shared" si="3"/>
        <v>540000</v>
      </c>
      <c r="R34" s="6">
        <f t="shared" si="4"/>
        <v>3460000</v>
      </c>
      <c r="S34" s="9">
        <v>0.05</v>
      </c>
      <c r="T34" s="6">
        <f t="shared" si="5"/>
        <v>3287000</v>
      </c>
      <c r="U34" s="6"/>
      <c r="V34" s="17">
        <v>0.94099999999999995</v>
      </c>
      <c r="W34" s="18">
        <f t="shared" si="8"/>
        <v>0</v>
      </c>
      <c r="Y34" s="6">
        <v>600</v>
      </c>
      <c r="Z34" s="6">
        <v>800</v>
      </c>
      <c r="AA34" s="6">
        <v>700</v>
      </c>
    </row>
    <row r="35" spans="2:27" x14ac:dyDescent="0.25">
      <c r="B35" s="2">
        <v>32</v>
      </c>
      <c r="C35" s="2" t="s">
        <v>1</v>
      </c>
      <c r="D35" s="14" t="s">
        <v>9</v>
      </c>
      <c r="E35" s="14" t="s">
        <v>33</v>
      </c>
      <c r="F35" s="8">
        <v>1088</v>
      </c>
      <c r="G35" s="8">
        <f t="shared" si="6"/>
        <v>101.07860533821385</v>
      </c>
      <c r="H35" s="8">
        <v>10</v>
      </c>
      <c r="I35" s="2">
        <v>2016</v>
      </c>
      <c r="J35" s="2">
        <v>2022</v>
      </c>
      <c r="K35" s="2">
        <f t="shared" si="15"/>
        <v>6</v>
      </c>
      <c r="L35" s="2">
        <v>60</v>
      </c>
      <c r="M35" s="3">
        <v>0.1</v>
      </c>
      <c r="N35" s="5">
        <f t="shared" si="16"/>
        <v>1.5000000000000001E-2</v>
      </c>
      <c r="O35" s="6">
        <v>1100</v>
      </c>
      <c r="P35" s="6">
        <f t="shared" si="2"/>
        <v>1196800</v>
      </c>
      <c r="Q35" s="6">
        <f t="shared" si="3"/>
        <v>107712</v>
      </c>
      <c r="R35" s="6">
        <f t="shared" si="4"/>
        <v>1089088</v>
      </c>
      <c r="S35" s="9">
        <v>0.05</v>
      </c>
      <c r="T35" s="6">
        <f t="shared" si="5"/>
        <v>1034633.6</v>
      </c>
      <c r="U35" s="6"/>
      <c r="V35" s="17">
        <v>0.94099999999999995</v>
      </c>
      <c r="W35" s="18">
        <f t="shared" si="8"/>
        <v>0</v>
      </c>
      <c r="Y35" s="6">
        <v>1000</v>
      </c>
      <c r="Z35" s="6">
        <v>1000</v>
      </c>
      <c r="AA35" s="6">
        <v>1000</v>
      </c>
    </row>
    <row r="36" spans="2:27" ht="30" x14ac:dyDescent="0.25">
      <c r="B36" s="2">
        <v>33</v>
      </c>
      <c r="C36" s="2" t="s">
        <v>1</v>
      </c>
      <c r="D36" s="14" t="s">
        <v>24</v>
      </c>
      <c r="E36" s="14" t="s">
        <v>60</v>
      </c>
      <c r="F36" s="8">
        <v>6240</v>
      </c>
      <c r="G36" s="8">
        <f t="shared" si="6"/>
        <v>579.71553061622649</v>
      </c>
      <c r="H36" s="8">
        <v>30</v>
      </c>
      <c r="I36" s="2">
        <v>2016</v>
      </c>
      <c r="J36" s="2">
        <v>2022</v>
      </c>
      <c r="K36" s="2">
        <f t="shared" si="15"/>
        <v>6</v>
      </c>
      <c r="L36" s="2">
        <v>40</v>
      </c>
      <c r="M36" s="3">
        <v>0.1</v>
      </c>
      <c r="N36" s="5">
        <f t="shared" si="16"/>
        <v>2.2499999999999999E-2</v>
      </c>
      <c r="O36" s="6">
        <v>1000</v>
      </c>
      <c r="P36" s="6">
        <f t="shared" si="2"/>
        <v>6240000</v>
      </c>
      <c r="Q36" s="6">
        <f t="shared" si="3"/>
        <v>842400</v>
      </c>
      <c r="R36" s="6">
        <f t="shared" si="4"/>
        <v>5397600</v>
      </c>
      <c r="S36" s="9">
        <v>0.05</v>
      </c>
      <c r="T36" s="6">
        <f t="shared" si="5"/>
        <v>5127720</v>
      </c>
      <c r="U36" s="6"/>
      <c r="V36" s="17">
        <v>0.94099999999999995</v>
      </c>
      <c r="W36" s="18">
        <f t="shared" si="8"/>
        <v>0</v>
      </c>
      <c r="Y36" s="6">
        <v>700</v>
      </c>
      <c r="Z36" s="6">
        <v>800</v>
      </c>
      <c r="AA36" s="6">
        <v>800</v>
      </c>
    </row>
    <row r="37" spans="2:27" ht="30" x14ac:dyDescent="0.25">
      <c r="B37" s="2">
        <v>34</v>
      </c>
      <c r="C37" s="2" t="s">
        <v>1</v>
      </c>
      <c r="D37" s="14" t="s">
        <v>25</v>
      </c>
      <c r="E37" s="14" t="s">
        <v>60</v>
      </c>
      <c r="F37" s="8">
        <v>6240</v>
      </c>
      <c r="G37" s="8">
        <f t="shared" si="6"/>
        <v>579.71553061622649</v>
      </c>
      <c r="H37" s="8">
        <v>30</v>
      </c>
      <c r="I37" s="2">
        <v>2016</v>
      </c>
      <c r="J37" s="2">
        <v>2022</v>
      </c>
      <c r="K37" s="2">
        <f t="shared" si="15"/>
        <v>6</v>
      </c>
      <c r="L37" s="2">
        <v>40</v>
      </c>
      <c r="M37" s="3">
        <v>0.1</v>
      </c>
      <c r="N37" s="5">
        <f t="shared" si="16"/>
        <v>2.2499999999999999E-2</v>
      </c>
      <c r="O37" s="6">
        <v>1000</v>
      </c>
      <c r="P37" s="6">
        <f t="shared" si="2"/>
        <v>6240000</v>
      </c>
      <c r="Q37" s="6">
        <f t="shared" si="3"/>
        <v>842400</v>
      </c>
      <c r="R37" s="6">
        <f t="shared" si="4"/>
        <v>5397600</v>
      </c>
      <c r="S37" s="9">
        <v>0.05</v>
      </c>
      <c r="T37" s="6">
        <f t="shared" si="5"/>
        <v>5127720</v>
      </c>
      <c r="U37" s="6"/>
      <c r="V37" s="17">
        <v>0.94099999999999995</v>
      </c>
      <c r="W37" s="18">
        <f t="shared" si="8"/>
        <v>0</v>
      </c>
      <c r="Y37" s="6">
        <v>750</v>
      </c>
      <c r="Z37" s="6">
        <v>800</v>
      </c>
      <c r="AA37" s="6">
        <v>800</v>
      </c>
    </row>
    <row r="38" spans="2:27" ht="30" x14ac:dyDescent="0.25">
      <c r="B38" s="2">
        <v>35</v>
      </c>
      <c r="C38" s="2" t="s">
        <v>1</v>
      </c>
      <c r="D38" s="14" t="s">
        <v>26</v>
      </c>
      <c r="E38" s="14" t="s">
        <v>37</v>
      </c>
      <c r="F38" s="8">
        <v>1350</v>
      </c>
      <c r="G38" s="8">
        <f t="shared" si="6"/>
        <v>125.41922537370284</v>
      </c>
      <c r="H38" s="8">
        <v>8</v>
      </c>
      <c r="I38" s="2">
        <v>2016</v>
      </c>
      <c r="J38" s="2">
        <v>2022</v>
      </c>
      <c r="K38" s="2">
        <f t="shared" si="15"/>
        <v>6</v>
      </c>
      <c r="L38" s="2">
        <v>30</v>
      </c>
      <c r="M38" s="3">
        <v>0.1</v>
      </c>
      <c r="N38" s="5">
        <f t="shared" si="16"/>
        <v>3.0000000000000002E-2</v>
      </c>
      <c r="O38" s="6">
        <v>800</v>
      </c>
      <c r="P38" s="6">
        <f t="shared" si="2"/>
        <v>1080000</v>
      </c>
      <c r="Q38" s="6">
        <f t="shared" si="3"/>
        <v>194400.00000000003</v>
      </c>
      <c r="R38" s="6">
        <f t="shared" si="4"/>
        <v>885600</v>
      </c>
      <c r="S38" s="9">
        <v>0.05</v>
      </c>
      <c r="T38" s="6">
        <f t="shared" si="5"/>
        <v>841320</v>
      </c>
      <c r="U38" s="6"/>
      <c r="V38" s="17">
        <v>0.94099999999999995</v>
      </c>
      <c r="W38" s="18">
        <f t="shared" si="8"/>
        <v>0</v>
      </c>
      <c r="Y38" s="6">
        <v>750</v>
      </c>
      <c r="Z38" s="6">
        <v>600</v>
      </c>
      <c r="AA38" s="6">
        <v>500</v>
      </c>
    </row>
    <row r="39" spans="2:27" ht="30" x14ac:dyDescent="0.25">
      <c r="B39" s="2">
        <v>36</v>
      </c>
      <c r="C39" s="2" t="s">
        <v>12</v>
      </c>
      <c r="D39" s="14" t="s">
        <v>26</v>
      </c>
      <c r="E39" s="14" t="s">
        <v>37</v>
      </c>
      <c r="F39" s="8">
        <v>1350</v>
      </c>
      <c r="G39" s="8">
        <f t="shared" si="6"/>
        <v>125.41922537370284</v>
      </c>
      <c r="H39" s="8">
        <v>8</v>
      </c>
      <c r="I39" s="2">
        <v>2016</v>
      </c>
      <c r="J39" s="2">
        <v>2022</v>
      </c>
      <c r="K39" s="2">
        <f t="shared" si="15"/>
        <v>6</v>
      </c>
      <c r="L39" s="2">
        <v>30</v>
      </c>
      <c r="M39" s="3">
        <v>0.1</v>
      </c>
      <c r="N39" s="5">
        <f t="shared" si="16"/>
        <v>3.0000000000000002E-2</v>
      </c>
      <c r="O39" s="6">
        <v>800</v>
      </c>
      <c r="P39" s="6">
        <f t="shared" si="2"/>
        <v>1080000</v>
      </c>
      <c r="Q39" s="6">
        <f t="shared" si="3"/>
        <v>194400.00000000003</v>
      </c>
      <c r="R39" s="6">
        <f t="shared" si="4"/>
        <v>885600</v>
      </c>
      <c r="S39" s="9">
        <v>0.05</v>
      </c>
      <c r="T39" s="6">
        <f t="shared" si="5"/>
        <v>841320</v>
      </c>
      <c r="U39" s="6"/>
      <c r="V39" s="17">
        <v>0.94099999999999995</v>
      </c>
      <c r="W39" s="18">
        <f t="shared" si="8"/>
        <v>0</v>
      </c>
      <c r="Y39" s="6">
        <v>750</v>
      </c>
      <c r="Z39" s="6">
        <v>600</v>
      </c>
      <c r="AA39" s="6">
        <v>500</v>
      </c>
    </row>
    <row r="40" spans="2:27" ht="30" x14ac:dyDescent="0.25">
      <c r="B40" s="2">
        <v>37</v>
      </c>
      <c r="C40" s="2" t="s">
        <v>19</v>
      </c>
      <c r="D40" s="14" t="s">
        <v>26</v>
      </c>
      <c r="E40" s="14" t="s">
        <v>37</v>
      </c>
      <c r="F40" s="8">
        <v>1350</v>
      </c>
      <c r="G40" s="8">
        <f t="shared" si="6"/>
        <v>125.41922537370284</v>
      </c>
      <c r="H40" s="8">
        <v>8</v>
      </c>
      <c r="I40" s="2">
        <v>2016</v>
      </c>
      <c r="J40" s="2">
        <v>2022</v>
      </c>
      <c r="K40" s="2">
        <f t="shared" si="15"/>
        <v>6</v>
      </c>
      <c r="L40" s="2">
        <v>30</v>
      </c>
      <c r="M40" s="3">
        <v>0.1</v>
      </c>
      <c r="N40" s="5">
        <f t="shared" si="16"/>
        <v>3.0000000000000002E-2</v>
      </c>
      <c r="O40" s="6">
        <v>800</v>
      </c>
      <c r="P40" s="6">
        <f t="shared" si="2"/>
        <v>1080000</v>
      </c>
      <c r="Q40" s="6">
        <f t="shared" si="3"/>
        <v>194400.00000000003</v>
      </c>
      <c r="R40" s="6">
        <f t="shared" si="4"/>
        <v>885600</v>
      </c>
      <c r="S40" s="9">
        <v>0.05</v>
      </c>
      <c r="T40" s="6">
        <f t="shared" si="5"/>
        <v>841320</v>
      </c>
      <c r="U40" s="6"/>
      <c r="V40" s="17">
        <v>0.94099999999999995</v>
      </c>
      <c r="W40" s="18">
        <f t="shared" si="8"/>
        <v>0</v>
      </c>
      <c r="Y40" s="6">
        <v>750</v>
      </c>
      <c r="Z40" s="6">
        <v>600</v>
      </c>
      <c r="AA40" s="6">
        <v>500</v>
      </c>
    </row>
    <row r="41" spans="2:27" ht="30" x14ac:dyDescent="0.25">
      <c r="B41" s="2">
        <v>38</v>
      </c>
      <c r="C41" s="2" t="s">
        <v>27</v>
      </c>
      <c r="D41" s="14" t="s">
        <v>26</v>
      </c>
      <c r="E41" s="14" t="s">
        <v>37</v>
      </c>
      <c r="F41" s="8">
        <v>1350</v>
      </c>
      <c r="G41" s="8">
        <f t="shared" si="6"/>
        <v>125.41922537370284</v>
      </c>
      <c r="H41" s="8">
        <v>8</v>
      </c>
      <c r="I41" s="2">
        <v>2016</v>
      </c>
      <c r="J41" s="2">
        <v>2022</v>
      </c>
      <c r="K41" s="2">
        <f t="shared" si="15"/>
        <v>6</v>
      </c>
      <c r="L41" s="2">
        <v>30</v>
      </c>
      <c r="M41" s="3">
        <v>0.1</v>
      </c>
      <c r="N41" s="5">
        <f t="shared" si="16"/>
        <v>3.0000000000000002E-2</v>
      </c>
      <c r="O41" s="6">
        <v>800</v>
      </c>
      <c r="P41" s="6">
        <f t="shared" si="2"/>
        <v>1080000</v>
      </c>
      <c r="Q41" s="6">
        <f t="shared" si="3"/>
        <v>194400.00000000003</v>
      </c>
      <c r="R41" s="6">
        <f t="shared" si="4"/>
        <v>885600</v>
      </c>
      <c r="S41" s="9">
        <v>0.05</v>
      </c>
      <c r="T41" s="6">
        <f t="shared" si="5"/>
        <v>841320</v>
      </c>
      <c r="U41" s="6"/>
      <c r="V41" s="17">
        <v>0.94099999999999995</v>
      </c>
      <c r="W41" s="18">
        <f t="shared" si="8"/>
        <v>0</v>
      </c>
      <c r="Y41" s="6">
        <v>750</v>
      </c>
      <c r="Z41" s="6">
        <v>600</v>
      </c>
      <c r="AA41" s="6">
        <v>500</v>
      </c>
    </row>
    <row r="42" spans="2:27" ht="30" x14ac:dyDescent="0.25">
      <c r="B42" s="2">
        <v>39</v>
      </c>
      <c r="C42" s="2" t="s">
        <v>28</v>
      </c>
      <c r="D42" s="14" t="s">
        <v>26</v>
      </c>
      <c r="E42" s="14" t="s">
        <v>37</v>
      </c>
      <c r="F42" s="8">
        <v>1350</v>
      </c>
      <c r="G42" s="8">
        <f t="shared" si="6"/>
        <v>125.41922537370284</v>
      </c>
      <c r="H42" s="8">
        <v>10</v>
      </c>
      <c r="I42" s="2">
        <v>2016</v>
      </c>
      <c r="J42" s="2">
        <v>2022</v>
      </c>
      <c r="K42" s="2">
        <f t="shared" ref="K42" si="17">J42-I42</f>
        <v>6</v>
      </c>
      <c r="L42" s="2">
        <v>30</v>
      </c>
      <c r="M42" s="3">
        <v>0.1</v>
      </c>
      <c r="N42" s="5">
        <f t="shared" ref="N42" si="18">(1-M42)/L42</f>
        <v>3.0000000000000002E-2</v>
      </c>
      <c r="O42" s="6">
        <v>800</v>
      </c>
      <c r="P42" s="6">
        <f t="shared" si="2"/>
        <v>1080000</v>
      </c>
      <c r="Q42" s="6">
        <f t="shared" si="3"/>
        <v>194400.00000000003</v>
      </c>
      <c r="R42" s="6">
        <f>MAX(P42-Q42,0)</f>
        <v>885600</v>
      </c>
      <c r="S42" s="9">
        <v>0.05</v>
      </c>
      <c r="T42" s="6">
        <f t="shared" si="5"/>
        <v>841320</v>
      </c>
      <c r="U42" s="6"/>
      <c r="V42" s="17">
        <v>0.94099999999999995</v>
      </c>
      <c r="W42" s="18">
        <f t="shared" si="8"/>
        <v>0</v>
      </c>
      <c r="Y42" s="6">
        <v>750</v>
      </c>
      <c r="Z42" s="6">
        <v>600</v>
      </c>
      <c r="AA42" s="6">
        <v>500</v>
      </c>
    </row>
    <row r="43" spans="2:27" x14ac:dyDescent="0.25">
      <c r="B43" s="24" t="s">
        <v>6</v>
      </c>
      <c r="C43" s="24"/>
      <c r="D43" s="24"/>
      <c r="E43" s="24"/>
      <c r="F43" s="13">
        <f>SUM(F4:F42)</f>
        <v>133159</v>
      </c>
      <c r="G43" s="13">
        <f>SUM(G5:G42)</f>
        <v>12331.40404500228</v>
      </c>
      <c r="H43" s="27"/>
      <c r="I43" s="28"/>
      <c r="J43" s="28"/>
      <c r="K43" s="28"/>
      <c r="L43" s="28"/>
      <c r="M43" s="28"/>
      <c r="N43" s="28"/>
      <c r="O43" s="29"/>
      <c r="P43" s="7">
        <f>SUM(P4:P42)</f>
        <v>142486300</v>
      </c>
      <c r="Q43" s="7"/>
      <c r="R43" s="7">
        <f>SUM(R5:R42)</f>
        <v>125016018</v>
      </c>
      <c r="S43" s="7"/>
      <c r="T43" s="7">
        <f>SUM(T4:T42)</f>
        <v>119149385.22499999</v>
      </c>
      <c r="U43" s="30"/>
      <c r="V43" s="31"/>
      <c r="W43" s="19">
        <f>SUM(W5:W42)</f>
        <v>0</v>
      </c>
    </row>
    <row r="44" spans="2:27" x14ac:dyDescent="0.25">
      <c r="B44" s="23" t="s">
        <v>42</v>
      </c>
      <c r="C44" s="23"/>
      <c r="D44" s="23"/>
      <c r="E44" s="23"/>
      <c r="F44" s="23"/>
      <c r="G44" s="23"/>
      <c r="H44" s="23"/>
      <c r="I44" s="23"/>
      <c r="J44" s="23"/>
      <c r="K44" s="23"/>
      <c r="L44" s="23"/>
      <c r="M44" s="23"/>
      <c r="N44" s="23"/>
      <c r="O44" s="23"/>
      <c r="P44" s="23"/>
      <c r="Q44" s="23"/>
      <c r="R44" s="23"/>
      <c r="S44" s="23"/>
      <c r="T44" s="23"/>
      <c r="U44" s="20"/>
      <c r="V44" s="20"/>
      <c r="W44" s="21"/>
      <c r="X44" s="4"/>
      <c r="Y44" s="4"/>
    </row>
    <row r="45" spans="2:27" ht="27.75" customHeight="1" x14ac:dyDescent="0.25">
      <c r="B45" s="32" t="s">
        <v>61</v>
      </c>
      <c r="C45" s="32"/>
      <c r="D45" s="32"/>
      <c r="E45" s="32"/>
      <c r="F45" s="32"/>
      <c r="G45" s="32"/>
      <c r="H45" s="32"/>
      <c r="I45" s="32"/>
      <c r="J45" s="32"/>
      <c r="K45" s="32"/>
      <c r="L45" s="32"/>
      <c r="M45" s="32"/>
      <c r="N45" s="32"/>
      <c r="O45" s="32"/>
      <c r="P45" s="32"/>
      <c r="Q45" s="32"/>
      <c r="R45" s="32"/>
      <c r="S45" s="32"/>
      <c r="T45" s="32"/>
      <c r="U45" s="20"/>
      <c r="V45" s="20"/>
      <c r="W45" s="21"/>
    </row>
    <row r="46" spans="2:27" x14ac:dyDescent="0.25">
      <c r="B46" s="23" t="s">
        <v>41</v>
      </c>
      <c r="C46" s="23"/>
      <c r="D46" s="23"/>
      <c r="E46" s="23"/>
      <c r="F46" s="23"/>
      <c r="G46" s="23"/>
      <c r="H46" s="23"/>
      <c r="I46" s="23"/>
      <c r="J46" s="23"/>
      <c r="K46" s="23"/>
      <c r="L46" s="23"/>
      <c r="M46" s="23"/>
      <c r="N46" s="23"/>
      <c r="O46" s="23"/>
      <c r="P46" s="23"/>
      <c r="Q46" s="23"/>
      <c r="R46" s="23"/>
      <c r="S46" s="23"/>
      <c r="T46" s="23"/>
      <c r="U46" s="20"/>
      <c r="V46" s="20"/>
      <c r="W46" s="21"/>
    </row>
    <row r="47" spans="2:27" x14ac:dyDescent="0.25">
      <c r="B47" s="23" t="s">
        <v>40</v>
      </c>
      <c r="C47" s="23"/>
      <c r="D47" s="23"/>
      <c r="E47" s="23"/>
      <c r="F47" s="23"/>
      <c r="G47" s="23"/>
      <c r="H47" s="23"/>
      <c r="I47" s="23"/>
      <c r="J47" s="23"/>
      <c r="K47" s="23"/>
      <c r="L47" s="23"/>
      <c r="M47" s="23"/>
      <c r="N47" s="23"/>
      <c r="O47" s="23"/>
      <c r="P47" s="23"/>
      <c r="Q47" s="23"/>
      <c r="R47" s="23"/>
      <c r="S47" s="23"/>
      <c r="T47" s="23"/>
      <c r="U47" s="20"/>
      <c r="V47" s="20"/>
      <c r="W47" s="21"/>
    </row>
    <row r="49" spans="20:20" x14ac:dyDescent="0.25">
      <c r="T49" s="16">
        <v>421200000</v>
      </c>
    </row>
    <row r="50" spans="20:20" x14ac:dyDescent="0.25">
      <c r="T50" s="16">
        <v>4500000</v>
      </c>
    </row>
    <row r="51" spans="20:20" x14ac:dyDescent="0.25">
      <c r="T51" s="16">
        <f>T43+T49+T50</f>
        <v>544849385.22500002</v>
      </c>
    </row>
    <row r="52" spans="20:20" x14ac:dyDescent="0.25">
      <c r="T52" s="16">
        <v>545000000</v>
      </c>
    </row>
    <row r="53" spans="20:20" ht="15" customHeight="1" x14ac:dyDescent="0.25">
      <c r="T53" s="16">
        <f>T52*0.85</f>
        <v>463250000</v>
      </c>
    </row>
    <row r="54" spans="20:20" x14ac:dyDescent="0.25">
      <c r="T54" s="16">
        <f>0.75*T52</f>
        <v>408750000</v>
      </c>
    </row>
  </sheetData>
  <autoFilter ref="B3:AA47" xr:uid="{00000000-0001-0000-0000-000000000000}"/>
  <mergeCells count="8">
    <mergeCell ref="B47:T47"/>
    <mergeCell ref="B43:E43"/>
    <mergeCell ref="B44:T44"/>
    <mergeCell ref="B2:W2"/>
    <mergeCell ref="H43:O43"/>
    <mergeCell ref="U43:V43"/>
    <mergeCell ref="B45:T45"/>
    <mergeCell ref="B46:T46"/>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109B0-D1AA-41EF-B093-077900A4C165}">
  <dimension ref="C3:F9"/>
  <sheetViews>
    <sheetView topLeftCell="A2" workbookViewId="0">
      <selection activeCell="G8" sqref="G8"/>
    </sheetView>
  </sheetViews>
  <sheetFormatPr defaultRowHeight="15" x14ac:dyDescent="0.25"/>
  <cols>
    <col min="3" max="3" width="15.85546875" bestFit="1" customWidth="1"/>
    <col min="5" max="5" width="10.5703125" bestFit="1" customWidth="1"/>
  </cols>
  <sheetData>
    <row r="3" spans="3:6" x14ac:dyDescent="0.25">
      <c r="C3">
        <v>1</v>
      </c>
      <c r="D3" t="s">
        <v>38</v>
      </c>
      <c r="E3">
        <v>7350</v>
      </c>
      <c r="F3" t="s">
        <v>39</v>
      </c>
    </row>
    <row r="5" spans="3:6" x14ac:dyDescent="0.25">
      <c r="C5" s="16">
        <v>7000000</v>
      </c>
      <c r="E5" s="4">
        <f>C5/E3</f>
        <v>952.38095238095241</v>
      </c>
    </row>
    <row r="6" spans="3:6" x14ac:dyDescent="0.25">
      <c r="C6" s="16">
        <v>10000000</v>
      </c>
      <c r="E6" s="4">
        <f>C6/E3</f>
        <v>1360.5442176870749</v>
      </c>
    </row>
    <row r="8" spans="3:6" x14ac:dyDescent="0.25">
      <c r="E8">
        <f>4000*1060</f>
        <v>4240000</v>
      </c>
    </row>
    <row r="9" spans="3:6" x14ac:dyDescent="0.25">
      <c r="E9">
        <f>3000*1060</f>
        <v>3180000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Rajani Gupta</cp:lastModifiedBy>
  <cp:lastPrinted>2022-01-07T08:12:53Z</cp:lastPrinted>
  <dcterms:created xsi:type="dcterms:W3CDTF">2021-09-16T11:33:35Z</dcterms:created>
  <dcterms:modified xsi:type="dcterms:W3CDTF">2022-11-03T10:25:19Z</dcterms:modified>
</cp:coreProperties>
</file>