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In Progress Files\Arun Tomar\- - - IN PROGRESS (2022 - 2023) - - -\VIS(2022-23)-PL405-317-587 - Ms Analinear Design Technologies Pvt. Ltd\"/>
    </mc:Choice>
  </mc:AlternateContent>
  <bookViews>
    <workbookView showVerticalScroll="0" xWindow="0" yWindow="0" windowWidth="24000" windowHeight="9735" activeTab="1"/>
  </bookViews>
  <sheets>
    <sheet name="New (Land+Building) Valuation" sheetId="3" r:id="rId1"/>
    <sheet name="Building" sheetId="5" r:id="rId2"/>
    <sheet name="Wall" sheetId="4" r:id="rId3"/>
    <sheet name="Docs" sheetId="6" r:id="rId4"/>
  </sheets>
  <definedNames>
    <definedName name="_xlnm.Print_Area" localSheetId="2">Wall!#REF!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" i="4" l="1"/>
  <c r="H4" i="4"/>
  <c r="J4" i="4"/>
  <c r="L4" i="4" s="1"/>
  <c r="N4" i="4" s="1"/>
  <c r="K4" i="4"/>
  <c r="J20" i="5"/>
  <c r="K20" i="5"/>
  <c r="L20" i="5" l="1"/>
  <c r="M20" i="5" s="1"/>
  <c r="E11" i="3"/>
  <c r="E10" i="3"/>
  <c r="E6" i="5"/>
  <c r="F6" i="5" s="1"/>
  <c r="E4" i="5"/>
  <c r="E5" i="5" s="1"/>
  <c r="F5" i="5" s="1"/>
  <c r="N20" i="5" l="1"/>
  <c r="O20" i="5" s="1"/>
  <c r="E7" i="5"/>
  <c r="F4" i="5"/>
  <c r="F7" i="5" s="1"/>
  <c r="D20" i="3"/>
  <c r="C3" i="3" l="1"/>
  <c r="D14" i="3"/>
  <c r="D22" i="3" s="1"/>
  <c r="D23" i="3" l="1"/>
  <c r="D6" i="5"/>
  <c r="D4" i="5"/>
  <c r="D5" i="5" s="1"/>
  <c r="D7" i="5" l="1"/>
  <c r="E15" i="5" s="1"/>
  <c r="N6" i="5"/>
  <c r="M6" i="5"/>
  <c r="N5" i="5"/>
  <c r="M5" i="5"/>
  <c r="N4" i="5"/>
  <c r="M4" i="5"/>
  <c r="O5" i="5" l="1"/>
  <c r="P5" i="5" s="1"/>
  <c r="O4" i="5"/>
  <c r="P4" i="5" s="1"/>
  <c r="Q4" i="5" s="1"/>
  <c r="O6" i="5"/>
  <c r="P6" i="5" s="1"/>
  <c r="Q6" i="5" l="1"/>
  <c r="Q5" i="5"/>
  <c r="R5" i="5" s="1"/>
  <c r="R4" i="5"/>
  <c r="Q7" i="5" l="1"/>
  <c r="R6" i="5"/>
  <c r="R7" i="5" s="1"/>
  <c r="H9" i="3" s="1"/>
  <c r="I7" i="4" l="1"/>
  <c r="E3" i="3" l="1"/>
  <c r="C8" i="3" l="1"/>
  <c r="H8" i="3"/>
  <c r="H10" i="3"/>
  <c r="H2" i="3" s="1"/>
  <c r="H3" i="3" s="1"/>
  <c r="D8" i="3" l="1"/>
  <c r="E8" i="3" s="1"/>
  <c r="H11" i="3"/>
</calcChain>
</file>

<file path=xl/sharedStrings.xml><?xml version="1.0" encoding="utf-8"?>
<sst xmlns="http://schemas.openxmlformats.org/spreadsheetml/2006/main" count="104" uniqueCount="79">
  <si>
    <t>Year of Construction</t>
  </si>
  <si>
    <t xml:space="preserve">Year of Valuation </t>
  </si>
  <si>
    <t>Salvage value</t>
  </si>
  <si>
    <t>TOTAL</t>
  </si>
  <si>
    <t>Depreciation Rate</t>
  </si>
  <si>
    <t xml:space="preserve">Depreciation
(INR) </t>
  </si>
  <si>
    <t>Depreciated Value
(INR)</t>
  </si>
  <si>
    <t>Depreciated Replacement Market Value
(INR)</t>
  </si>
  <si>
    <t>Gross Replacement Value
(INR)</t>
  </si>
  <si>
    <t>Discounting Factor</t>
  </si>
  <si>
    <r>
      <t xml:space="preserve">Total Life Consumed 
</t>
    </r>
    <r>
      <rPr>
        <b/>
        <i/>
        <sz val="10"/>
        <rFont val="Calibri"/>
        <family val="2"/>
        <scheme val="minor"/>
      </rPr>
      <t>(in years)</t>
    </r>
  </si>
  <si>
    <r>
      <t xml:space="preserve">Total Economical Life
</t>
    </r>
    <r>
      <rPr>
        <b/>
        <i/>
        <sz val="10"/>
        <rFont val="Calibri"/>
        <family val="2"/>
        <scheme val="minor"/>
      </rPr>
      <t>(in years)</t>
    </r>
  </si>
  <si>
    <t>Unit</t>
  </si>
  <si>
    <t>Rates</t>
  </si>
  <si>
    <t>Value</t>
  </si>
  <si>
    <t xml:space="preserve">Land </t>
  </si>
  <si>
    <t>Building</t>
  </si>
  <si>
    <t>Total</t>
  </si>
  <si>
    <t>FMV</t>
  </si>
  <si>
    <t>PL-116</t>
  </si>
  <si>
    <t>Boundary wall valuation</t>
  </si>
  <si>
    <r>
      <t xml:space="preserve">Plinth Area  Rate 
</t>
    </r>
    <r>
      <rPr>
        <b/>
        <i/>
        <sz val="10"/>
        <rFont val="Calibri"/>
        <family val="2"/>
        <scheme val="minor"/>
      </rPr>
      <t>(in per running ft.)</t>
    </r>
  </si>
  <si>
    <t>Building + Wall</t>
  </si>
  <si>
    <r>
      <t xml:space="preserve">Wall
</t>
    </r>
    <r>
      <rPr>
        <b/>
        <i/>
        <sz val="10"/>
        <rFont val="Calibri"/>
        <family val="2"/>
        <scheme val="minor"/>
      </rPr>
      <t>(in Running ft.)</t>
    </r>
  </si>
  <si>
    <t>DV @ 25% Less</t>
  </si>
  <si>
    <t>Sr.No.</t>
  </si>
  <si>
    <t xml:space="preserve">Floor </t>
  </si>
  <si>
    <t xml:space="preserve">Type of Structure </t>
  </si>
  <si>
    <t xml:space="preserve">Salvage Value </t>
  </si>
  <si>
    <t>Valuation Date</t>
  </si>
  <si>
    <t xml:space="preserve">Depreciation factor </t>
  </si>
  <si>
    <t>Physical Obselence</t>
  </si>
  <si>
    <t>Ground floor</t>
  </si>
  <si>
    <t>R.C.C</t>
  </si>
  <si>
    <t xml:space="preserve">First floor </t>
  </si>
  <si>
    <t xml:space="preserve">Second floor </t>
  </si>
  <si>
    <t>RV @ 15% Less</t>
  </si>
  <si>
    <t>Wall</t>
  </si>
  <si>
    <t>Remarks:</t>
  </si>
  <si>
    <t>4. The valuation is done by considering the depreciated replacement cost approach.</t>
  </si>
  <si>
    <t>3. Age of the building has been taken as per information gathered at site, since no relevent document was provided to us upon our request.</t>
  </si>
  <si>
    <t>Area
(in sq.ft.)</t>
  </si>
  <si>
    <t>Land</t>
  </si>
  <si>
    <t>Area in
(Sq.mtr.)</t>
  </si>
  <si>
    <t>Land Rate</t>
  </si>
  <si>
    <t>Land Area</t>
  </si>
  <si>
    <t>Building Shed Area</t>
  </si>
  <si>
    <t>Building RCC Area</t>
  </si>
  <si>
    <t>Total building Area</t>
  </si>
  <si>
    <t>Shed Rate</t>
  </si>
  <si>
    <t>RCC Rate</t>
  </si>
  <si>
    <t>Area in Sqmtr.</t>
  </si>
  <si>
    <t>Standard Building Rate</t>
  </si>
  <si>
    <t>Sq.mtr.</t>
  </si>
  <si>
    <t>Rs Per Sq.mtr.</t>
  </si>
  <si>
    <t>Particulars</t>
  </si>
  <si>
    <t>Figures</t>
  </si>
  <si>
    <t>% Difference</t>
  </si>
  <si>
    <r>
      <t xml:space="preserve">2. All the structure that has been taken in the area statemnet belonging to </t>
    </r>
    <r>
      <rPr>
        <b/>
        <sz val="11"/>
        <color theme="1"/>
        <rFont val="Calibri"/>
        <family val="2"/>
        <scheme val="minor"/>
      </rPr>
      <t>Ms Analinear Design Technologies Pvt. Ltd.</t>
    </r>
  </si>
  <si>
    <t>BUILDING VALUATION OF MS ANALINEAR DESIGN TECHNOLOGIES PVT. LTD| SECTOR 41, NOIDA</t>
  </si>
  <si>
    <t>28°33'43.7"N 77°21'50.6"E</t>
  </si>
  <si>
    <t>COMPARABLES LINK</t>
  </si>
  <si>
    <r>
      <t xml:space="preserve">Land Rate Calculation </t>
    </r>
    <r>
      <rPr>
        <b/>
        <sz val="7"/>
        <color theme="1"/>
        <rFont val="Calibri"/>
        <family val="2"/>
        <scheme val="minor"/>
      </rPr>
      <t>(in Rs. Per Sqmtr.)</t>
    </r>
  </si>
  <si>
    <t>Considered</t>
  </si>
  <si>
    <t>Permissiable Area as per approved building plan
(in sq.ft.)</t>
  </si>
  <si>
    <t>Area condsidered for valuation
(in sq.ft.)</t>
  </si>
  <si>
    <t>Life consumed
(in years)</t>
  </si>
  <si>
    <t>Economical Life
(in years)</t>
  </si>
  <si>
    <t>Rate Adopted
(in Rs.)</t>
  </si>
  <si>
    <t>Depreciation
(in Rs.)</t>
  </si>
  <si>
    <t>Rate adopted
(in Rs.)</t>
  </si>
  <si>
    <t>GCRC
(in Rs.)</t>
  </si>
  <si>
    <t>F.M.V
(in Rs.)</t>
  </si>
  <si>
    <r>
      <t>1. All the details pertaing to the building area statement such as area, floor, etc has been taken from the site survey and approved</t>
    </r>
    <r>
      <rPr>
        <b/>
        <i/>
        <sz val="11"/>
        <rFont val="Calibri"/>
        <family val="2"/>
        <scheme val="minor"/>
      </rPr>
      <t>building plan.</t>
    </r>
  </si>
  <si>
    <t>Construction Difference</t>
  </si>
  <si>
    <t>Conversion Factor</t>
  </si>
  <si>
    <t>Running Area
(in ft.)</t>
  </si>
  <si>
    <t>Rate Adopted
(in Rs. running ft.)</t>
  </si>
  <si>
    <t>WALL VALUATION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</si>
</sst>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0.0000"/>
    <numFmt numFmtId="165" formatCode="_ &quot;₹&quot;\ * #,##0_ ;_ &quot;₹&quot;\ * \-#,##0_ ;_ &quot;₹&quot;\ * &quot;-&quot;??_ ;_ @_ "/>
    <numFmt numFmtId="166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7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1E366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65">
    <xf numFmtId="0" fontId="0" fillId="0" borderId="0" xfId="0"/>
    <xf numFmtId="44" fontId="0" fillId="0" borderId="0" xfId="0" applyNumberFormat="1"/>
    <xf numFmtId="165" fontId="0" fillId="0" borderId="1" xfId="1" applyNumberFormat="1" applyFont="1" applyBorder="1" applyAlignment="1">
      <alignment horizontal="center" vertical="center"/>
    </xf>
    <xf numFmtId="165" fontId="0" fillId="0" borderId="0" xfId="0" applyNumberFormat="1"/>
    <xf numFmtId="0" fontId="0" fillId="0" borderId="0" xfId="0" applyAlignment="1">
      <alignment wrapText="1"/>
    </xf>
    <xf numFmtId="0" fontId="7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5" fontId="9" fillId="0" borderId="1" xfId="1" applyNumberFormat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9" fontId="0" fillId="0" borderId="1" xfId="2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3" fontId="0" fillId="0" borderId="1" xfId="3" applyFon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43" fontId="2" fillId="0" borderId="1" xfId="3" applyFont="1" applyBorder="1" applyAlignment="1">
      <alignment horizontal="center"/>
    </xf>
    <xf numFmtId="0" fontId="6" fillId="5" borderId="1" xfId="0" applyFont="1" applyFill="1" applyBorder="1"/>
    <xf numFmtId="10" fontId="0" fillId="0" borderId="1" xfId="0" applyNumberForma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/>
    </xf>
    <xf numFmtId="0" fontId="0" fillId="0" borderId="1" xfId="0" applyBorder="1"/>
    <xf numFmtId="43" fontId="0" fillId="0" borderId="1" xfId="0" applyNumberFormat="1" applyBorder="1"/>
    <xf numFmtId="0" fontId="6" fillId="5" borderId="1" xfId="0" applyFont="1" applyFill="1" applyBorder="1" applyAlignment="1">
      <alignment horizontal="center" vertical="center"/>
    </xf>
    <xf numFmtId="165" fontId="0" fillId="0" borderId="1" xfId="1" quotePrefix="1" applyNumberFormat="1" applyFont="1" applyBorder="1"/>
    <xf numFmtId="165" fontId="10" fillId="0" borderId="1" xfId="1" applyNumberFormat="1" applyFont="1" applyBorder="1"/>
    <xf numFmtId="165" fontId="7" fillId="0" borderId="1" xfId="1" applyNumberFormat="1" applyFont="1" applyBorder="1"/>
    <xf numFmtId="0" fontId="13" fillId="5" borderId="1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14" fillId="0" borderId="1" xfId="8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43" fontId="0" fillId="0" borderId="1" xfId="3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165" fontId="0" fillId="0" borderId="1" xfId="1" applyNumberFormat="1" applyFont="1" applyBorder="1" applyAlignment="1">
      <alignment horizontal="center"/>
    </xf>
    <xf numFmtId="165" fontId="2" fillId="0" borderId="1" xfId="1" applyNumberFormat="1" applyFont="1" applyBorder="1" applyAlignment="1">
      <alignment horizontal="center"/>
    </xf>
    <xf numFmtId="4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165" fontId="7" fillId="0" borderId="2" xfId="1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0" fontId="10" fillId="0" borderId="2" xfId="0" applyNumberFormat="1" applyFont="1" applyBorder="1" applyAlignment="1">
      <alignment horizontal="center" vertical="center" wrapText="1"/>
    </xf>
    <xf numFmtId="10" fontId="10" fillId="0" borderId="4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</cellXfs>
  <cellStyles count="9">
    <cellStyle name="Comma" xfId="3" builtinId="3"/>
    <cellStyle name="Comma 2" xfId="5"/>
    <cellStyle name="Comma 3" xfId="7"/>
    <cellStyle name="Currency" xfId="1" builtinId="4"/>
    <cellStyle name="Currency 2" xfId="4"/>
    <cellStyle name="Currency 3" xfId="6"/>
    <cellStyle name="Hyperlink" xfId="8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1E36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92075</xdr:colOff>
      <xdr:row>17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3749675" cy="3263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16</xdr:col>
      <xdr:colOff>439420</xdr:colOff>
      <xdr:row>41</xdr:row>
      <xdr:rowOff>29210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200" y="0"/>
          <a:ext cx="5925820" cy="783971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Comparabl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I23"/>
  <sheetViews>
    <sheetView topLeftCell="B1" zoomScale="130" zoomScaleNormal="130" workbookViewId="0">
      <selection activeCell="E6" sqref="E6"/>
    </sheetView>
  </sheetViews>
  <sheetFormatPr defaultRowHeight="15" x14ac:dyDescent="0.25"/>
  <cols>
    <col min="2" max="2" width="13.7109375" bestFit="1" customWidth="1"/>
    <col min="3" max="3" width="24.5703125" bestFit="1" customWidth="1"/>
    <col min="4" max="4" width="20.5703125" bestFit="1" customWidth="1"/>
    <col min="5" max="5" width="20" bestFit="1" customWidth="1"/>
    <col min="6" max="6" width="16.42578125" customWidth="1"/>
    <col min="7" max="7" width="11.28515625" bestFit="1" customWidth="1"/>
    <col min="8" max="8" width="20" bestFit="1" customWidth="1"/>
    <col min="9" max="9" width="18.85546875" bestFit="1" customWidth="1"/>
    <col min="10" max="10" width="19.140625" bestFit="1" customWidth="1"/>
    <col min="11" max="11" width="23.140625" bestFit="1" customWidth="1"/>
    <col min="12" max="12" width="12.28515625" bestFit="1" customWidth="1"/>
    <col min="13" max="13" width="10.42578125" bestFit="1" customWidth="1"/>
  </cols>
  <sheetData>
    <row r="2" spans="2:9" ht="48" x14ac:dyDescent="0.25">
      <c r="C2" s="6" t="s">
        <v>43</v>
      </c>
      <c r="D2" s="7" t="s">
        <v>13</v>
      </c>
      <c r="E2" s="7" t="s">
        <v>14</v>
      </c>
      <c r="G2" s="35" t="s">
        <v>62</v>
      </c>
      <c r="H2" s="37">
        <f>(24000000-H9-H10)/C3</f>
        <v>121467.47185710046</v>
      </c>
      <c r="I2" s="36" t="s">
        <v>61</v>
      </c>
    </row>
    <row r="3" spans="2:9" ht="21" x14ac:dyDescent="0.35">
      <c r="C3" s="24">
        <f>B5</f>
        <v>175.14</v>
      </c>
      <c r="D3" s="33">
        <v>110000</v>
      </c>
      <c r="E3" s="32">
        <f>C3*D3</f>
        <v>19265400</v>
      </c>
      <c r="G3" s="16" t="s">
        <v>63</v>
      </c>
      <c r="H3" s="38">
        <f>H2*0.95</f>
        <v>115394.09826424543</v>
      </c>
    </row>
    <row r="4" spans="2:9" x14ac:dyDescent="0.25">
      <c r="B4" s="47" t="s">
        <v>51</v>
      </c>
      <c r="C4" s="46" t="s">
        <v>60</v>
      </c>
    </row>
    <row r="5" spans="2:9" x14ac:dyDescent="0.25">
      <c r="B5" s="47">
        <v>175.14</v>
      </c>
    </row>
    <row r="7" spans="2:9" ht="21" x14ac:dyDescent="0.25">
      <c r="C7" s="6" t="s">
        <v>15</v>
      </c>
      <c r="D7" s="7" t="s">
        <v>22</v>
      </c>
      <c r="E7" s="7" t="s">
        <v>17</v>
      </c>
    </row>
    <row r="8" spans="2:9" ht="21" x14ac:dyDescent="0.35">
      <c r="C8" s="33">
        <f>E3</f>
        <v>19265400</v>
      </c>
      <c r="D8" s="33">
        <f>H9+H10</f>
        <v>2726186.9789474281</v>
      </c>
      <c r="E8" s="33">
        <f>C8+D8</f>
        <v>21991586.978947427</v>
      </c>
      <c r="G8" s="34" t="s">
        <v>42</v>
      </c>
      <c r="H8" s="33">
        <f>E3</f>
        <v>19265400</v>
      </c>
    </row>
    <row r="9" spans="2:9" ht="21" x14ac:dyDescent="0.35">
      <c r="C9" s="50" t="s">
        <v>19</v>
      </c>
      <c r="D9" s="5" t="s">
        <v>18</v>
      </c>
      <c r="E9" s="32">
        <v>22000000</v>
      </c>
      <c r="F9" s="8"/>
      <c r="G9" s="34" t="s">
        <v>16</v>
      </c>
      <c r="H9" s="33">
        <f>Building!R7</f>
        <v>2611315.5503759994</v>
      </c>
    </row>
    <row r="10" spans="2:9" ht="21" x14ac:dyDescent="0.35">
      <c r="C10" s="51"/>
      <c r="D10" s="17" t="s">
        <v>36</v>
      </c>
      <c r="E10" s="32">
        <f>E9*F10</f>
        <v>18700000</v>
      </c>
      <c r="F10" s="41">
        <v>0.85</v>
      </c>
      <c r="G10" s="34" t="s">
        <v>37</v>
      </c>
      <c r="H10" s="33">
        <f>Wall!N4</f>
        <v>114871.42857142858</v>
      </c>
    </row>
    <row r="11" spans="2:9" ht="21" x14ac:dyDescent="0.35">
      <c r="C11" s="52"/>
      <c r="D11" s="5" t="s">
        <v>24</v>
      </c>
      <c r="E11" s="33">
        <f>E9*F11</f>
        <v>16500000</v>
      </c>
      <c r="F11" s="41">
        <v>0.75</v>
      </c>
      <c r="G11" s="22" t="s">
        <v>17</v>
      </c>
      <c r="H11" s="32">
        <f>SUM(H8:H10)</f>
        <v>21991586.978947427</v>
      </c>
    </row>
    <row r="13" spans="2:9" ht="21" x14ac:dyDescent="0.25">
      <c r="C13" s="30" t="s">
        <v>55</v>
      </c>
      <c r="D13" s="30" t="s">
        <v>56</v>
      </c>
      <c r="E13" s="30" t="s">
        <v>12</v>
      </c>
    </row>
    <row r="14" spans="2:9" x14ac:dyDescent="0.25">
      <c r="C14" s="28" t="s">
        <v>45</v>
      </c>
      <c r="D14" s="28">
        <f>B5</f>
        <v>175.14</v>
      </c>
      <c r="E14" s="28" t="s">
        <v>53</v>
      </c>
    </row>
    <row r="15" spans="2:9" x14ac:dyDescent="0.25">
      <c r="C15" s="28" t="s">
        <v>44</v>
      </c>
      <c r="D15" s="31">
        <v>72000</v>
      </c>
      <c r="E15" s="28" t="s">
        <v>54</v>
      </c>
      <c r="F15" s="3"/>
    </row>
    <row r="16" spans="2:9" x14ac:dyDescent="0.25">
      <c r="C16" s="28" t="s">
        <v>46</v>
      </c>
      <c r="D16" s="29">
        <v>0</v>
      </c>
      <c r="E16" s="28" t="s">
        <v>53</v>
      </c>
    </row>
    <row r="17" spans="3:6" x14ac:dyDescent="0.25">
      <c r="C17" s="28" t="s">
        <v>49</v>
      </c>
      <c r="D17" s="31">
        <v>0</v>
      </c>
      <c r="E17" s="28" t="s">
        <v>54</v>
      </c>
    </row>
    <row r="18" spans="3:6" x14ac:dyDescent="0.25">
      <c r="C18" s="28" t="s">
        <v>47</v>
      </c>
      <c r="D18" s="29">
        <v>0</v>
      </c>
      <c r="E18" s="28" t="s">
        <v>53</v>
      </c>
      <c r="F18" s="3"/>
    </row>
    <row r="19" spans="3:6" x14ac:dyDescent="0.25">
      <c r="C19" s="28" t="s">
        <v>50</v>
      </c>
      <c r="D19" s="31">
        <v>0</v>
      </c>
      <c r="E19" s="28" t="s">
        <v>54</v>
      </c>
    </row>
    <row r="20" spans="3:6" x14ac:dyDescent="0.25">
      <c r="C20" s="28" t="s">
        <v>48</v>
      </c>
      <c r="D20" s="29">
        <f>D16+D18</f>
        <v>0</v>
      </c>
      <c r="E20" s="28" t="s">
        <v>53</v>
      </c>
    </row>
    <row r="21" spans="3:6" x14ac:dyDescent="0.25">
      <c r="C21" s="28" t="s">
        <v>52</v>
      </c>
      <c r="D21" s="31">
        <v>0</v>
      </c>
      <c r="E21" s="28" t="s">
        <v>54</v>
      </c>
    </row>
    <row r="22" spans="3:6" ht="21" x14ac:dyDescent="0.25">
      <c r="C22" s="5" t="s">
        <v>3</v>
      </c>
      <c r="D22" s="48">
        <f>(D14*D15)+(D16*D17)+(D18*D19)+(D20*D21)</f>
        <v>12610079.999999998</v>
      </c>
      <c r="E22" s="49"/>
    </row>
    <row r="23" spans="3:6" ht="21" x14ac:dyDescent="0.25">
      <c r="C23" s="5" t="s">
        <v>57</v>
      </c>
      <c r="D23" s="53">
        <f>(E9-D22)/E9</f>
        <v>0.42681454545454556</v>
      </c>
      <c r="E23" s="54"/>
    </row>
  </sheetData>
  <mergeCells count="3">
    <mergeCell ref="D22:E22"/>
    <mergeCell ref="C9:C11"/>
    <mergeCell ref="D23:E23"/>
  </mergeCells>
  <hyperlinks>
    <hyperlink ref="I2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2:S20"/>
  <sheetViews>
    <sheetView tabSelected="1" topLeftCell="A10" zoomScaleNormal="100" workbookViewId="0">
      <selection activeCell="H19" sqref="H19"/>
    </sheetView>
  </sheetViews>
  <sheetFormatPr defaultRowHeight="15" x14ac:dyDescent="0.25"/>
  <cols>
    <col min="2" max="2" width="6.42578125" bestFit="1" customWidth="1"/>
    <col min="3" max="3" width="12.5703125" bestFit="1" customWidth="1"/>
    <col min="4" max="4" width="12.28515625" customWidth="1"/>
    <col min="5" max="5" width="17.7109375" customWidth="1"/>
    <col min="6" max="6" width="14.140625" customWidth="1"/>
    <col min="7" max="7" width="13.85546875" bestFit="1" customWidth="1"/>
    <col min="8" max="8" width="13.7109375" bestFit="1" customWidth="1"/>
    <col min="9" max="9" width="13.85546875" hidden="1" customWidth="1"/>
    <col min="10" max="10" width="14.85546875" bestFit="1" customWidth="1"/>
    <col min="11" max="11" width="12.42578125" customWidth="1"/>
    <col min="12" max="12" width="14.28515625" bestFit="1" customWidth="1"/>
    <col min="13" max="14" width="12.5703125" customWidth="1"/>
    <col min="15" max="15" width="10.5703125" customWidth="1"/>
    <col min="16" max="16" width="10.7109375" customWidth="1"/>
    <col min="17" max="17" width="14.7109375" customWidth="1"/>
    <col min="18" max="18" width="15.140625" customWidth="1"/>
    <col min="19" max="19" width="18.28515625" hidden="1" customWidth="1"/>
  </cols>
  <sheetData>
    <row r="2" spans="2:19" ht="15.75" x14ac:dyDescent="0.25">
      <c r="B2" s="56" t="s">
        <v>59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</row>
    <row r="3" spans="2:19" ht="62.25" customHeight="1" x14ac:dyDescent="0.25">
      <c r="B3" s="25" t="s">
        <v>25</v>
      </c>
      <c r="C3" s="25" t="s">
        <v>26</v>
      </c>
      <c r="D3" s="26" t="s">
        <v>41</v>
      </c>
      <c r="E3" s="26" t="s">
        <v>64</v>
      </c>
      <c r="F3" s="26" t="s">
        <v>65</v>
      </c>
      <c r="G3" s="26" t="s">
        <v>27</v>
      </c>
      <c r="H3" s="26" t="s">
        <v>68</v>
      </c>
      <c r="I3" s="25" t="s">
        <v>28</v>
      </c>
      <c r="J3" s="26" t="s">
        <v>67</v>
      </c>
      <c r="K3" s="26" t="s">
        <v>0</v>
      </c>
      <c r="L3" s="25" t="s">
        <v>29</v>
      </c>
      <c r="M3" s="26" t="s">
        <v>66</v>
      </c>
      <c r="N3" s="25" t="s">
        <v>30</v>
      </c>
      <c r="O3" s="26" t="s">
        <v>69</v>
      </c>
      <c r="P3" s="26" t="s">
        <v>70</v>
      </c>
      <c r="Q3" s="26" t="s">
        <v>71</v>
      </c>
      <c r="R3" s="26" t="s">
        <v>72</v>
      </c>
      <c r="S3" s="25" t="s">
        <v>31</v>
      </c>
    </row>
    <row r="4" spans="2:19" x14ac:dyDescent="0.25">
      <c r="B4" s="39">
        <v>1</v>
      </c>
      <c r="C4" s="39" t="s">
        <v>32</v>
      </c>
      <c r="D4" s="18">
        <f>32*39</f>
        <v>1248</v>
      </c>
      <c r="E4" s="40">
        <f>(175.14-70.056)*E14</f>
        <v>1131.1241759999998</v>
      </c>
      <c r="F4" s="18">
        <f>E4</f>
        <v>1131.1241759999998</v>
      </c>
      <c r="G4" s="39" t="s">
        <v>33</v>
      </c>
      <c r="H4" s="42">
        <v>1550</v>
      </c>
      <c r="I4" s="19">
        <v>0.1</v>
      </c>
      <c r="J4" s="39">
        <v>60</v>
      </c>
      <c r="K4" s="39">
        <v>2001</v>
      </c>
      <c r="L4" s="39">
        <v>2022</v>
      </c>
      <c r="M4" s="39">
        <f>L4-K4</f>
        <v>21</v>
      </c>
      <c r="N4" s="39">
        <f>(1-I4)/J4</f>
        <v>1.5000000000000001E-2</v>
      </c>
      <c r="O4" s="42">
        <f>N4*M4*H4</f>
        <v>488.25</v>
      </c>
      <c r="P4" s="42">
        <f>H4-O4</f>
        <v>1061.75</v>
      </c>
      <c r="Q4" s="42">
        <f>P4*F4</f>
        <v>1200971.0938679997</v>
      </c>
      <c r="R4" s="42">
        <f>Q4*(1-S4)</f>
        <v>1200971.0938679997</v>
      </c>
      <c r="S4" s="23">
        <v>0</v>
      </c>
    </row>
    <row r="5" spans="2:19" x14ac:dyDescent="0.25">
      <c r="B5" s="39">
        <v>2</v>
      </c>
      <c r="C5" s="39" t="s">
        <v>34</v>
      </c>
      <c r="D5" s="18">
        <f>D4</f>
        <v>1248</v>
      </c>
      <c r="E5" s="18">
        <f>E4</f>
        <v>1131.1241759999998</v>
      </c>
      <c r="F5" s="18">
        <f>E5</f>
        <v>1131.1241759999998</v>
      </c>
      <c r="G5" s="39" t="s">
        <v>33</v>
      </c>
      <c r="H5" s="42">
        <v>1550</v>
      </c>
      <c r="I5" s="19">
        <v>0.1</v>
      </c>
      <c r="J5" s="39">
        <v>60</v>
      </c>
      <c r="K5" s="39">
        <v>2001</v>
      </c>
      <c r="L5" s="39">
        <v>2022</v>
      </c>
      <c r="M5" s="39">
        <f>L5-K5</f>
        <v>21</v>
      </c>
      <c r="N5" s="27">
        <f>(1-I5)/J5</f>
        <v>1.5000000000000001E-2</v>
      </c>
      <c r="O5" s="42">
        <f>N5*M5*H5</f>
        <v>488.25</v>
      </c>
      <c r="P5" s="42">
        <f>H5-O5</f>
        <v>1061.75</v>
      </c>
      <c r="Q5" s="42">
        <f>P5*F5</f>
        <v>1200971.0938679997</v>
      </c>
      <c r="R5" s="42">
        <f>Q5*(1-S5)</f>
        <v>1200971.0938679997</v>
      </c>
      <c r="S5" s="23">
        <v>0</v>
      </c>
    </row>
    <row r="6" spans="2:19" x14ac:dyDescent="0.25">
      <c r="B6" s="39">
        <v>3</v>
      </c>
      <c r="C6" s="39" t="s">
        <v>35</v>
      </c>
      <c r="D6" s="18">
        <f>20*35</f>
        <v>700</v>
      </c>
      <c r="E6" s="18">
        <f>18.32*E14</f>
        <v>197.19647999999998</v>
      </c>
      <c r="F6" s="18">
        <f>E6</f>
        <v>197.19647999999998</v>
      </c>
      <c r="G6" s="39" t="s">
        <v>33</v>
      </c>
      <c r="H6" s="42">
        <v>1550</v>
      </c>
      <c r="I6" s="19">
        <v>0.1</v>
      </c>
      <c r="J6" s="39">
        <v>60</v>
      </c>
      <c r="K6" s="39">
        <v>2001</v>
      </c>
      <c r="L6" s="39">
        <v>2022</v>
      </c>
      <c r="M6" s="39">
        <f>L6-K6</f>
        <v>21</v>
      </c>
      <c r="N6" s="39">
        <f>(1-I6)/J6</f>
        <v>1.5000000000000001E-2</v>
      </c>
      <c r="O6" s="42">
        <f>N6*M6*H6</f>
        <v>488.25</v>
      </c>
      <c r="P6" s="42">
        <f>H6-O6</f>
        <v>1061.75</v>
      </c>
      <c r="Q6" s="42">
        <f>P6*F6</f>
        <v>209373.36263999998</v>
      </c>
      <c r="R6" s="42">
        <f>Q6*(1-S6)</f>
        <v>209373.36263999998</v>
      </c>
      <c r="S6" s="23">
        <v>0</v>
      </c>
    </row>
    <row r="7" spans="2:19" x14ac:dyDescent="0.25">
      <c r="B7" s="39"/>
      <c r="C7" s="20" t="s">
        <v>17</v>
      </c>
      <c r="D7" s="21">
        <f>SUM(D4:D6)</f>
        <v>3196</v>
      </c>
      <c r="E7" s="21">
        <f>SUM(E4:E6)</f>
        <v>2459.4448319999997</v>
      </c>
      <c r="F7" s="21">
        <f>SUM(F4:F6)</f>
        <v>2459.4448319999997</v>
      </c>
      <c r="G7" s="59"/>
      <c r="H7" s="59"/>
      <c r="I7" s="59"/>
      <c r="J7" s="59"/>
      <c r="K7" s="59"/>
      <c r="L7" s="59"/>
      <c r="M7" s="59"/>
      <c r="N7" s="39"/>
      <c r="O7" s="39"/>
      <c r="P7" s="39"/>
      <c r="Q7" s="43">
        <f>SUM(Q4:Q6)</f>
        <v>2611315.5503759994</v>
      </c>
      <c r="R7" s="43">
        <f>SUM(R4:R6)</f>
        <v>2611315.5503759994</v>
      </c>
      <c r="S7" s="39"/>
    </row>
    <row r="8" spans="2:19" x14ac:dyDescent="0.25">
      <c r="B8" s="57" t="s">
        <v>38</v>
      </c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</row>
    <row r="9" spans="2:19" x14ac:dyDescent="0.25">
      <c r="B9" s="58" t="s">
        <v>73</v>
      </c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</row>
    <row r="10" spans="2:19" ht="15" customHeight="1" x14ac:dyDescent="0.25">
      <c r="B10" s="55" t="s">
        <v>58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</row>
    <row r="11" spans="2:19" ht="15" customHeight="1" x14ac:dyDescent="0.25">
      <c r="B11" s="55" t="s">
        <v>40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</row>
    <row r="12" spans="2:19" x14ac:dyDescent="0.25">
      <c r="B12" s="55" t="s">
        <v>39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</row>
    <row r="14" spans="2:19" ht="30" x14ac:dyDescent="0.25">
      <c r="D14" s="35" t="s">
        <v>75</v>
      </c>
      <c r="E14" s="45">
        <v>10.763999999999999</v>
      </c>
    </row>
    <row r="15" spans="2:19" ht="30" x14ac:dyDescent="0.25">
      <c r="D15" s="35" t="s">
        <v>74</v>
      </c>
      <c r="E15" s="44">
        <f>D7-E7</f>
        <v>736.55516800000032</v>
      </c>
    </row>
    <row r="18" spans="2:19" ht="15.75" customHeight="1" x14ac:dyDescent="0.25">
      <c r="B18" s="63" t="s">
        <v>78</v>
      </c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S18" s="62"/>
    </row>
    <row r="19" spans="2:19" ht="45" x14ac:dyDescent="0.25">
      <c r="B19" s="25" t="s">
        <v>26</v>
      </c>
      <c r="C19" s="26" t="s">
        <v>76</v>
      </c>
      <c r="D19" s="26" t="s">
        <v>27</v>
      </c>
      <c r="E19" s="26" t="s">
        <v>77</v>
      </c>
      <c r="F19" s="25" t="s">
        <v>28</v>
      </c>
      <c r="G19" s="26" t="s">
        <v>67</v>
      </c>
      <c r="H19" s="26" t="s">
        <v>0</v>
      </c>
      <c r="I19" s="25" t="s">
        <v>29</v>
      </c>
      <c r="J19" s="26" t="s">
        <v>66</v>
      </c>
      <c r="K19" s="25" t="s">
        <v>30</v>
      </c>
      <c r="L19" s="26" t="s">
        <v>69</v>
      </c>
      <c r="M19" s="26" t="s">
        <v>70</v>
      </c>
      <c r="N19" s="26" t="s">
        <v>71</v>
      </c>
      <c r="O19" s="26" t="s">
        <v>72</v>
      </c>
    </row>
    <row r="20" spans="2:19" x14ac:dyDescent="0.25">
      <c r="B20" s="39" t="s">
        <v>37</v>
      </c>
      <c r="C20" s="18">
        <v>110</v>
      </c>
      <c r="D20" s="39" t="s">
        <v>33</v>
      </c>
      <c r="E20" s="42">
        <v>1700</v>
      </c>
      <c r="F20" s="19">
        <v>0.1</v>
      </c>
      <c r="G20" s="39">
        <v>60</v>
      </c>
      <c r="H20" s="39">
        <v>2001</v>
      </c>
      <c r="I20" s="39">
        <v>2022</v>
      </c>
      <c r="J20" s="39">
        <f>I20-H20</f>
        <v>21</v>
      </c>
      <c r="K20" s="39">
        <f>(1-F20)/G20</f>
        <v>1.5000000000000001E-2</v>
      </c>
      <c r="L20" s="42">
        <f>K20*J20*E20</f>
        <v>535.5</v>
      </c>
      <c r="M20" s="42">
        <f>E20-L20</f>
        <v>1164.5</v>
      </c>
      <c r="N20" s="42">
        <f>M20*C20</f>
        <v>128095</v>
      </c>
      <c r="O20" s="42">
        <f>N20*(1-P20)</f>
        <v>128095</v>
      </c>
    </row>
  </sheetData>
  <mergeCells count="8">
    <mergeCell ref="B18:O18"/>
    <mergeCell ref="B12:S12"/>
    <mergeCell ref="B2:S2"/>
    <mergeCell ref="B8:S8"/>
    <mergeCell ref="B9:S9"/>
    <mergeCell ref="B10:S10"/>
    <mergeCell ref="B11:S11"/>
    <mergeCell ref="G7:M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V9"/>
  <sheetViews>
    <sheetView zoomScale="85" zoomScaleNormal="85" zoomScaleSheetLayoutView="85" workbookViewId="0">
      <selection activeCell="B3" sqref="B3:M3"/>
    </sheetView>
  </sheetViews>
  <sheetFormatPr defaultRowHeight="15" x14ac:dyDescent="0.25"/>
  <cols>
    <col min="1" max="1" width="3.42578125" customWidth="1"/>
    <col min="2" max="2" width="12.85546875" customWidth="1"/>
    <col min="3" max="3" width="12.28515625" bestFit="1" customWidth="1"/>
    <col min="4" max="4" width="9.5703125" style="4" bestFit="1" customWidth="1"/>
    <col min="5" max="5" width="18.28515625" style="4" bestFit="1" customWidth="1"/>
    <col min="6" max="6" width="19.85546875" style="4" bestFit="1" customWidth="1"/>
    <col min="7" max="7" width="12.7109375" bestFit="1" customWidth="1"/>
    <col min="8" max="8" width="9.7109375" bestFit="1" customWidth="1"/>
    <col min="9" max="9" width="12.85546875" bestFit="1" customWidth="1"/>
    <col min="10" max="10" width="12.140625" bestFit="1" customWidth="1"/>
    <col min="11" max="12" width="11.7109375" bestFit="1" customWidth="1"/>
    <col min="13" max="13" width="10.85546875" bestFit="1" customWidth="1"/>
    <col min="14" max="14" width="12.7109375" bestFit="1" customWidth="1"/>
    <col min="15" max="15" width="10.85546875" bestFit="1" customWidth="1"/>
    <col min="16" max="16" width="12.42578125" customWidth="1"/>
    <col min="17" max="17" width="11.85546875" customWidth="1"/>
    <col min="18" max="18" width="11.42578125" customWidth="1"/>
    <col min="19" max="19" width="13.140625" style="15" bestFit="1" customWidth="1"/>
    <col min="20" max="20" width="16" bestFit="1" customWidth="1"/>
    <col min="21" max="21" width="13.5703125" bestFit="1" customWidth="1"/>
    <col min="22" max="22" width="14.28515625" bestFit="1" customWidth="1"/>
  </cols>
  <sheetData>
    <row r="2" spans="2:22" ht="15.75" x14ac:dyDescent="0.25">
      <c r="B2" s="60" t="s">
        <v>20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S2"/>
    </row>
    <row r="3" spans="2:22" ht="75" x14ac:dyDescent="0.25">
      <c r="B3" s="14" t="s">
        <v>23</v>
      </c>
      <c r="C3" s="14" t="s">
        <v>0</v>
      </c>
      <c r="D3" s="14" t="s">
        <v>1</v>
      </c>
      <c r="E3" s="14" t="s">
        <v>10</v>
      </c>
      <c r="F3" s="14" t="s">
        <v>11</v>
      </c>
      <c r="G3" s="14" t="s">
        <v>2</v>
      </c>
      <c r="H3" s="14" t="s">
        <v>4</v>
      </c>
      <c r="I3" s="14" t="s">
        <v>21</v>
      </c>
      <c r="J3" s="14" t="s">
        <v>8</v>
      </c>
      <c r="K3" s="14" t="s">
        <v>5</v>
      </c>
      <c r="L3" s="14" t="s">
        <v>6</v>
      </c>
      <c r="M3" s="14" t="s">
        <v>9</v>
      </c>
      <c r="N3" s="14" t="s">
        <v>7</v>
      </c>
      <c r="S3"/>
    </row>
    <row r="4" spans="2:22" x14ac:dyDescent="0.25">
      <c r="B4" s="12">
        <v>110</v>
      </c>
      <c r="C4" s="16">
        <v>2007</v>
      </c>
      <c r="D4" s="16">
        <v>2022</v>
      </c>
      <c r="E4" s="16">
        <f>D4-C4</f>
        <v>15</v>
      </c>
      <c r="F4" s="16">
        <v>35</v>
      </c>
      <c r="G4" s="10">
        <v>0.1</v>
      </c>
      <c r="H4" s="11">
        <f>(1-G4)/F4</f>
        <v>2.5714285714285714E-2</v>
      </c>
      <c r="I4" s="2">
        <v>1700</v>
      </c>
      <c r="J4" s="9">
        <f>I4*B4</f>
        <v>187000</v>
      </c>
      <c r="K4" s="2">
        <f>J4*H4*E4</f>
        <v>72128.57142857142</v>
      </c>
      <c r="L4" s="2">
        <f>MAX(J4-K4,0)</f>
        <v>114871.42857142858</v>
      </c>
      <c r="M4" s="13">
        <v>0</v>
      </c>
      <c r="N4" s="2">
        <f>IF(L4&gt;G4*J4,L4*(1-M4),J4*G4)</f>
        <v>114871.42857142858</v>
      </c>
      <c r="S4"/>
    </row>
    <row r="5" spans="2:22" x14ac:dyDescent="0.25">
      <c r="D5"/>
      <c r="E5"/>
      <c r="F5"/>
      <c r="I5">
        <v>3500</v>
      </c>
      <c r="S5"/>
    </row>
    <row r="6" spans="2:22" x14ac:dyDescent="0.25">
      <c r="B6">
        <v>120</v>
      </c>
      <c r="D6"/>
      <c r="E6"/>
      <c r="F6"/>
      <c r="I6">
        <v>3.2808000000000002</v>
      </c>
      <c r="S6"/>
    </row>
    <row r="7" spans="2:22" x14ac:dyDescent="0.25">
      <c r="D7"/>
      <c r="E7"/>
      <c r="F7"/>
      <c r="I7">
        <f>I5/I6</f>
        <v>1066.8129724457449</v>
      </c>
      <c r="S7"/>
    </row>
    <row r="8" spans="2:22" x14ac:dyDescent="0.25">
      <c r="D8"/>
      <c r="E8"/>
      <c r="F8"/>
      <c r="S8"/>
    </row>
    <row r="9" spans="2:22" x14ac:dyDescent="0.25">
      <c r="T9" s="3"/>
      <c r="U9" s="1"/>
      <c r="V9" s="1"/>
    </row>
  </sheetData>
  <mergeCells count="1">
    <mergeCell ref="B2:N2"/>
  </mergeCells>
  <pageMargins left="0.31496062992125984" right="0.31496062992125984" top="0.31496062992125984" bottom="0.31496062992125984" header="0.31496062992125984" footer="0.31496062992125984"/>
  <pageSetup paperSize="9" scale="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"/>
  <sheetViews>
    <sheetView workbookViewId="0">
      <selection activeCell="H1" sqref="H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New (Land+Building) Valuation</vt:lpstr>
      <vt:lpstr>Building</vt:lpstr>
      <vt:lpstr>Wall</vt:lpstr>
      <vt:lpstr>Docs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trainee4</dc:creator>
  <cp:lastModifiedBy>Arun Tomar</cp:lastModifiedBy>
  <cp:lastPrinted>2022-01-07T08:12:53Z</cp:lastPrinted>
  <dcterms:created xsi:type="dcterms:W3CDTF">2021-09-16T11:33:35Z</dcterms:created>
  <dcterms:modified xsi:type="dcterms:W3CDTF">2022-11-07T07:29:29Z</dcterms:modified>
</cp:coreProperties>
</file>