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Z:\In Progress Files\Babul\VIS(2022-23)-PL407-318-588\"/>
    </mc:Choice>
  </mc:AlternateContent>
  <xr:revisionPtr revIDLastSave="0" documentId="13_ncr:1_{3D289437-F2A7-44BD-BDC1-4EF39394A55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  <c r="H18" i="1" l="1"/>
  <c r="G5" i="1" l="1"/>
  <c r="E23" i="1" l="1"/>
  <c r="E22" i="1"/>
  <c r="G6" i="1" l="1"/>
  <c r="G7" i="1"/>
  <c r="G8" i="1"/>
  <c r="P8" i="1" s="1"/>
  <c r="G9" i="1"/>
  <c r="F10" i="1"/>
  <c r="H19" i="1" s="1"/>
  <c r="H20" i="1" s="1"/>
  <c r="H21" i="1" s="1"/>
  <c r="N9" i="1"/>
  <c r="K9" i="1"/>
  <c r="N8" i="1"/>
  <c r="K8" i="1"/>
  <c r="N7" i="1"/>
  <c r="K7" i="1"/>
  <c r="N6" i="1"/>
  <c r="K6" i="1"/>
  <c r="P6" i="1"/>
  <c r="N5" i="1"/>
  <c r="K5" i="1"/>
  <c r="P9" i="1" l="1"/>
  <c r="Q9" i="1" s="1"/>
  <c r="P7" i="1"/>
  <c r="Q7" i="1" s="1"/>
  <c r="R7" i="1" s="1"/>
  <c r="T7" i="1" s="1"/>
  <c r="G10" i="1"/>
  <c r="P5" i="1"/>
  <c r="Q6" i="1"/>
  <c r="R6" i="1" s="1"/>
  <c r="T6" i="1" s="1"/>
  <c r="Q8" i="1"/>
  <c r="R8" i="1" s="1"/>
  <c r="T8" i="1" s="1"/>
  <c r="P10" i="1" l="1"/>
  <c r="R9" i="1"/>
  <c r="T9" i="1" s="1"/>
  <c r="Q5" i="1"/>
  <c r="Q10" i="1" s="1"/>
  <c r="R5" i="1" l="1"/>
  <c r="R10" i="1" s="1"/>
  <c r="T5" i="1" l="1"/>
  <c r="T10" i="1" s="1"/>
  <c r="E19" i="1" s="1"/>
  <c r="E20" i="1" s="1"/>
</calcChain>
</file>

<file path=xl/sharedStrings.xml><?xml version="1.0" encoding="utf-8"?>
<sst xmlns="http://schemas.openxmlformats.org/spreadsheetml/2006/main" count="52" uniqueCount="45">
  <si>
    <t>SR. No.</t>
  </si>
  <si>
    <t>Floor</t>
  </si>
  <si>
    <t>Type of Structure</t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</si>
  <si>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</si>
  <si>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</si>
  <si>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t>Year of Construction</t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</si>
  <si>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</si>
  <si>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</si>
  <si>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</si>
  <si>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</si>
  <si>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t>Depreciation Rate</t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</si>
  <si>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</si>
  <si>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Gross Replacement Value
(INR)</t>
  </si>
  <si>
    <t xml:space="preserve">Depreciation
(INR) </t>
  </si>
  <si>
    <t>Depreciated Value
(INR)</t>
  </si>
  <si>
    <t>Discounting Factor</t>
  </si>
  <si>
    <t>Depreciated Replacement Market Value
(INR)</t>
  </si>
  <si>
    <t>RCC framed pillar beam column on RCC slab</t>
  </si>
  <si>
    <t>TOTAL</t>
  </si>
  <si>
    <t>Remarks:</t>
  </si>
  <si>
    <r>
      <t>3.</t>
    </r>
    <r>
      <rPr>
        <i/>
        <sz val="10"/>
        <color theme="1"/>
        <rFont val="Calibri"/>
        <family val="2"/>
        <scheme val="minor"/>
      </rPr>
      <t xml:space="preserve"> The valuation is done by considering the depreciated replacement cost approach.</t>
    </r>
  </si>
  <si>
    <t>First Floor</t>
  </si>
  <si>
    <t>Second Floor</t>
  </si>
  <si>
    <r>
      <t>Area</t>
    </r>
    <r>
      <rPr>
        <b/>
        <sz val="10"/>
        <rFont val="Calibri"/>
        <family val="2"/>
        <scheme val="minor"/>
      </rPr>
      <t xml:space="preserve"> (in sq. mtr.)</t>
    </r>
  </si>
  <si>
    <r>
      <t xml:space="preserve">1. </t>
    </r>
    <r>
      <rPr>
        <b/>
        <i/>
        <sz val="10"/>
        <color theme="1"/>
        <rFont val="Calibri"/>
        <family val="2"/>
        <scheme val="minor"/>
      </rPr>
      <t>All the details pertaing to the building area statement such as area, floor, etc has been taken from approved building plan provided by the client</t>
    </r>
  </si>
  <si>
    <t>PREMIUM</t>
  </si>
  <si>
    <t>LAND</t>
  </si>
  <si>
    <t>BUILDING</t>
  </si>
  <si>
    <t>TOTAL FMV</t>
  </si>
  <si>
    <t>ROUND OFF</t>
  </si>
  <si>
    <t>RV</t>
  </si>
  <si>
    <t>DV</t>
  </si>
  <si>
    <t>BUILDING VALUATION OF M/S SYNOKEM PHARMACEUTICALS LTD.|IIE RANIPUR, HARIDWAR</t>
  </si>
  <si>
    <t>Ground Floor</t>
  </si>
  <si>
    <t>Description</t>
  </si>
  <si>
    <t>Main Unit</t>
  </si>
  <si>
    <t>Meter/Guard Room</t>
  </si>
  <si>
    <t xml:space="preserve">Toilet Block </t>
  </si>
  <si>
    <t>Main Unit(Service Floor)</t>
  </si>
  <si>
    <r>
      <t xml:space="preserve">2. </t>
    </r>
    <r>
      <rPr>
        <i/>
        <sz val="10"/>
        <color theme="1"/>
        <rFont val="Calibri"/>
        <family val="2"/>
        <scheme val="minor"/>
      </rPr>
      <t>All the structure that has been taken in the area statemnet belonging to M/s. Synokem Pharmaceuticals Ltd.</t>
    </r>
  </si>
  <si>
    <t>CIRCLE RATE</t>
  </si>
  <si>
    <t>Land</t>
  </si>
  <si>
    <t>Building</t>
  </si>
  <si>
    <t>Total</t>
  </si>
  <si>
    <t>Percenrage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</si>
</sst>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[$₹-4009]\ * #,##0_ ;_ [$₹-4009]\ * \-#,##0_ ;_ [$₹-4009]\ * &quot;-&quot;??_ ;_ @_ "/>
    <numFmt numFmtId="167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5" fontId="0" fillId="0" borderId="4" xfId="1" applyNumberFormat="1" applyFont="1" applyBorder="1" applyAlignment="1">
      <alignment horizontal="center" vertical="center"/>
    </xf>
    <xf numFmtId="9" fontId="0" fillId="0" borderId="4" xfId="2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4" borderId="4" xfId="0" applyFont="1" applyFill="1" applyBorder="1"/>
    <xf numFmtId="166" fontId="0" fillId="5" borderId="4" xfId="0" applyNumberFormat="1" applyFill="1" applyBorder="1"/>
    <xf numFmtId="0" fontId="2" fillId="4" borderId="4" xfId="0" applyFont="1" applyFill="1" applyBorder="1" applyAlignment="1">
      <alignment wrapText="1"/>
    </xf>
    <xf numFmtId="166" fontId="2" fillId="5" borderId="4" xfId="0" applyNumberFormat="1" applyFont="1" applyFill="1" applyBorder="1"/>
    <xf numFmtId="165" fontId="2" fillId="5" borderId="4" xfId="1" applyNumberFormat="1" applyFont="1" applyFill="1" applyBorder="1"/>
    <xf numFmtId="167" fontId="0" fillId="0" borderId="0" xfId="3" applyNumberFormat="1" applyFont="1"/>
    <xf numFmtId="43" fontId="0" fillId="0" borderId="0" xfId="0" applyNumberFormat="1"/>
    <xf numFmtId="1" fontId="0" fillId="0" borderId="0" xfId="0" applyNumberFormat="1"/>
    <xf numFmtId="43" fontId="0" fillId="0" borderId="0" xfId="3" applyNumberFormat="1" applyFont="1"/>
    <xf numFmtId="167" fontId="2" fillId="0" borderId="4" xfId="3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166" fontId="0" fillId="0" borderId="4" xfId="3" applyNumberFormat="1" applyFont="1" applyBorder="1"/>
    <xf numFmtId="0" fontId="2" fillId="0" borderId="4" xfId="0" applyFont="1" applyBorder="1"/>
    <xf numFmtId="0" fontId="2" fillId="0" borderId="4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4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V28"/>
  <sheetViews>
    <sheetView tabSelected="1" zoomScaleNormal="100" workbookViewId="0">
      <selection activeCell="H4" sqref="H4"/>
    </sheetView>
  </sheetViews>
  <sheetFormatPr defaultRowHeight="15" x14ac:dyDescent="0.25"/>
  <cols>
    <col min="1" max="1" width="7.42578125" customWidth="1"/>
    <col min="2" max="2" width="6.5703125" customWidth="1"/>
    <col min="3" max="3" width="12.7109375" customWidth="1"/>
    <col min="4" max="4" width="13.28515625" customWidth="1"/>
    <col min="5" max="5" width="21.85546875" style="12" customWidth="1"/>
    <col min="6" max="6" width="11.28515625" style="12" customWidth="1"/>
    <col min="7" max="7" width="13.5703125" customWidth="1"/>
    <col min="8" max="8" width="13.85546875" customWidth="1"/>
    <col min="9" max="9" width="14.7109375" customWidth="1"/>
    <col min="10" max="10" width="11" customWidth="1"/>
    <col min="11" max="11" width="11.85546875" customWidth="1"/>
    <col min="12" max="12" width="13" customWidth="1"/>
    <col min="13" max="13" width="0" hidden="1" customWidth="1"/>
    <col min="14" max="14" width="12.140625" hidden="1" customWidth="1"/>
    <col min="15" max="15" width="12.5703125" style="23" customWidth="1"/>
    <col min="16" max="16" width="14.85546875" hidden="1" customWidth="1"/>
    <col min="17" max="17" width="16.85546875" hidden="1" customWidth="1"/>
    <col min="18" max="18" width="16.42578125" hidden="1" customWidth="1"/>
    <col min="19" max="19" width="12.7109375" hidden="1" customWidth="1"/>
    <col min="20" max="20" width="18.140625" customWidth="1"/>
    <col min="22" max="22" width="14.28515625" style="18" bestFit="1" customWidth="1"/>
  </cols>
  <sheetData>
    <row r="3" spans="2:22" ht="15.75" x14ac:dyDescent="0.25">
      <c r="B3" s="30" t="s">
        <v>32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2"/>
    </row>
    <row r="4" spans="2:22" ht="61.5" customHeight="1" x14ac:dyDescent="0.25">
      <c r="B4" s="1" t="s">
        <v>0</v>
      </c>
      <c r="C4" s="1" t="s">
        <v>1</v>
      </c>
      <c r="D4" s="1" t="s">
        <v>34</v>
      </c>
      <c r="E4" s="1" t="s">
        <v>2</v>
      </c>
      <c r="F4" s="1" t="s">
        <v>23</v>
      </c>
      <c r="G4" s="1" t="s">
        <v>3</v>
      </c>
      <c r="H4" s="1" t="s">
        <v>4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9</v>
      </c>
      <c r="N4" s="1" t="s">
        <v>10</v>
      </c>
      <c r="O4" s="1" t="s">
        <v>11</v>
      </c>
      <c r="P4" s="1" t="s">
        <v>12</v>
      </c>
      <c r="Q4" s="1" t="s">
        <v>13</v>
      </c>
      <c r="R4" s="1" t="s">
        <v>14</v>
      </c>
      <c r="S4" s="1" t="s">
        <v>15</v>
      </c>
      <c r="T4" s="1" t="s">
        <v>16</v>
      </c>
    </row>
    <row r="5" spans="2:22" ht="40.5" customHeight="1" x14ac:dyDescent="0.25">
      <c r="B5" s="2">
        <v>1</v>
      </c>
      <c r="C5" s="3" t="s">
        <v>33</v>
      </c>
      <c r="D5" s="3" t="s">
        <v>35</v>
      </c>
      <c r="E5" s="4" t="s">
        <v>17</v>
      </c>
      <c r="F5" s="4">
        <v>1509.73</v>
      </c>
      <c r="G5" s="5">
        <f>10.764*F5</f>
        <v>16250.733719999998</v>
      </c>
      <c r="H5" s="5">
        <v>12</v>
      </c>
      <c r="I5" s="3">
        <v>2012</v>
      </c>
      <c r="J5" s="3">
        <v>2022</v>
      </c>
      <c r="K5" s="3">
        <f>J5-I5</f>
        <v>10</v>
      </c>
      <c r="L5" s="3">
        <v>60</v>
      </c>
      <c r="M5" s="6">
        <v>0.1</v>
      </c>
      <c r="N5" s="7">
        <f>(1-M5)/L5</f>
        <v>1.5000000000000001E-2</v>
      </c>
      <c r="O5" s="8">
        <v>1400</v>
      </c>
      <c r="P5" s="8">
        <f>O5*G5</f>
        <v>22751027.207999997</v>
      </c>
      <c r="Q5" s="8">
        <f t="shared" ref="Q5:Q9" si="0">P5*N5*K5</f>
        <v>3412654.0811999999</v>
      </c>
      <c r="R5" s="8">
        <f t="shared" ref="R5:R9" si="1">MAX(P5-Q5,0)</f>
        <v>19338373.126799997</v>
      </c>
      <c r="S5" s="9">
        <v>0</v>
      </c>
      <c r="T5" s="8">
        <f t="shared" ref="T5:T9" si="2">IF(R5&gt;M5*P5,R5*(1-S5),P5*M5)</f>
        <v>19338373.126799997</v>
      </c>
    </row>
    <row r="6" spans="2:22" ht="45.75" customHeight="1" x14ac:dyDescent="0.25">
      <c r="B6" s="2">
        <v>2</v>
      </c>
      <c r="C6" s="4" t="s">
        <v>21</v>
      </c>
      <c r="D6" s="4" t="s">
        <v>35</v>
      </c>
      <c r="E6" s="4" t="s">
        <v>17</v>
      </c>
      <c r="F6" s="4">
        <v>1369.95</v>
      </c>
      <c r="G6" s="5">
        <f t="shared" ref="G6:G10" si="3">10.764*F6</f>
        <v>14746.141799999999</v>
      </c>
      <c r="H6" s="5">
        <v>12</v>
      </c>
      <c r="I6" s="3">
        <v>2012</v>
      </c>
      <c r="J6" s="3">
        <v>2022</v>
      </c>
      <c r="K6" s="3">
        <f>J6-I6</f>
        <v>10</v>
      </c>
      <c r="L6" s="3">
        <v>60</v>
      </c>
      <c r="M6" s="6">
        <v>0.1</v>
      </c>
      <c r="N6" s="7">
        <f>(1-M6)/L6</f>
        <v>1.5000000000000001E-2</v>
      </c>
      <c r="O6" s="8">
        <v>1400</v>
      </c>
      <c r="P6" s="8">
        <f>O6*G6</f>
        <v>20644598.52</v>
      </c>
      <c r="Q6" s="8">
        <f>P6*N6*K6</f>
        <v>3096689.7779999999</v>
      </c>
      <c r="R6" s="8">
        <f>MAX(P6-Q6,0)</f>
        <v>17547908.741999999</v>
      </c>
      <c r="S6" s="9">
        <v>0</v>
      </c>
      <c r="T6" s="8">
        <f t="shared" si="2"/>
        <v>17547908.741999999</v>
      </c>
    </row>
    <row r="7" spans="2:22" ht="48" customHeight="1" x14ac:dyDescent="0.25">
      <c r="B7" s="2">
        <v>3</v>
      </c>
      <c r="C7" s="3" t="s">
        <v>22</v>
      </c>
      <c r="D7" s="4" t="s">
        <v>38</v>
      </c>
      <c r="E7" s="4" t="s">
        <v>17</v>
      </c>
      <c r="F7" s="4">
        <v>1158.96</v>
      </c>
      <c r="G7" s="5">
        <f t="shared" si="3"/>
        <v>12475.04544</v>
      </c>
      <c r="H7" s="5">
        <v>12</v>
      </c>
      <c r="I7" s="3">
        <v>2012</v>
      </c>
      <c r="J7" s="3">
        <v>2022</v>
      </c>
      <c r="K7" s="3">
        <f t="shared" ref="K7:K8" si="4">J7-I7</f>
        <v>10</v>
      </c>
      <c r="L7" s="3">
        <v>60</v>
      </c>
      <c r="M7" s="6">
        <v>0.1</v>
      </c>
      <c r="N7" s="7">
        <f t="shared" ref="N7:N8" si="5">(1-M7)/L7</f>
        <v>1.5000000000000001E-2</v>
      </c>
      <c r="O7" s="8">
        <v>1400</v>
      </c>
      <c r="P7" s="8">
        <f t="shared" ref="P7:P8" si="6">O7*G7</f>
        <v>17465063.616</v>
      </c>
      <c r="Q7" s="8">
        <f t="shared" ref="Q7" si="7">P7*N7*K7</f>
        <v>2619759.5424000002</v>
      </c>
      <c r="R7" s="8">
        <f t="shared" ref="R7" si="8">MAX(P7-Q7,0)</f>
        <v>14845304.0736</v>
      </c>
      <c r="S7" s="9">
        <v>0</v>
      </c>
      <c r="T7" s="8">
        <f t="shared" si="2"/>
        <v>14845304.0736</v>
      </c>
    </row>
    <row r="8" spans="2:22" ht="47.25" customHeight="1" x14ac:dyDescent="0.25">
      <c r="B8" s="2">
        <v>4</v>
      </c>
      <c r="C8" s="3" t="s">
        <v>33</v>
      </c>
      <c r="D8" s="4" t="s">
        <v>36</v>
      </c>
      <c r="E8" s="4" t="s">
        <v>17</v>
      </c>
      <c r="F8" s="4">
        <v>24</v>
      </c>
      <c r="G8" s="5">
        <f t="shared" si="3"/>
        <v>258.33600000000001</v>
      </c>
      <c r="H8" s="5">
        <v>9</v>
      </c>
      <c r="I8" s="3">
        <v>2012</v>
      </c>
      <c r="J8" s="3">
        <v>2022</v>
      </c>
      <c r="K8" s="3">
        <f t="shared" si="4"/>
        <v>10</v>
      </c>
      <c r="L8" s="3">
        <v>60</v>
      </c>
      <c r="M8" s="6">
        <v>0.1</v>
      </c>
      <c r="N8" s="7">
        <f t="shared" si="5"/>
        <v>1.5000000000000001E-2</v>
      </c>
      <c r="O8" s="8">
        <v>1200</v>
      </c>
      <c r="P8" s="8">
        <f t="shared" si="6"/>
        <v>310003.20000000001</v>
      </c>
      <c r="Q8" s="8">
        <f t="shared" si="0"/>
        <v>46500.48000000001</v>
      </c>
      <c r="R8" s="8">
        <f t="shared" si="1"/>
        <v>263502.71999999997</v>
      </c>
      <c r="S8" s="9">
        <v>0</v>
      </c>
      <c r="T8" s="8">
        <f t="shared" si="2"/>
        <v>263502.71999999997</v>
      </c>
    </row>
    <row r="9" spans="2:22" ht="45" customHeight="1" x14ac:dyDescent="0.25">
      <c r="B9" s="2">
        <v>5</v>
      </c>
      <c r="C9" s="3" t="s">
        <v>33</v>
      </c>
      <c r="D9" s="3" t="s">
        <v>37</v>
      </c>
      <c r="E9" s="4" t="s">
        <v>17</v>
      </c>
      <c r="F9" s="4">
        <v>34.090000000000003</v>
      </c>
      <c r="G9" s="5">
        <f t="shared" si="3"/>
        <v>366.94476000000003</v>
      </c>
      <c r="H9" s="5">
        <v>9</v>
      </c>
      <c r="I9" s="3">
        <v>2012</v>
      </c>
      <c r="J9" s="3">
        <v>2022</v>
      </c>
      <c r="K9" s="3">
        <f>J9-I9</f>
        <v>10</v>
      </c>
      <c r="L9" s="3">
        <v>60</v>
      </c>
      <c r="M9" s="6">
        <v>0.1</v>
      </c>
      <c r="N9" s="7">
        <f>(1-M9)/L9</f>
        <v>1.5000000000000001E-2</v>
      </c>
      <c r="O9" s="8">
        <v>1200</v>
      </c>
      <c r="P9" s="8">
        <f t="shared" ref="P9" si="9">O9*G9</f>
        <v>440333.71200000006</v>
      </c>
      <c r="Q9" s="8">
        <f t="shared" si="0"/>
        <v>66050.056800000006</v>
      </c>
      <c r="R9" s="8">
        <f t="shared" si="1"/>
        <v>374283.65520000004</v>
      </c>
      <c r="S9" s="9">
        <v>0</v>
      </c>
      <c r="T9" s="8">
        <f t="shared" si="2"/>
        <v>374283.65520000004</v>
      </c>
    </row>
    <row r="10" spans="2:22" x14ac:dyDescent="0.25">
      <c r="B10" s="33" t="s">
        <v>18</v>
      </c>
      <c r="C10" s="33"/>
      <c r="D10" s="33"/>
      <c r="E10" s="33"/>
      <c r="F10" s="10">
        <f>SUM(F5:F9)</f>
        <v>4096.7300000000005</v>
      </c>
      <c r="G10" s="22">
        <f t="shared" si="3"/>
        <v>44097.201720000005</v>
      </c>
      <c r="H10" s="10"/>
      <c r="I10" s="33"/>
      <c r="J10" s="33"/>
      <c r="K10" s="33"/>
      <c r="L10" s="33"/>
      <c r="M10" s="33"/>
      <c r="N10" s="33"/>
      <c r="O10" s="33"/>
      <c r="P10" s="11">
        <f>SUM(P5:P9)</f>
        <v>61611026.255999997</v>
      </c>
      <c r="Q10" s="11">
        <f>SUM(Q5:Q9)</f>
        <v>9241653.9384000003</v>
      </c>
      <c r="R10" s="11">
        <f>SUM(R5:R9)</f>
        <v>52369372.317599997</v>
      </c>
      <c r="S10" s="11"/>
      <c r="T10" s="11">
        <f>SUM(T5:T9)</f>
        <v>52369372.317599997</v>
      </c>
    </row>
    <row r="11" spans="2:22" x14ac:dyDescent="0.25">
      <c r="B11" s="34" t="s">
        <v>19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</row>
    <row r="12" spans="2:22" x14ac:dyDescent="0.25">
      <c r="B12" s="34" t="s">
        <v>24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</row>
    <row r="13" spans="2:22" x14ac:dyDescent="0.25">
      <c r="B13" s="35" t="s">
        <v>39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V13" s="21"/>
    </row>
    <row r="14" spans="2:22" x14ac:dyDescent="0.25">
      <c r="B14" s="29" t="s">
        <v>20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</row>
    <row r="17" spans="3:11" x14ac:dyDescent="0.25">
      <c r="C17" s="13" t="s">
        <v>25</v>
      </c>
      <c r="D17" s="13"/>
      <c r="E17" s="14">
        <v>1200000</v>
      </c>
      <c r="G17" s="27" t="s">
        <v>40</v>
      </c>
      <c r="H17" s="28"/>
    </row>
    <row r="18" spans="3:11" x14ac:dyDescent="0.25">
      <c r="C18" s="13" t="s">
        <v>26</v>
      </c>
      <c r="D18" s="13"/>
      <c r="E18" s="14">
        <f>3870*14000</f>
        <v>54180000</v>
      </c>
      <c r="G18" s="25" t="s">
        <v>41</v>
      </c>
      <c r="H18" s="24">
        <f>14000*3870</f>
        <v>54180000</v>
      </c>
    </row>
    <row r="19" spans="3:11" x14ac:dyDescent="0.25">
      <c r="C19" s="13" t="s">
        <v>27</v>
      </c>
      <c r="D19" s="13"/>
      <c r="E19" s="14">
        <f>T10</f>
        <v>52369372.317599997</v>
      </c>
      <c r="G19" s="25" t="s">
        <v>42</v>
      </c>
      <c r="H19" s="24">
        <f>F10*10000*0.88</f>
        <v>36051224.000000007</v>
      </c>
      <c r="K19" s="20"/>
    </row>
    <row r="20" spans="3:11" x14ac:dyDescent="0.25">
      <c r="C20" s="15" t="s">
        <v>28</v>
      </c>
      <c r="D20" s="15"/>
      <c r="E20" s="16">
        <f>SUM(E17:E19)</f>
        <v>107749372.3176</v>
      </c>
      <c r="G20" s="25" t="s">
        <v>43</v>
      </c>
      <c r="H20" s="24">
        <f>H19+H18</f>
        <v>90231224</v>
      </c>
      <c r="K20" s="20"/>
    </row>
    <row r="21" spans="3:11" ht="30" customHeight="1" x14ac:dyDescent="0.25">
      <c r="C21" s="15" t="s">
        <v>29</v>
      </c>
      <c r="D21" s="15"/>
      <c r="E21" s="16">
        <v>107700000</v>
      </c>
      <c r="G21" s="26" t="s">
        <v>44</v>
      </c>
      <c r="H21" s="9">
        <f>(1-H20/E21)</f>
        <v>0.16219847725162484</v>
      </c>
      <c r="K21" s="18"/>
    </row>
    <row r="22" spans="3:11" x14ac:dyDescent="0.25">
      <c r="C22" s="13" t="s">
        <v>30</v>
      </c>
      <c r="D22" s="13"/>
      <c r="E22" s="17">
        <f>0.85*E21</f>
        <v>91545000</v>
      </c>
      <c r="K22" s="19"/>
    </row>
    <row r="23" spans="3:11" x14ac:dyDescent="0.25">
      <c r="C23" s="13" t="s">
        <v>31</v>
      </c>
      <c r="D23" s="13"/>
      <c r="E23" s="17">
        <f>0.75*E21</f>
        <v>80775000</v>
      </c>
    </row>
    <row r="28" spans="3:11" x14ac:dyDescent="0.25">
      <c r="H28" s="23"/>
    </row>
  </sheetData>
  <mergeCells count="8">
    <mergeCell ref="G17:H17"/>
    <mergeCell ref="B14:T14"/>
    <mergeCell ref="B3:T3"/>
    <mergeCell ref="B10:E10"/>
    <mergeCell ref="I10:O10"/>
    <mergeCell ref="B11:T11"/>
    <mergeCell ref="B12:T12"/>
    <mergeCell ref="B13:T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Babul</dc:creator>
  <cp:lastModifiedBy>Gaurav Sharma</cp:lastModifiedBy>
  <dcterms:created xsi:type="dcterms:W3CDTF">2022-11-04T05:05:51Z</dcterms:created>
  <dcterms:modified xsi:type="dcterms:W3CDTF">2022-11-30T10:39:30Z</dcterms:modified>
</cp:coreProperties>
</file>