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mc:AlternateContent xmlns:mc="http://schemas.openxmlformats.org/markup-compatibility/2006">
    <mc:Choice Requires="x15">
      <x15ac:absPath xmlns:x15ac="http://schemas.microsoft.com/office/spreadsheetml/2010/11/ac" url="Y:\Manas Upmanyu\VIS(2022-23)-PL416-326-597-Trueware International LLP\"/>
    </mc:Choice>
  </mc:AlternateContent>
  <xr:revisionPtr revIDLastSave="0" documentId="13_ncr:1_{BFBB1518-1FDB-44D6-8278-661D3E0542A3}" xr6:coauthVersionLast="47" xr6:coauthVersionMax="47" xr10:uidLastSave="{00000000-0000-0000-0000-000000000000}"/>
  <bookViews>
    <workbookView showVerticalScroll="0" xWindow="-120" yWindow="-120" windowWidth="21840" windowHeight="13140" xr2:uid="{00000000-000D-0000-FFFF-FFFF00000000}"/>
  </bookViews>
  <sheets>
    <sheet name="Sheet1" sheetId="1" r:id="rId1"/>
  </sheets>
  <definedNames>
    <definedName name="_xlnm.Print_Area" localSheetId="0">Sheet1!$B$1:$S$47</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F52" i="1" l="1"/>
  <c r="S54" i="1"/>
  <c r="S53" i="1"/>
  <c r="O58" i="1"/>
  <c r="M8" i="1"/>
  <c r="M12" i="1"/>
  <c r="M16" i="1"/>
  <c r="M20" i="1"/>
  <c r="M24" i="1"/>
  <c r="M28" i="1"/>
  <c r="M32" i="1"/>
  <c r="M36" i="1"/>
  <c r="M40" i="1"/>
  <c r="M4" i="1"/>
  <c r="O42" i="1"/>
  <c r="O41" i="1"/>
  <c r="O40" i="1"/>
  <c r="O39" i="1"/>
  <c r="O38" i="1"/>
  <c r="O37" i="1"/>
  <c r="O36" i="1"/>
  <c r="O35" i="1"/>
  <c r="O34" i="1"/>
  <c r="O33" i="1"/>
  <c r="O32" i="1"/>
  <c r="O31" i="1"/>
  <c r="O30" i="1"/>
  <c r="O29" i="1"/>
  <c r="O28" i="1"/>
  <c r="O27" i="1"/>
  <c r="O26" i="1"/>
  <c r="O25" i="1"/>
  <c r="O24" i="1"/>
  <c r="O23" i="1"/>
  <c r="O22" i="1"/>
  <c r="O21" i="1"/>
  <c r="O20" i="1"/>
  <c r="O19" i="1"/>
  <c r="O18" i="1"/>
  <c r="O17" i="1"/>
  <c r="O16" i="1"/>
  <c r="O15" i="1"/>
  <c r="O14" i="1"/>
  <c r="O13" i="1"/>
  <c r="O12" i="1"/>
  <c r="O11" i="1"/>
  <c r="O10" i="1"/>
  <c r="O9" i="1"/>
  <c r="O8" i="1"/>
  <c r="O7" i="1"/>
  <c r="O6" i="1"/>
  <c r="O5" i="1"/>
  <c r="O4" i="1"/>
  <c r="M5" i="1"/>
  <c r="M6" i="1"/>
  <c r="M7" i="1"/>
  <c r="M9" i="1"/>
  <c r="M10" i="1"/>
  <c r="M11" i="1"/>
  <c r="M13" i="1"/>
  <c r="M14" i="1"/>
  <c r="M15" i="1"/>
  <c r="M17" i="1"/>
  <c r="M18" i="1"/>
  <c r="M19" i="1"/>
  <c r="M21" i="1"/>
  <c r="M22" i="1"/>
  <c r="M23" i="1"/>
  <c r="M25" i="1"/>
  <c r="M26" i="1"/>
  <c r="M27" i="1"/>
  <c r="M29" i="1"/>
  <c r="M30" i="1"/>
  <c r="M31" i="1"/>
  <c r="M33" i="1"/>
  <c r="M34" i="1"/>
  <c r="M35" i="1"/>
  <c r="M37" i="1"/>
  <c r="M38" i="1"/>
  <c r="M39" i="1"/>
  <c r="M41" i="1"/>
  <c r="F43" i="1"/>
  <c r="J4" i="1" l="1"/>
  <c r="J42" i="1" l="1"/>
  <c r="K42" i="1" s="1"/>
  <c r="M42" i="1" s="1"/>
  <c r="J41" i="1"/>
  <c r="J40" i="1"/>
  <c r="J39" i="1"/>
  <c r="J38" i="1"/>
  <c r="J37" i="1"/>
  <c r="J36" i="1"/>
  <c r="J35" i="1"/>
  <c r="J34" i="1"/>
  <c r="J33" i="1"/>
  <c r="J32" i="1"/>
  <c r="J31" i="1"/>
  <c r="J30" i="1"/>
  <c r="J29" i="1"/>
  <c r="J28" i="1"/>
  <c r="J27" i="1"/>
  <c r="J26" i="1"/>
  <c r="J25" i="1"/>
  <c r="J24" i="1"/>
  <c r="J23" i="1"/>
  <c r="J22" i="1"/>
  <c r="J21" i="1"/>
  <c r="J20" i="1"/>
  <c r="J19" i="1"/>
  <c r="J18" i="1"/>
  <c r="J17" i="1"/>
  <c r="J16" i="1"/>
  <c r="J15" i="1"/>
  <c r="J14" i="1"/>
  <c r="J13" i="1"/>
  <c r="P26" i="1" l="1"/>
  <c r="Q26" i="1" s="1"/>
  <c r="S26" i="1" s="1"/>
  <c r="P28" i="1"/>
  <c r="Q28" i="1" s="1"/>
  <c r="S28" i="1" s="1"/>
  <c r="P30" i="1"/>
  <c r="Q30" i="1" s="1"/>
  <c r="S30" i="1" s="1"/>
  <c r="P32" i="1"/>
  <c r="Q32" i="1" s="1"/>
  <c r="S32" i="1" s="1"/>
  <c r="P34" i="1"/>
  <c r="Q34" i="1" s="1"/>
  <c r="S34" i="1" s="1"/>
  <c r="P36" i="1"/>
  <c r="Q36" i="1" s="1"/>
  <c r="S36" i="1" s="1"/>
  <c r="P38" i="1"/>
  <c r="Q38" i="1" s="1"/>
  <c r="S38" i="1" s="1"/>
  <c r="P40" i="1"/>
  <c r="Q40" i="1" s="1"/>
  <c r="S40" i="1" s="1"/>
  <c r="P42" i="1"/>
  <c r="Q42" i="1" s="1"/>
  <c r="S42" i="1" s="1"/>
  <c r="O43" i="1"/>
  <c r="P25" i="1"/>
  <c r="Q25" i="1" s="1"/>
  <c r="S25" i="1" s="1"/>
  <c r="P27" i="1"/>
  <c r="Q27" i="1" s="1"/>
  <c r="S27" i="1" s="1"/>
  <c r="P29" i="1"/>
  <c r="Q29" i="1" s="1"/>
  <c r="S29" i="1" s="1"/>
  <c r="P31" i="1"/>
  <c r="Q31" i="1" s="1"/>
  <c r="S31" i="1" s="1"/>
  <c r="P33" i="1"/>
  <c r="Q33" i="1" s="1"/>
  <c r="S33" i="1" s="1"/>
  <c r="P35" i="1"/>
  <c r="Q35" i="1" s="1"/>
  <c r="S35" i="1" s="1"/>
  <c r="P37" i="1"/>
  <c r="Q37" i="1" s="1"/>
  <c r="S37" i="1" s="1"/>
  <c r="P39" i="1"/>
  <c r="Q39" i="1" s="1"/>
  <c r="S39" i="1" s="1"/>
  <c r="P41" i="1"/>
  <c r="Q41" i="1" s="1"/>
  <c r="S41" i="1" s="1"/>
  <c r="P24" i="1"/>
  <c r="Q24" i="1" s="1"/>
  <c r="S24" i="1" s="1"/>
  <c r="P22" i="1"/>
  <c r="Q22" i="1" s="1"/>
  <c r="S22" i="1" s="1"/>
  <c r="P14" i="1"/>
  <c r="Q14" i="1" s="1"/>
  <c r="S14" i="1" s="1"/>
  <c r="P15" i="1"/>
  <c r="Q15" i="1" s="1"/>
  <c r="S15" i="1" s="1"/>
  <c r="P19" i="1"/>
  <c r="Q19" i="1" s="1"/>
  <c r="S19" i="1" s="1"/>
  <c r="P23" i="1"/>
  <c r="Q23" i="1" s="1"/>
  <c r="S23" i="1" s="1"/>
  <c r="P13" i="1"/>
  <c r="Q13" i="1" s="1"/>
  <c r="S13" i="1" s="1"/>
  <c r="P17" i="1"/>
  <c r="Q17" i="1" s="1"/>
  <c r="S17" i="1" s="1"/>
  <c r="P21" i="1"/>
  <c r="Q21" i="1" s="1"/>
  <c r="S21" i="1" s="1"/>
  <c r="P16" i="1"/>
  <c r="Q16" i="1" s="1"/>
  <c r="S16" i="1" s="1"/>
  <c r="P18" i="1"/>
  <c r="Q18" i="1" s="1"/>
  <c r="S18" i="1" s="1"/>
  <c r="P20" i="1"/>
  <c r="Q20" i="1" s="1"/>
  <c r="S20" i="1" s="1"/>
  <c r="J12" i="1"/>
  <c r="J11" i="1"/>
  <c r="J10" i="1"/>
  <c r="J9" i="1"/>
  <c r="J8" i="1"/>
  <c r="J7" i="1"/>
  <c r="J6" i="1"/>
  <c r="J5" i="1"/>
  <c r="P7" i="1" l="1"/>
  <c r="Q7" i="1" s="1"/>
  <c r="S7" i="1" s="1"/>
  <c r="P11" i="1"/>
  <c r="Q11" i="1" s="1"/>
  <c r="S11" i="1" s="1"/>
  <c r="P9" i="1"/>
  <c r="Q9" i="1" s="1"/>
  <c r="S9" i="1" s="1"/>
  <c r="P12" i="1"/>
  <c r="Q12" i="1" s="1"/>
  <c r="S12" i="1" s="1"/>
  <c r="P8" i="1"/>
  <c r="Q8" i="1" s="1"/>
  <c r="S8" i="1" s="1"/>
  <c r="P10" i="1"/>
  <c r="Q10" i="1" s="1"/>
  <c r="S10" i="1" s="1"/>
  <c r="P6" i="1"/>
  <c r="Q6" i="1" s="1"/>
  <c r="S6" i="1" s="1"/>
  <c r="P5" i="1" l="1"/>
  <c r="Q5" i="1" s="1"/>
  <c r="S5" i="1" s="1"/>
  <c r="P4" i="1"/>
  <c r="Q4" i="1" s="1"/>
  <c r="Q43" i="1" l="1"/>
  <c r="S4" i="1"/>
  <c r="S43" i="1" s="1"/>
  <c r="S51" i="1" s="1"/>
</calcChain>
</file>

<file path=xl/sharedStrings.xml><?xml version="1.0" encoding="utf-8"?>
<sst xmlns="http://schemas.openxmlformats.org/spreadsheetml/2006/main" count="145" uniqueCount="60">
  <si>
    <t>SR. No.</t>
  </si>
  <si>
    <t>Floor</t>
  </si>
  <si>
    <t>Ground Floor</t>
  </si>
  <si>
    <t>Year of Construction</t>
  </si>
  <si>
    <t xml:space="preserve">Year of Valuation </t>
  </si>
  <si>
    <t>Type of Structure</t>
  </si>
  <si>
    <t>Salvage value</t>
  </si>
  <si>
    <t>TOTAL</t>
  </si>
  <si>
    <t>Depreciation Rate</t>
  </si>
  <si>
    <t xml:space="preserve">Depreciation
(INR) </t>
  </si>
  <si>
    <t>Depreciated Value
(INR)</t>
  </si>
  <si>
    <t>Depreciated Replacement Market Value
(INR)</t>
  </si>
  <si>
    <t>Particular</t>
  </si>
  <si>
    <t>Gross Replacement Value
(INR)</t>
  </si>
  <si>
    <t>1. All the details pertaing to the building area statement such as area, floor, etc has been taken from the site survey.</t>
  </si>
  <si>
    <t>Tin Shed</t>
  </si>
  <si>
    <t>First Floor</t>
  </si>
  <si>
    <t>Second Floor</t>
  </si>
  <si>
    <t>Discounting Factor</t>
  </si>
  <si>
    <r>
      <t xml:space="preserve">Area 
</t>
    </r>
    <r>
      <rPr>
        <i/>
        <sz val="10"/>
        <rFont val="Calibri"/>
        <family val="2"/>
        <scheme val="minor"/>
      </rPr>
      <t>(in sq ft)</t>
    </r>
  </si>
  <si>
    <r>
      <t xml:space="preserve">Height </t>
    </r>
    <r>
      <rPr>
        <b/>
        <i/>
        <sz val="10"/>
        <rFont val="Calibri"/>
        <family val="2"/>
        <scheme val="minor"/>
      </rPr>
      <t>(in ft.)</t>
    </r>
  </si>
  <si>
    <r>
      <t xml:space="preserve">Total Life Consumed 
</t>
    </r>
    <r>
      <rPr>
        <b/>
        <i/>
        <sz val="10"/>
        <rFont val="Calibri"/>
        <family val="2"/>
        <scheme val="minor"/>
      </rPr>
      <t>(In year)</t>
    </r>
  </si>
  <si>
    <r>
      <t xml:space="preserve">Total Economical Life
</t>
    </r>
    <r>
      <rPr>
        <b/>
        <i/>
        <sz val="10"/>
        <rFont val="Calibri"/>
        <family val="2"/>
        <scheme val="minor"/>
      </rPr>
      <t>(In year)</t>
    </r>
  </si>
  <si>
    <r>
      <t xml:space="preserve">Plinth Area  Rate 
</t>
    </r>
    <r>
      <rPr>
        <b/>
        <i/>
        <sz val="10"/>
        <rFont val="Calibri"/>
        <family val="2"/>
        <scheme val="minor"/>
      </rPr>
      <t>(In per sq ft)</t>
    </r>
  </si>
  <si>
    <t>RCC framed structure</t>
  </si>
  <si>
    <t>Working Hall</t>
  </si>
  <si>
    <t>Guard Room</t>
  </si>
  <si>
    <t>W.C</t>
  </si>
  <si>
    <t>Pantry</t>
  </si>
  <si>
    <t>Pantry 1</t>
  </si>
  <si>
    <t>Pantry 2</t>
  </si>
  <si>
    <t>Rest Room</t>
  </si>
  <si>
    <t>Staff Room</t>
  </si>
  <si>
    <t>Reception</t>
  </si>
  <si>
    <t>Conference Hall</t>
  </si>
  <si>
    <t>Toilet</t>
  </si>
  <si>
    <t>Director's Office 1</t>
  </si>
  <si>
    <t>Director's Office 2</t>
  </si>
  <si>
    <t>Director's Office 3</t>
  </si>
  <si>
    <t>Staff's Toilet</t>
  </si>
  <si>
    <t>Director's Toilet</t>
  </si>
  <si>
    <t xml:space="preserve">W.C </t>
  </si>
  <si>
    <t>Showcase Room</t>
  </si>
  <si>
    <t>Lobby</t>
  </si>
  <si>
    <t>Laboratory Room</t>
  </si>
  <si>
    <t>Supervisor Room 2</t>
  </si>
  <si>
    <t>Supervisor room 1</t>
  </si>
  <si>
    <t>Staff Toilet</t>
  </si>
  <si>
    <t>Worker's Toilet</t>
  </si>
  <si>
    <t>Working Hall 2</t>
  </si>
  <si>
    <t xml:space="preserve">Store </t>
  </si>
  <si>
    <t>Working Shed</t>
  </si>
  <si>
    <t>Remarks:</t>
  </si>
  <si>
    <t>2. All the structures that have been taken in the area statement are as per the site survey of Industrial Land and Building belonging to Mr. Sunil Kumar Pasricha located at Sector 8B, Village Salempur, Haridwar.</t>
  </si>
  <si>
    <t>3. The valuation is done on the basis of the "Depreciation Replacement Cost Method" only.</t>
  </si>
  <si>
    <t>BUILDING VALUE OF  INDUSTRIAL LAND AND BUILDING BELONGING TO MR. SUNIL KUMAR PASRICHA
LOCATED AT SECTOR 8B, VILLAGE SALEMPUR, HARIDWAR</t>
  </si>
  <si>
    <t>mtr.</t>
  </si>
  <si>
    <t>Boundary wall</t>
  </si>
  <si>
    <t>at 4000/running mtr.</t>
  </si>
  <si>
    <t>For Insurance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</si>
</sst>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 &quot;₹&quot;\ * #,##0.00_ ;_ &quot;₹&quot;\ * \-#,##0.00_ ;_ &quot;₹&quot;\ * &quot;-&quot;??_ ;_ @_ "/>
    <numFmt numFmtId="43" formatCode="_ * #,##0.00_ ;_ * \-#,##0.00_ ;_ * &quot;-&quot;??_ ;_ @_ "/>
    <numFmt numFmtId="164" formatCode="_ * #,##0_ ;_ * \-#,##0_ ;_ * &quot;-&quot;??_ ;_ @_ "/>
    <numFmt numFmtId="165" formatCode="0.0000"/>
    <numFmt numFmtId="166" formatCode="_ &quot;₹&quot;\ * #,##0_ ;_ &quot;₹&quot;\ * \-#,##0_ ;_ &quot;₹&quot;\ * &quot;-&quot;??_ ;_ @_ "/>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2"/>
      <color theme="0"/>
      <name val="Calibri"/>
      <family val="2"/>
      <scheme val="minor"/>
    </font>
    <font>
      <b/>
      <i/>
      <sz val="11"/>
      <color theme="1"/>
      <name val="Calibri"/>
      <family val="2"/>
      <scheme val="minor"/>
    </font>
    <font>
      <b/>
      <sz val="11"/>
      <name val="Calibri"/>
      <family val="2"/>
      <scheme val="minor"/>
    </font>
    <font>
      <i/>
      <sz val="10"/>
      <name val="Calibri"/>
      <family val="2"/>
      <scheme val="minor"/>
    </font>
    <font>
      <b/>
      <i/>
      <sz val="10"/>
      <name val="Calibri"/>
      <family val="2"/>
      <scheme val="minor"/>
    </font>
    <font>
      <sz val="11"/>
      <name val="Calibri"/>
      <family val="2"/>
      <scheme val="minor"/>
    </font>
  </fonts>
  <fills count="4">
    <fill>
      <patternFill patternType="none"/>
    </fill>
    <fill>
      <patternFill patternType="gray125"/>
    </fill>
    <fill>
      <patternFill patternType="solid">
        <fgColor theme="4" tint="0.39997558519241921"/>
        <bgColor indexed="64"/>
      </patternFill>
    </fill>
    <fill>
      <patternFill patternType="solid">
        <fgColor rgb="FF1E366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4">
    <xf numFmtId="0" fontId="0" fillId="0" borderId="0"/>
    <xf numFmtId="4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cellStyleXfs>
  <cellXfs count="29">
    <xf numFmtId="0" fontId="0" fillId="0" borderId="0" xfId="0"/>
    <xf numFmtId="164" fontId="0" fillId="0" borderId="0" xfId="0" applyNumberFormat="1"/>
    <xf numFmtId="0" fontId="0" fillId="0" borderId="1" xfId="0" applyBorder="1" applyAlignment="1">
      <alignment horizontal="center" vertical="center"/>
    </xf>
    <xf numFmtId="9" fontId="0" fillId="0" borderId="1" xfId="0" applyNumberFormat="1" applyBorder="1" applyAlignment="1">
      <alignment horizontal="center" vertical="center"/>
    </xf>
    <xf numFmtId="44" fontId="0" fillId="0" borderId="0" xfId="0" applyNumberFormat="1"/>
    <xf numFmtId="165" fontId="0" fillId="0" borderId="1" xfId="0" applyNumberFormat="1" applyBorder="1" applyAlignment="1">
      <alignment horizontal="center" vertical="center"/>
    </xf>
    <xf numFmtId="166" fontId="0" fillId="0" borderId="1" xfId="1" applyNumberFormat="1" applyFont="1" applyBorder="1" applyAlignment="1">
      <alignment horizontal="center" vertical="center"/>
    </xf>
    <xf numFmtId="166" fontId="2" fillId="0" borderId="1" xfId="1" applyNumberFormat="1" applyFont="1" applyBorder="1" applyAlignment="1">
      <alignment horizontal="center" vertical="center"/>
    </xf>
    <xf numFmtId="166" fontId="0" fillId="0" borderId="0" xfId="0" applyNumberFormat="1"/>
    <xf numFmtId="9" fontId="0" fillId="0" borderId="1" xfId="2" applyFont="1" applyBorder="1" applyAlignment="1">
      <alignment horizontal="center" vertical="center"/>
    </xf>
    <xf numFmtId="44" fontId="0" fillId="0" borderId="0" xfId="1" applyFont="1"/>
    <xf numFmtId="0" fontId="5" fillId="2" borderId="1" xfId="0" applyFont="1" applyFill="1" applyBorder="1" applyAlignment="1">
      <alignment horizontal="center" vertical="center"/>
    </xf>
    <xf numFmtId="0" fontId="5" fillId="2" borderId="1" xfId="0" applyFont="1" applyFill="1" applyBorder="1" applyAlignment="1">
      <alignment horizontal="center" vertical="center" wrapText="1"/>
    </xf>
    <xf numFmtId="0" fontId="8" fillId="0" borderId="0" xfId="0" applyFont="1"/>
    <xf numFmtId="0" fontId="0" fillId="0" borderId="1" xfId="0" applyBorder="1" applyAlignment="1">
      <alignment horizontal="center" vertical="center" wrapText="1"/>
    </xf>
    <xf numFmtId="0" fontId="0" fillId="0" borderId="0" xfId="0" applyAlignment="1">
      <alignment wrapText="1"/>
    </xf>
    <xf numFmtId="2" fontId="5" fillId="2" borderId="1" xfId="0" applyNumberFormat="1" applyFont="1" applyFill="1" applyBorder="1" applyAlignment="1">
      <alignment horizontal="center" vertical="center" wrapText="1"/>
    </xf>
    <xf numFmtId="2" fontId="0" fillId="0" borderId="0" xfId="0" applyNumberFormat="1"/>
    <xf numFmtId="1" fontId="0" fillId="0" borderId="1" xfId="0" applyNumberFormat="1" applyBorder="1" applyAlignment="1">
      <alignment horizontal="center" vertical="center"/>
    </xf>
    <xf numFmtId="0" fontId="2" fillId="0" borderId="1" xfId="0" applyFont="1" applyBorder="1" applyAlignment="1">
      <alignment horizontal="center" vertical="center"/>
    </xf>
    <xf numFmtId="0" fontId="4" fillId="0" borderId="1" xfId="0" applyFont="1" applyBorder="1" applyAlignment="1">
      <alignment horizontal="left" vertical="center"/>
    </xf>
    <xf numFmtId="0" fontId="2" fillId="0" borderId="1" xfId="0" applyFont="1" applyBorder="1" applyAlignment="1">
      <alignment horizontal="center" vertical="center"/>
    </xf>
    <xf numFmtId="166" fontId="1" fillId="0" borderId="1" xfId="1" applyNumberFormat="1" applyFont="1" applyBorder="1" applyAlignment="1">
      <alignment horizontal="center" vertical="center"/>
    </xf>
    <xf numFmtId="0" fontId="0" fillId="0" borderId="1" xfId="0" applyFill="1" applyBorder="1" applyAlignment="1">
      <alignment horizontal="center" vertical="center" wrapText="1"/>
    </xf>
    <xf numFmtId="0" fontId="3" fillId="3" borderId="1" xfId="0" applyFont="1" applyFill="1" applyBorder="1" applyAlignment="1">
      <alignment horizontal="center" vertical="center" wrapText="1"/>
    </xf>
    <xf numFmtId="1" fontId="2" fillId="0" borderId="1" xfId="0" applyNumberFormat="1" applyFont="1" applyBorder="1" applyAlignment="1">
      <alignment horizontal="center" vertical="center"/>
    </xf>
    <xf numFmtId="0" fontId="4" fillId="0" borderId="1" xfId="0" applyFont="1" applyBorder="1" applyAlignment="1">
      <alignment horizontal="left" vertical="center" wrapText="1"/>
    </xf>
    <xf numFmtId="164" fontId="0" fillId="0" borderId="0" xfId="3" applyNumberFormat="1" applyFont="1"/>
    <xf numFmtId="166" fontId="0" fillId="0" borderId="0" xfId="1" applyNumberFormat="1" applyFont="1"/>
  </cellXfs>
  <cellStyles count="4">
    <cellStyle name="Comma" xfId="3" builtinId="3"/>
    <cellStyle name="Currency" xfId="1" builtinId="4"/>
    <cellStyle name="Normal" xfId="0" builtinId="0"/>
    <cellStyle name="Percent" xfId="2" builtinId="5"/>
  </cellStyles>
  <dxfs count="0"/>
  <tableStyles count="0" defaultTableStyle="TableStyleMedium2" defaultPivotStyle="PivotStyleLight16"/>
  <colors>
    <mruColors>
      <color rgb="FF1E366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V59"/>
  <sheetViews>
    <sheetView tabSelected="1" zoomScaleNormal="100" zoomScaleSheetLayoutView="85" workbookViewId="0">
      <pane ySplit="3" topLeftCell="A40" activePane="bottomLeft" state="frozen"/>
      <selection pane="bottomLeft" activeCell="E55" sqref="E55"/>
    </sheetView>
  </sheetViews>
  <sheetFormatPr defaultRowHeight="15" x14ac:dyDescent="0.25"/>
  <cols>
    <col min="1" max="1" width="3.7109375" customWidth="1"/>
    <col min="2" max="2" width="6.85546875" customWidth="1"/>
    <col min="3" max="3" width="12.85546875" customWidth="1"/>
    <col min="4" max="4" width="18.42578125" style="15" customWidth="1"/>
    <col min="5" max="5" width="22.85546875" style="15" customWidth="1"/>
    <col min="6" max="6" width="14.28515625" style="17" bestFit="1" customWidth="1"/>
    <col min="7" max="7" width="6.85546875" customWidth="1"/>
    <col min="8" max="8" width="12.7109375" customWidth="1"/>
    <col min="9" max="9" width="9.85546875" hidden="1" customWidth="1"/>
    <col min="10" max="10" width="11" customWidth="1"/>
    <col min="11" max="11" width="10.5703125" bestFit="1" customWidth="1"/>
    <col min="12" max="12" width="7.7109375" hidden="1" customWidth="1"/>
    <col min="13" max="13" width="12.42578125" hidden="1" customWidth="1"/>
    <col min="14" max="14" width="10.85546875" bestFit="1" customWidth="1"/>
    <col min="15" max="15" width="14.42578125" bestFit="1" customWidth="1"/>
    <col min="16" max="16" width="13" hidden="1" customWidth="1"/>
    <col min="17" max="17" width="14.28515625" hidden="1" customWidth="1"/>
    <col min="18" max="18" width="11.28515625" hidden="1" customWidth="1"/>
    <col min="19" max="19" width="14.42578125" customWidth="1"/>
    <col min="20" max="20" width="11.5703125" bestFit="1" customWidth="1"/>
    <col min="21" max="22" width="14.28515625" bestFit="1" customWidth="1"/>
  </cols>
  <sheetData>
    <row r="2" spans="2:22" ht="45" customHeight="1" x14ac:dyDescent="0.25">
      <c r="B2" s="24" t="s">
        <v>55</v>
      </c>
      <c r="C2" s="24"/>
      <c r="D2" s="24"/>
      <c r="E2" s="24"/>
      <c r="F2" s="24"/>
      <c r="G2" s="24"/>
      <c r="H2" s="24"/>
      <c r="I2" s="24"/>
      <c r="J2" s="24"/>
      <c r="K2" s="24"/>
      <c r="L2" s="24"/>
      <c r="M2" s="24"/>
      <c r="N2" s="24"/>
      <c r="O2" s="24"/>
      <c r="P2" s="24"/>
      <c r="Q2" s="24"/>
      <c r="R2" s="24"/>
      <c r="S2" s="24"/>
    </row>
    <row r="3" spans="2:22" s="13" customFormat="1" ht="60" x14ac:dyDescent="0.25">
      <c r="B3" s="11" t="s">
        <v>0</v>
      </c>
      <c r="C3" s="11" t="s">
        <v>1</v>
      </c>
      <c r="D3" s="12" t="s">
        <v>12</v>
      </c>
      <c r="E3" s="12" t="s">
        <v>5</v>
      </c>
      <c r="F3" s="16" t="s">
        <v>19</v>
      </c>
      <c r="G3" s="12" t="s">
        <v>20</v>
      </c>
      <c r="H3" s="12" t="s">
        <v>3</v>
      </c>
      <c r="I3" s="12" t="s">
        <v>4</v>
      </c>
      <c r="J3" s="12" t="s">
        <v>21</v>
      </c>
      <c r="K3" s="12" t="s">
        <v>22</v>
      </c>
      <c r="L3" s="12" t="s">
        <v>6</v>
      </c>
      <c r="M3" s="12" t="s">
        <v>8</v>
      </c>
      <c r="N3" s="12" t="s">
        <v>23</v>
      </c>
      <c r="O3" s="12" t="s">
        <v>13</v>
      </c>
      <c r="P3" s="12" t="s">
        <v>9</v>
      </c>
      <c r="Q3" s="12" t="s">
        <v>10</v>
      </c>
      <c r="R3" s="12" t="s">
        <v>18</v>
      </c>
      <c r="S3" s="12" t="s">
        <v>11</v>
      </c>
    </row>
    <row r="4" spans="2:22" x14ac:dyDescent="0.25">
      <c r="B4" s="2">
        <v>1</v>
      </c>
      <c r="C4" s="2" t="s">
        <v>2</v>
      </c>
      <c r="D4" s="14" t="s">
        <v>26</v>
      </c>
      <c r="E4" s="14" t="s">
        <v>24</v>
      </c>
      <c r="F4" s="18">
        <v>64</v>
      </c>
      <c r="G4" s="18">
        <v>10</v>
      </c>
      <c r="H4" s="2">
        <v>2015</v>
      </c>
      <c r="I4" s="2">
        <v>2022</v>
      </c>
      <c r="J4" s="2">
        <f>I4-H4</f>
        <v>7</v>
      </c>
      <c r="K4" s="2">
        <v>65</v>
      </c>
      <c r="L4" s="3">
        <v>0.05</v>
      </c>
      <c r="M4" s="5">
        <f>(1-L4)/K4</f>
        <v>1.4615384615384615E-2</v>
      </c>
      <c r="N4" s="6">
        <v>1350</v>
      </c>
      <c r="O4" s="6">
        <f>N4*F4</f>
        <v>86400</v>
      </c>
      <c r="P4" s="6">
        <f t="shared" ref="P4:P42" si="0">O4*M4*J4</f>
        <v>8839.3846153846152</v>
      </c>
      <c r="Q4" s="6">
        <f t="shared" ref="Q4:Q41" si="1">MAX(O4-P4,0)</f>
        <v>77560.61538461539</v>
      </c>
      <c r="R4" s="9">
        <v>0</v>
      </c>
      <c r="S4" s="6">
        <f t="shared" ref="S4:S42" si="2">IF(Q4&gt;L4*O4,Q4*(1-R4),O4*L4)</f>
        <v>77560.61538461539</v>
      </c>
      <c r="T4" s="10"/>
      <c r="U4" s="1"/>
      <c r="V4" s="1"/>
    </row>
    <row r="5" spans="2:22" x14ac:dyDescent="0.25">
      <c r="B5" s="2">
        <v>2</v>
      </c>
      <c r="C5" s="2" t="s">
        <v>2</v>
      </c>
      <c r="D5" s="14" t="s">
        <v>26</v>
      </c>
      <c r="E5" s="14" t="s">
        <v>24</v>
      </c>
      <c r="F5" s="18">
        <v>119.7</v>
      </c>
      <c r="G5" s="18">
        <v>10</v>
      </c>
      <c r="H5" s="2">
        <v>2015</v>
      </c>
      <c r="I5" s="2">
        <v>2022</v>
      </c>
      <c r="J5" s="2">
        <f t="shared" ref="J5:J11" si="3">I5-H5</f>
        <v>7</v>
      </c>
      <c r="K5" s="2">
        <v>65</v>
      </c>
      <c r="L5" s="3">
        <v>0.05</v>
      </c>
      <c r="M5" s="5">
        <f t="shared" ref="M5" si="4">(1-L5)/K5</f>
        <v>1.4615384615384615E-2</v>
      </c>
      <c r="N5" s="22">
        <v>1350</v>
      </c>
      <c r="O5" s="6">
        <f t="shared" ref="O5:O42" si="5">N5*F5</f>
        <v>161595</v>
      </c>
      <c r="P5" s="6">
        <f t="shared" si="0"/>
        <v>16532.41153846154</v>
      </c>
      <c r="Q5" s="6">
        <f t="shared" si="1"/>
        <v>145062.58846153846</v>
      </c>
      <c r="R5" s="9">
        <v>0</v>
      </c>
      <c r="S5" s="6">
        <f t="shared" si="2"/>
        <v>145062.58846153846</v>
      </c>
    </row>
    <row r="6" spans="2:22" x14ac:dyDescent="0.25">
      <c r="B6" s="2">
        <v>3</v>
      </c>
      <c r="C6" s="2" t="s">
        <v>2</v>
      </c>
      <c r="D6" s="23" t="s">
        <v>27</v>
      </c>
      <c r="E6" s="14" t="s">
        <v>24</v>
      </c>
      <c r="F6" s="18">
        <v>19</v>
      </c>
      <c r="G6" s="18">
        <v>10</v>
      </c>
      <c r="H6" s="2">
        <v>2015</v>
      </c>
      <c r="I6" s="2">
        <v>2022</v>
      </c>
      <c r="J6" s="2">
        <f t="shared" si="3"/>
        <v>7</v>
      </c>
      <c r="K6" s="2">
        <v>65</v>
      </c>
      <c r="L6" s="3">
        <v>0.05</v>
      </c>
      <c r="M6" s="5">
        <f t="shared" ref="M6:M11" si="6">(1-L6)/K6</f>
        <v>1.4615384615384615E-2</v>
      </c>
      <c r="N6" s="22">
        <v>1350</v>
      </c>
      <c r="O6" s="6">
        <f t="shared" si="5"/>
        <v>25650</v>
      </c>
      <c r="P6" s="6">
        <f t="shared" si="0"/>
        <v>2624.1923076923076</v>
      </c>
      <c r="Q6" s="6">
        <f t="shared" si="1"/>
        <v>23025.807692307691</v>
      </c>
      <c r="R6" s="9">
        <v>0</v>
      </c>
      <c r="S6" s="6">
        <f t="shared" si="2"/>
        <v>23025.807692307691</v>
      </c>
    </row>
    <row r="7" spans="2:22" x14ac:dyDescent="0.25">
      <c r="B7" s="2">
        <v>4</v>
      </c>
      <c r="C7" s="2" t="s">
        <v>2</v>
      </c>
      <c r="D7" s="14" t="s">
        <v>29</v>
      </c>
      <c r="E7" s="14" t="s">
        <v>24</v>
      </c>
      <c r="F7" s="18">
        <v>25</v>
      </c>
      <c r="G7" s="18">
        <v>10</v>
      </c>
      <c r="H7" s="2">
        <v>2015</v>
      </c>
      <c r="I7" s="2">
        <v>2022</v>
      </c>
      <c r="J7" s="2">
        <f t="shared" si="3"/>
        <v>7</v>
      </c>
      <c r="K7" s="2">
        <v>65</v>
      </c>
      <c r="L7" s="3">
        <v>0.05</v>
      </c>
      <c r="M7" s="5">
        <f t="shared" si="6"/>
        <v>1.4615384615384615E-2</v>
      </c>
      <c r="N7" s="22">
        <v>1350</v>
      </c>
      <c r="O7" s="6">
        <f t="shared" si="5"/>
        <v>33750</v>
      </c>
      <c r="P7" s="6">
        <f t="shared" si="0"/>
        <v>3452.8846153846152</v>
      </c>
      <c r="Q7" s="6">
        <f t="shared" si="1"/>
        <v>30297.115384615383</v>
      </c>
      <c r="R7" s="9">
        <v>0</v>
      </c>
      <c r="S7" s="6">
        <f t="shared" si="2"/>
        <v>30297.115384615383</v>
      </c>
    </row>
    <row r="8" spans="2:22" x14ac:dyDescent="0.25">
      <c r="B8" s="2">
        <v>5</v>
      </c>
      <c r="C8" s="2" t="s">
        <v>2</v>
      </c>
      <c r="D8" s="14" t="s">
        <v>30</v>
      </c>
      <c r="E8" s="14" t="s">
        <v>24</v>
      </c>
      <c r="F8" s="18">
        <v>58</v>
      </c>
      <c r="G8" s="18">
        <v>10</v>
      </c>
      <c r="H8" s="2">
        <v>2015</v>
      </c>
      <c r="I8" s="2">
        <v>2022</v>
      </c>
      <c r="J8" s="2">
        <f t="shared" si="3"/>
        <v>7</v>
      </c>
      <c r="K8" s="2">
        <v>65</v>
      </c>
      <c r="L8" s="3">
        <v>0.05</v>
      </c>
      <c r="M8" s="5">
        <f t="shared" si="6"/>
        <v>1.4615384615384615E-2</v>
      </c>
      <c r="N8" s="22">
        <v>1350</v>
      </c>
      <c r="O8" s="6">
        <f t="shared" si="5"/>
        <v>78300</v>
      </c>
      <c r="P8" s="6">
        <f t="shared" si="0"/>
        <v>8010.6923076923085</v>
      </c>
      <c r="Q8" s="6">
        <f t="shared" si="1"/>
        <v>70289.307692307688</v>
      </c>
      <c r="R8" s="9">
        <v>0</v>
      </c>
      <c r="S8" s="6">
        <f t="shared" si="2"/>
        <v>70289.307692307688</v>
      </c>
    </row>
    <row r="9" spans="2:22" x14ac:dyDescent="0.25">
      <c r="B9" s="2">
        <v>6</v>
      </c>
      <c r="C9" s="2" t="s">
        <v>2</v>
      </c>
      <c r="D9" s="14" t="s">
        <v>31</v>
      </c>
      <c r="E9" s="14" t="s">
        <v>24</v>
      </c>
      <c r="F9" s="18">
        <v>180.6</v>
      </c>
      <c r="G9" s="18">
        <v>10</v>
      </c>
      <c r="H9" s="2">
        <v>2015</v>
      </c>
      <c r="I9" s="2">
        <v>2022</v>
      </c>
      <c r="J9" s="2">
        <f t="shared" si="3"/>
        <v>7</v>
      </c>
      <c r="K9" s="2">
        <v>65</v>
      </c>
      <c r="L9" s="3">
        <v>0.05</v>
      </c>
      <c r="M9" s="5">
        <f t="shared" si="6"/>
        <v>1.4615384615384615E-2</v>
      </c>
      <c r="N9" s="22">
        <v>1350</v>
      </c>
      <c r="O9" s="6">
        <f t="shared" si="5"/>
        <v>243810</v>
      </c>
      <c r="P9" s="6">
        <f t="shared" si="0"/>
        <v>24943.63846153846</v>
      </c>
      <c r="Q9" s="6">
        <f t="shared" si="1"/>
        <v>218866.36153846153</v>
      </c>
      <c r="R9" s="9">
        <v>0</v>
      </c>
      <c r="S9" s="6">
        <f t="shared" si="2"/>
        <v>218866.36153846153</v>
      </c>
    </row>
    <row r="10" spans="2:22" x14ac:dyDescent="0.25">
      <c r="B10" s="2">
        <v>7</v>
      </c>
      <c r="C10" s="2" t="s">
        <v>2</v>
      </c>
      <c r="D10" s="14" t="s">
        <v>32</v>
      </c>
      <c r="E10" s="14" t="s">
        <v>24</v>
      </c>
      <c r="F10" s="18">
        <v>354.32</v>
      </c>
      <c r="G10" s="18">
        <v>10</v>
      </c>
      <c r="H10" s="2">
        <v>2015</v>
      </c>
      <c r="I10" s="2">
        <v>2022</v>
      </c>
      <c r="J10" s="2">
        <f t="shared" si="3"/>
        <v>7</v>
      </c>
      <c r="K10" s="2">
        <v>65</v>
      </c>
      <c r="L10" s="3">
        <v>0.05</v>
      </c>
      <c r="M10" s="5">
        <f t="shared" si="6"/>
        <v>1.4615384615384615E-2</v>
      </c>
      <c r="N10" s="22">
        <v>1350</v>
      </c>
      <c r="O10" s="6">
        <f t="shared" si="5"/>
        <v>478332</v>
      </c>
      <c r="P10" s="6">
        <f t="shared" si="0"/>
        <v>48937.043076923081</v>
      </c>
      <c r="Q10" s="6">
        <f t="shared" si="1"/>
        <v>429394.95692307694</v>
      </c>
      <c r="R10" s="9">
        <v>0</v>
      </c>
      <c r="S10" s="6">
        <f t="shared" si="2"/>
        <v>429394.95692307694</v>
      </c>
    </row>
    <row r="11" spans="2:22" x14ac:dyDescent="0.25">
      <c r="B11" s="2">
        <v>8</v>
      </c>
      <c r="C11" s="2" t="s">
        <v>2</v>
      </c>
      <c r="D11" s="14" t="s">
        <v>33</v>
      </c>
      <c r="E11" s="14" t="s">
        <v>24</v>
      </c>
      <c r="F11" s="18">
        <v>464.9</v>
      </c>
      <c r="G11" s="18">
        <v>10</v>
      </c>
      <c r="H11" s="2">
        <v>2015</v>
      </c>
      <c r="I11" s="2">
        <v>2022</v>
      </c>
      <c r="J11" s="2">
        <f t="shared" si="3"/>
        <v>7</v>
      </c>
      <c r="K11" s="2">
        <v>65</v>
      </c>
      <c r="L11" s="3">
        <v>0.05</v>
      </c>
      <c r="M11" s="5">
        <f t="shared" si="6"/>
        <v>1.4615384615384615E-2</v>
      </c>
      <c r="N11" s="22">
        <v>1350</v>
      </c>
      <c r="O11" s="6">
        <f t="shared" si="5"/>
        <v>627615</v>
      </c>
      <c r="P11" s="6">
        <f t="shared" si="0"/>
        <v>64209.842307692314</v>
      </c>
      <c r="Q11" s="6">
        <f t="shared" si="1"/>
        <v>563405.15769230772</v>
      </c>
      <c r="R11" s="9">
        <v>0</v>
      </c>
      <c r="S11" s="6">
        <f t="shared" si="2"/>
        <v>563405.15769230772</v>
      </c>
    </row>
    <row r="12" spans="2:22" x14ac:dyDescent="0.25">
      <c r="B12" s="2">
        <v>9</v>
      </c>
      <c r="C12" s="2" t="s">
        <v>2</v>
      </c>
      <c r="D12" s="14" t="s">
        <v>34</v>
      </c>
      <c r="E12" s="14" t="s">
        <v>24</v>
      </c>
      <c r="F12" s="18">
        <v>306.20999999999998</v>
      </c>
      <c r="G12" s="18">
        <v>10</v>
      </c>
      <c r="H12" s="2">
        <v>2015</v>
      </c>
      <c r="I12" s="2">
        <v>2022</v>
      </c>
      <c r="J12" s="2">
        <f t="shared" ref="J12:J14" si="7">I12-H12</f>
        <v>7</v>
      </c>
      <c r="K12" s="2">
        <v>65</v>
      </c>
      <c r="L12" s="3">
        <v>0.05</v>
      </c>
      <c r="M12" s="5">
        <f t="shared" ref="M12:M14" si="8">(1-L12)/K12</f>
        <v>1.4615384615384615E-2</v>
      </c>
      <c r="N12" s="22">
        <v>1350</v>
      </c>
      <c r="O12" s="6">
        <f t="shared" si="5"/>
        <v>413383.5</v>
      </c>
      <c r="P12" s="6">
        <f t="shared" si="0"/>
        <v>42292.311923076923</v>
      </c>
      <c r="Q12" s="6">
        <f t="shared" si="1"/>
        <v>371091.18807692308</v>
      </c>
      <c r="R12" s="9">
        <v>0</v>
      </c>
      <c r="S12" s="6">
        <f t="shared" si="2"/>
        <v>371091.18807692308</v>
      </c>
    </row>
    <row r="13" spans="2:22" x14ac:dyDescent="0.25">
      <c r="B13" s="2">
        <v>10</v>
      </c>
      <c r="C13" s="2" t="s">
        <v>2</v>
      </c>
      <c r="D13" s="14" t="s">
        <v>35</v>
      </c>
      <c r="E13" s="14" t="s">
        <v>24</v>
      </c>
      <c r="F13" s="18">
        <v>26.4</v>
      </c>
      <c r="G13" s="18">
        <v>10</v>
      </c>
      <c r="H13" s="2">
        <v>2015</v>
      </c>
      <c r="I13" s="2">
        <v>2022</v>
      </c>
      <c r="J13" s="2">
        <f t="shared" si="7"/>
        <v>7</v>
      </c>
      <c r="K13" s="2">
        <v>65</v>
      </c>
      <c r="L13" s="3">
        <v>0.05</v>
      </c>
      <c r="M13" s="5">
        <f t="shared" si="8"/>
        <v>1.4615384615384615E-2</v>
      </c>
      <c r="N13" s="22">
        <v>1350</v>
      </c>
      <c r="O13" s="6">
        <f t="shared" si="5"/>
        <v>35640</v>
      </c>
      <c r="P13" s="6">
        <f t="shared" si="0"/>
        <v>3646.2461538461539</v>
      </c>
      <c r="Q13" s="6">
        <f t="shared" si="1"/>
        <v>31993.753846153846</v>
      </c>
      <c r="R13" s="9">
        <v>0</v>
      </c>
      <c r="S13" s="6">
        <f t="shared" si="2"/>
        <v>31993.753846153846</v>
      </c>
    </row>
    <row r="14" spans="2:22" x14ac:dyDescent="0.25">
      <c r="B14" s="2">
        <v>11</v>
      </c>
      <c r="C14" s="2" t="s">
        <v>2</v>
      </c>
      <c r="D14" s="14" t="s">
        <v>36</v>
      </c>
      <c r="E14" s="14" t="s">
        <v>24</v>
      </c>
      <c r="F14" s="18">
        <v>167.7</v>
      </c>
      <c r="G14" s="18">
        <v>10</v>
      </c>
      <c r="H14" s="2">
        <v>2015</v>
      </c>
      <c r="I14" s="2">
        <v>2022</v>
      </c>
      <c r="J14" s="2">
        <f t="shared" si="7"/>
        <v>7</v>
      </c>
      <c r="K14" s="2">
        <v>65</v>
      </c>
      <c r="L14" s="3">
        <v>0.05</v>
      </c>
      <c r="M14" s="5">
        <f t="shared" si="8"/>
        <v>1.4615384615384615E-2</v>
      </c>
      <c r="N14" s="22">
        <v>1350</v>
      </c>
      <c r="O14" s="6">
        <f t="shared" si="5"/>
        <v>226394.99999999997</v>
      </c>
      <c r="P14" s="6">
        <f t="shared" si="0"/>
        <v>23161.949999999997</v>
      </c>
      <c r="Q14" s="6">
        <f t="shared" si="1"/>
        <v>203233.05</v>
      </c>
      <c r="R14" s="9">
        <v>0</v>
      </c>
      <c r="S14" s="6">
        <f t="shared" si="2"/>
        <v>203233.05</v>
      </c>
    </row>
    <row r="15" spans="2:22" x14ac:dyDescent="0.25">
      <c r="B15" s="2">
        <v>12</v>
      </c>
      <c r="C15" s="2" t="s">
        <v>2</v>
      </c>
      <c r="D15" s="14" t="s">
        <v>37</v>
      </c>
      <c r="E15" s="14" t="s">
        <v>24</v>
      </c>
      <c r="F15" s="18">
        <v>167.7</v>
      </c>
      <c r="G15" s="18">
        <v>10</v>
      </c>
      <c r="H15" s="2">
        <v>2015</v>
      </c>
      <c r="I15" s="2">
        <v>2022</v>
      </c>
      <c r="J15" s="2">
        <f t="shared" ref="J15:J23" si="9">I15-H15</f>
        <v>7</v>
      </c>
      <c r="K15" s="2">
        <v>65</v>
      </c>
      <c r="L15" s="3">
        <v>0.05</v>
      </c>
      <c r="M15" s="5">
        <f t="shared" ref="M15:M23" si="10">(1-L15)/K15</f>
        <v>1.4615384615384615E-2</v>
      </c>
      <c r="N15" s="22">
        <v>1350</v>
      </c>
      <c r="O15" s="6">
        <f t="shared" si="5"/>
        <v>226394.99999999997</v>
      </c>
      <c r="P15" s="6">
        <f t="shared" si="0"/>
        <v>23161.949999999997</v>
      </c>
      <c r="Q15" s="6">
        <f t="shared" si="1"/>
        <v>203233.05</v>
      </c>
      <c r="R15" s="9">
        <v>0</v>
      </c>
      <c r="S15" s="6">
        <f t="shared" si="2"/>
        <v>203233.05</v>
      </c>
    </row>
    <row r="16" spans="2:22" x14ac:dyDescent="0.25">
      <c r="B16" s="2">
        <v>13</v>
      </c>
      <c r="C16" s="2" t="s">
        <v>2</v>
      </c>
      <c r="D16" s="14" t="s">
        <v>38</v>
      </c>
      <c r="E16" s="14" t="s">
        <v>24</v>
      </c>
      <c r="F16" s="18">
        <v>169</v>
      </c>
      <c r="G16" s="18">
        <v>10</v>
      </c>
      <c r="H16" s="2">
        <v>2015</v>
      </c>
      <c r="I16" s="2">
        <v>2022</v>
      </c>
      <c r="J16" s="2">
        <f t="shared" si="9"/>
        <v>7</v>
      </c>
      <c r="K16" s="2">
        <v>65</v>
      </c>
      <c r="L16" s="3">
        <v>0.05</v>
      </c>
      <c r="M16" s="5">
        <f t="shared" si="10"/>
        <v>1.4615384615384615E-2</v>
      </c>
      <c r="N16" s="22">
        <v>1350</v>
      </c>
      <c r="O16" s="6">
        <f t="shared" si="5"/>
        <v>228150</v>
      </c>
      <c r="P16" s="6">
        <f t="shared" si="0"/>
        <v>23341.5</v>
      </c>
      <c r="Q16" s="6">
        <f t="shared" si="1"/>
        <v>204808.5</v>
      </c>
      <c r="R16" s="9">
        <v>0</v>
      </c>
      <c r="S16" s="6">
        <f t="shared" si="2"/>
        <v>204808.5</v>
      </c>
    </row>
    <row r="17" spans="2:19" x14ac:dyDescent="0.25">
      <c r="B17" s="2">
        <v>14</v>
      </c>
      <c r="C17" s="2" t="s">
        <v>2</v>
      </c>
      <c r="D17" s="14" t="s">
        <v>39</v>
      </c>
      <c r="E17" s="14" t="s">
        <v>24</v>
      </c>
      <c r="F17" s="18">
        <v>58.1</v>
      </c>
      <c r="G17" s="18">
        <v>10</v>
      </c>
      <c r="H17" s="2">
        <v>2015</v>
      </c>
      <c r="I17" s="2">
        <v>2022</v>
      </c>
      <c r="J17" s="2">
        <f t="shared" si="9"/>
        <v>7</v>
      </c>
      <c r="K17" s="2">
        <v>65</v>
      </c>
      <c r="L17" s="3">
        <v>0.05</v>
      </c>
      <c r="M17" s="5">
        <f t="shared" si="10"/>
        <v>1.4615384615384615E-2</v>
      </c>
      <c r="N17" s="22">
        <v>1350</v>
      </c>
      <c r="O17" s="6">
        <f t="shared" si="5"/>
        <v>78435</v>
      </c>
      <c r="P17" s="6">
        <f t="shared" si="0"/>
        <v>8024.5038461538461</v>
      </c>
      <c r="Q17" s="6">
        <f t="shared" si="1"/>
        <v>70410.49615384615</v>
      </c>
      <c r="R17" s="9">
        <v>0</v>
      </c>
      <c r="S17" s="6">
        <f t="shared" si="2"/>
        <v>70410.49615384615</v>
      </c>
    </row>
    <row r="18" spans="2:19" x14ac:dyDescent="0.25">
      <c r="B18" s="2">
        <v>15</v>
      </c>
      <c r="C18" s="2" t="s">
        <v>2</v>
      </c>
      <c r="D18" s="14" t="s">
        <v>40</v>
      </c>
      <c r="E18" s="14" t="s">
        <v>24</v>
      </c>
      <c r="F18" s="18">
        <v>24.08</v>
      </c>
      <c r="G18" s="18">
        <v>10</v>
      </c>
      <c r="H18" s="2">
        <v>2015</v>
      </c>
      <c r="I18" s="2">
        <v>2022</v>
      </c>
      <c r="J18" s="2">
        <f t="shared" si="9"/>
        <v>7</v>
      </c>
      <c r="K18" s="2">
        <v>65</v>
      </c>
      <c r="L18" s="3">
        <v>0.05</v>
      </c>
      <c r="M18" s="5">
        <f t="shared" si="10"/>
        <v>1.4615384615384615E-2</v>
      </c>
      <c r="N18" s="22">
        <v>1350</v>
      </c>
      <c r="O18" s="6">
        <f t="shared" si="5"/>
        <v>32507.999999999996</v>
      </c>
      <c r="P18" s="6">
        <f t="shared" si="0"/>
        <v>3325.8184615384612</v>
      </c>
      <c r="Q18" s="6">
        <f t="shared" si="1"/>
        <v>29182.181538461537</v>
      </c>
      <c r="R18" s="9">
        <v>0</v>
      </c>
      <c r="S18" s="6">
        <f t="shared" si="2"/>
        <v>29182.181538461537</v>
      </c>
    </row>
    <row r="19" spans="2:19" x14ac:dyDescent="0.25">
      <c r="B19" s="2">
        <v>16</v>
      </c>
      <c r="C19" s="2" t="s">
        <v>2</v>
      </c>
      <c r="D19" s="14" t="s">
        <v>25</v>
      </c>
      <c r="E19" s="14" t="s">
        <v>24</v>
      </c>
      <c r="F19" s="18">
        <v>6326</v>
      </c>
      <c r="G19" s="18">
        <v>10</v>
      </c>
      <c r="H19" s="2">
        <v>2015</v>
      </c>
      <c r="I19" s="2">
        <v>2022</v>
      </c>
      <c r="J19" s="2">
        <f t="shared" si="9"/>
        <v>7</v>
      </c>
      <c r="K19" s="2">
        <v>65</v>
      </c>
      <c r="L19" s="3">
        <v>0.05</v>
      </c>
      <c r="M19" s="5">
        <f t="shared" si="10"/>
        <v>1.4615384615384615E-2</v>
      </c>
      <c r="N19" s="22">
        <v>1350</v>
      </c>
      <c r="O19" s="6">
        <f t="shared" si="5"/>
        <v>8540100</v>
      </c>
      <c r="P19" s="6">
        <f t="shared" si="0"/>
        <v>873717.92307692312</v>
      </c>
      <c r="Q19" s="6">
        <f t="shared" si="1"/>
        <v>7666382.076923077</v>
      </c>
      <c r="R19" s="9">
        <v>0</v>
      </c>
      <c r="S19" s="6">
        <f t="shared" si="2"/>
        <v>7666382.076923077</v>
      </c>
    </row>
    <row r="20" spans="2:19" x14ac:dyDescent="0.25">
      <c r="B20" s="2">
        <v>17</v>
      </c>
      <c r="C20" s="2" t="s">
        <v>2</v>
      </c>
      <c r="D20" s="14" t="s">
        <v>41</v>
      </c>
      <c r="E20" s="14" t="s">
        <v>24</v>
      </c>
      <c r="F20" s="18">
        <v>13.6</v>
      </c>
      <c r="G20" s="18">
        <v>10</v>
      </c>
      <c r="H20" s="2">
        <v>2015</v>
      </c>
      <c r="I20" s="2">
        <v>2022</v>
      </c>
      <c r="J20" s="2">
        <f t="shared" si="9"/>
        <v>7</v>
      </c>
      <c r="K20" s="2">
        <v>65</v>
      </c>
      <c r="L20" s="3">
        <v>0.05</v>
      </c>
      <c r="M20" s="5">
        <f t="shared" si="10"/>
        <v>1.4615384615384615E-2</v>
      </c>
      <c r="N20" s="22">
        <v>1350</v>
      </c>
      <c r="O20" s="6">
        <f t="shared" si="5"/>
        <v>18360</v>
      </c>
      <c r="P20" s="6">
        <f t="shared" si="0"/>
        <v>1878.3692307692309</v>
      </c>
      <c r="Q20" s="6">
        <f t="shared" si="1"/>
        <v>16481.630769230767</v>
      </c>
      <c r="R20" s="9">
        <v>0</v>
      </c>
      <c r="S20" s="6">
        <f t="shared" si="2"/>
        <v>16481.630769230767</v>
      </c>
    </row>
    <row r="21" spans="2:19" x14ac:dyDescent="0.25">
      <c r="B21" s="2">
        <v>18</v>
      </c>
      <c r="C21" s="2" t="s">
        <v>2</v>
      </c>
      <c r="D21" s="14" t="s">
        <v>41</v>
      </c>
      <c r="E21" s="14" t="s">
        <v>24</v>
      </c>
      <c r="F21" s="18">
        <v>13.6</v>
      </c>
      <c r="G21" s="18">
        <v>10</v>
      </c>
      <c r="H21" s="2">
        <v>2015</v>
      </c>
      <c r="I21" s="2">
        <v>2022</v>
      </c>
      <c r="J21" s="2">
        <f t="shared" si="9"/>
        <v>7</v>
      </c>
      <c r="K21" s="2">
        <v>65</v>
      </c>
      <c r="L21" s="3">
        <v>0.05</v>
      </c>
      <c r="M21" s="5">
        <f t="shared" si="10"/>
        <v>1.4615384615384615E-2</v>
      </c>
      <c r="N21" s="22">
        <v>1350</v>
      </c>
      <c r="O21" s="6">
        <f t="shared" si="5"/>
        <v>18360</v>
      </c>
      <c r="P21" s="6">
        <f t="shared" si="0"/>
        <v>1878.3692307692309</v>
      </c>
      <c r="Q21" s="6">
        <f t="shared" si="1"/>
        <v>16481.630769230767</v>
      </c>
      <c r="R21" s="9">
        <v>0</v>
      </c>
      <c r="S21" s="6">
        <f t="shared" si="2"/>
        <v>16481.630769230767</v>
      </c>
    </row>
    <row r="22" spans="2:19" x14ac:dyDescent="0.25">
      <c r="B22" s="2">
        <v>19</v>
      </c>
      <c r="C22" s="2" t="s">
        <v>2</v>
      </c>
      <c r="D22" s="14" t="s">
        <v>41</v>
      </c>
      <c r="E22" s="14" t="s">
        <v>24</v>
      </c>
      <c r="F22" s="18">
        <v>13.6</v>
      </c>
      <c r="G22" s="18">
        <v>10</v>
      </c>
      <c r="H22" s="2">
        <v>2015</v>
      </c>
      <c r="I22" s="2">
        <v>2022</v>
      </c>
      <c r="J22" s="2">
        <f t="shared" si="9"/>
        <v>7</v>
      </c>
      <c r="K22" s="2">
        <v>65</v>
      </c>
      <c r="L22" s="3">
        <v>0.05</v>
      </c>
      <c r="M22" s="5">
        <f t="shared" si="10"/>
        <v>1.4615384615384615E-2</v>
      </c>
      <c r="N22" s="22">
        <v>1350</v>
      </c>
      <c r="O22" s="6">
        <f t="shared" si="5"/>
        <v>18360</v>
      </c>
      <c r="P22" s="6">
        <f t="shared" si="0"/>
        <v>1878.3692307692309</v>
      </c>
      <c r="Q22" s="6">
        <f t="shared" si="1"/>
        <v>16481.630769230767</v>
      </c>
      <c r="R22" s="9">
        <v>0</v>
      </c>
      <c r="S22" s="6">
        <f t="shared" si="2"/>
        <v>16481.630769230767</v>
      </c>
    </row>
    <row r="23" spans="2:19" x14ac:dyDescent="0.25">
      <c r="B23" s="2">
        <v>20</v>
      </c>
      <c r="C23" s="2" t="s">
        <v>16</v>
      </c>
      <c r="D23" s="14" t="s">
        <v>42</v>
      </c>
      <c r="E23" s="14" t="s">
        <v>24</v>
      </c>
      <c r="F23" s="18">
        <v>251.37</v>
      </c>
      <c r="G23" s="18">
        <v>10</v>
      </c>
      <c r="H23" s="2">
        <v>2015</v>
      </c>
      <c r="I23" s="2">
        <v>2022</v>
      </c>
      <c r="J23" s="2">
        <f t="shared" si="9"/>
        <v>7</v>
      </c>
      <c r="K23" s="2">
        <v>65</v>
      </c>
      <c r="L23" s="3">
        <v>0.05</v>
      </c>
      <c r="M23" s="5">
        <f t="shared" si="10"/>
        <v>1.4615384615384615E-2</v>
      </c>
      <c r="N23" s="22">
        <v>1350</v>
      </c>
      <c r="O23" s="6">
        <f t="shared" si="5"/>
        <v>339349.5</v>
      </c>
      <c r="P23" s="6">
        <f t="shared" si="0"/>
        <v>34718.064230769232</v>
      </c>
      <c r="Q23" s="6">
        <f t="shared" si="1"/>
        <v>304631.43576923077</v>
      </c>
      <c r="R23" s="9">
        <v>0</v>
      </c>
      <c r="S23" s="6">
        <f t="shared" si="2"/>
        <v>304631.43576923077</v>
      </c>
    </row>
    <row r="24" spans="2:19" x14ac:dyDescent="0.25">
      <c r="B24" s="2">
        <v>21</v>
      </c>
      <c r="C24" s="2" t="s">
        <v>16</v>
      </c>
      <c r="D24" s="14" t="s">
        <v>28</v>
      </c>
      <c r="E24" s="14" t="s">
        <v>24</v>
      </c>
      <c r="F24" s="18">
        <v>59</v>
      </c>
      <c r="G24" s="18">
        <v>10</v>
      </c>
      <c r="H24" s="2">
        <v>2015</v>
      </c>
      <c r="I24" s="2">
        <v>2022</v>
      </c>
      <c r="J24" s="2">
        <f t="shared" ref="J24:J29" si="11">I24-H24</f>
        <v>7</v>
      </c>
      <c r="K24" s="2">
        <v>65</v>
      </c>
      <c r="L24" s="3">
        <v>0.05</v>
      </c>
      <c r="M24" s="5">
        <f t="shared" ref="M24:M29" si="12">(1-L24)/K24</f>
        <v>1.4615384615384615E-2</v>
      </c>
      <c r="N24" s="22">
        <v>1350</v>
      </c>
      <c r="O24" s="6">
        <f t="shared" si="5"/>
        <v>79650</v>
      </c>
      <c r="P24" s="6">
        <f t="shared" si="0"/>
        <v>8148.8076923076915</v>
      </c>
      <c r="Q24" s="6">
        <f t="shared" si="1"/>
        <v>71501.192307692312</v>
      </c>
      <c r="R24" s="9">
        <v>0</v>
      </c>
      <c r="S24" s="6">
        <f t="shared" si="2"/>
        <v>71501.192307692312</v>
      </c>
    </row>
    <row r="25" spans="2:19" x14ac:dyDescent="0.25">
      <c r="B25" s="2">
        <v>22</v>
      </c>
      <c r="C25" s="2" t="s">
        <v>16</v>
      </c>
      <c r="D25" s="14" t="s">
        <v>31</v>
      </c>
      <c r="E25" s="14" t="s">
        <v>24</v>
      </c>
      <c r="F25" s="18">
        <v>94.4</v>
      </c>
      <c r="G25" s="18">
        <v>10</v>
      </c>
      <c r="H25" s="2">
        <v>2015</v>
      </c>
      <c r="I25" s="2">
        <v>2022</v>
      </c>
      <c r="J25" s="2">
        <f t="shared" si="11"/>
        <v>7</v>
      </c>
      <c r="K25" s="2">
        <v>65</v>
      </c>
      <c r="L25" s="3">
        <v>0.05</v>
      </c>
      <c r="M25" s="5">
        <f t="shared" si="12"/>
        <v>1.4615384615384615E-2</v>
      </c>
      <c r="N25" s="22">
        <v>1350</v>
      </c>
      <c r="O25" s="6">
        <f t="shared" si="5"/>
        <v>127440.00000000001</v>
      </c>
      <c r="P25" s="6">
        <f t="shared" si="0"/>
        <v>13038.092307692308</v>
      </c>
      <c r="Q25" s="6">
        <f t="shared" si="1"/>
        <v>114401.90769230771</v>
      </c>
      <c r="R25" s="9">
        <v>0</v>
      </c>
      <c r="S25" s="6">
        <f t="shared" si="2"/>
        <v>114401.90769230771</v>
      </c>
    </row>
    <row r="26" spans="2:19" x14ac:dyDescent="0.25">
      <c r="B26" s="2">
        <v>23</v>
      </c>
      <c r="C26" s="2" t="s">
        <v>16</v>
      </c>
      <c r="D26" s="14" t="s">
        <v>34</v>
      </c>
      <c r="E26" s="14" t="s">
        <v>24</v>
      </c>
      <c r="F26" s="18">
        <v>288.91000000000003</v>
      </c>
      <c r="G26" s="18">
        <v>10</v>
      </c>
      <c r="H26" s="2">
        <v>2015</v>
      </c>
      <c r="I26" s="2">
        <v>2022</v>
      </c>
      <c r="J26" s="2">
        <f t="shared" si="11"/>
        <v>7</v>
      </c>
      <c r="K26" s="2">
        <v>65</v>
      </c>
      <c r="L26" s="3">
        <v>0.05</v>
      </c>
      <c r="M26" s="5">
        <f t="shared" si="12"/>
        <v>1.4615384615384615E-2</v>
      </c>
      <c r="N26" s="22">
        <v>1350</v>
      </c>
      <c r="O26" s="6">
        <f t="shared" si="5"/>
        <v>390028.50000000006</v>
      </c>
      <c r="P26" s="6">
        <f t="shared" si="0"/>
        <v>39902.915769230771</v>
      </c>
      <c r="Q26" s="6">
        <f t="shared" si="1"/>
        <v>350125.58423076931</v>
      </c>
      <c r="R26" s="9">
        <v>0</v>
      </c>
      <c r="S26" s="6">
        <f t="shared" si="2"/>
        <v>350125.58423076931</v>
      </c>
    </row>
    <row r="27" spans="2:19" x14ac:dyDescent="0.25">
      <c r="B27" s="2">
        <v>24</v>
      </c>
      <c r="C27" s="2" t="s">
        <v>16</v>
      </c>
      <c r="D27" s="14" t="s">
        <v>43</v>
      </c>
      <c r="E27" s="14" t="s">
        <v>24</v>
      </c>
      <c r="F27" s="18">
        <v>205.38</v>
      </c>
      <c r="G27" s="18">
        <v>10</v>
      </c>
      <c r="H27" s="2">
        <v>2015</v>
      </c>
      <c r="I27" s="2">
        <v>2022</v>
      </c>
      <c r="J27" s="2">
        <f t="shared" si="11"/>
        <v>7</v>
      </c>
      <c r="K27" s="2">
        <v>65</v>
      </c>
      <c r="L27" s="3">
        <v>0.05</v>
      </c>
      <c r="M27" s="5">
        <f t="shared" si="12"/>
        <v>1.4615384615384615E-2</v>
      </c>
      <c r="N27" s="22">
        <v>1350</v>
      </c>
      <c r="O27" s="6">
        <f t="shared" si="5"/>
        <v>277263</v>
      </c>
      <c r="P27" s="6">
        <f t="shared" si="0"/>
        <v>28366.13769230769</v>
      </c>
      <c r="Q27" s="6">
        <f t="shared" si="1"/>
        <v>248896.8623076923</v>
      </c>
      <c r="R27" s="9">
        <v>0</v>
      </c>
      <c r="S27" s="6">
        <f t="shared" si="2"/>
        <v>248896.8623076923</v>
      </c>
    </row>
    <row r="28" spans="2:19" x14ac:dyDescent="0.25">
      <c r="B28" s="2">
        <v>25</v>
      </c>
      <c r="C28" s="2" t="s">
        <v>16</v>
      </c>
      <c r="D28" s="14" t="s">
        <v>46</v>
      </c>
      <c r="E28" s="14" t="s">
        <v>24</v>
      </c>
      <c r="F28" s="18">
        <v>309.60000000000002</v>
      </c>
      <c r="G28" s="18">
        <v>10</v>
      </c>
      <c r="H28" s="2">
        <v>2015</v>
      </c>
      <c r="I28" s="2">
        <v>2022</v>
      </c>
      <c r="J28" s="2">
        <f t="shared" si="11"/>
        <v>7</v>
      </c>
      <c r="K28" s="2">
        <v>65</v>
      </c>
      <c r="L28" s="3">
        <v>0.05</v>
      </c>
      <c r="M28" s="5">
        <f t="shared" si="12"/>
        <v>1.4615384615384615E-2</v>
      </c>
      <c r="N28" s="22">
        <v>1350</v>
      </c>
      <c r="O28" s="6">
        <f t="shared" si="5"/>
        <v>417960.00000000006</v>
      </c>
      <c r="P28" s="6">
        <f t="shared" si="0"/>
        <v>42760.523076923084</v>
      </c>
      <c r="Q28" s="6">
        <f t="shared" si="1"/>
        <v>375199.47692307696</v>
      </c>
      <c r="R28" s="9">
        <v>0</v>
      </c>
      <c r="S28" s="6">
        <f t="shared" si="2"/>
        <v>375199.47692307696</v>
      </c>
    </row>
    <row r="29" spans="2:19" x14ac:dyDescent="0.25">
      <c r="B29" s="2">
        <v>26</v>
      </c>
      <c r="C29" s="2" t="s">
        <v>16</v>
      </c>
      <c r="D29" s="14" t="s">
        <v>44</v>
      </c>
      <c r="E29" s="14" t="s">
        <v>24</v>
      </c>
      <c r="F29" s="18">
        <v>321.77999999999997</v>
      </c>
      <c r="G29" s="18">
        <v>10</v>
      </c>
      <c r="H29" s="2">
        <v>2015</v>
      </c>
      <c r="I29" s="2">
        <v>2022</v>
      </c>
      <c r="J29" s="2">
        <f t="shared" si="11"/>
        <v>7</v>
      </c>
      <c r="K29" s="2">
        <v>65</v>
      </c>
      <c r="L29" s="3">
        <v>0.05</v>
      </c>
      <c r="M29" s="5">
        <f t="shared" si="12"/>
        <v>1.4615384615384615E-2</v>
      </c>
      <c r="N29" s="22">
        <v>1350</v>
      </c>
      <c r="O29" s="6">
        <f t="shared" si="5"/>
        <v>434402.99999999994</v>
      </c>
      <c r="P29" s="6">
        <f t="shared" si="0"/>
        <v>44442.768461538457</v>
      </c>
      <c r="Q29" s="6">
        <f t="shared" si="1"/>
        <v>389960.23153846146</v>
      </c>
      <c r="R29" s="9">
        <v>0</v>
      </c>
      <c r="S29" s="6">
        <f t="shared" si="2"/>
        <v>389960.23153846146</v>
      </c>
    </row>
    <row r="30" spans="2:19" x14ac:dyDescent="0.25">
      <c r="B30" s="2">
        <v>27</v>
      </c>
      <c r="C30" s="2" t="s">
        <v>16</v>
      </c>
      <c r="D30" s="14" t="s">
        <v>45</v>
      </c>
      <c r="E30" s="14" t="s">
        <v>24</v>
      </c>
      <c r="F30" s="18">
        <v>168.91</v>
      </c>
      <c r="G30" s="18">
        <v>10</v>
      </c>
      <c r="H30" s="2">
        <v>2015</v>
      </c>
      <c r="I30" s="2">
        <v>2022</v>
      </c>
      <c r="J30" s="2">
        <f t="shared" ref="J30:J41" si="13">I30-H30</f>
        <v>7</v>
      </c>
      <c r="K30" s="2">
        <v>65</v>
      </c>
      <c r="L30" s="3">
        <v>0.05</v>
      </c>
      <c r="M30" s="5">
        <f t="shared" ref="M30:M41" si="14">(1-L30)/K30</f>
        <v>1.4615384615384615E-2</v>
      </c>
      <c r="N30" s="22">
        <v>1350</v>
      </c>
      <c r="O30" s="6">
        <f t="shared" si="5"/>
        <v>228028.5</v>
      </c>
      <c r="P30" s="6">
        <f t="shared" si="0"/>
        <v>23329.069615384615</v>
      </c>
      <c r="Q30" s="6">
        <f t="shared" si="1"/>
        <v>204699.43038461538</v>
      </c>
      <c r="R30" s="9">
        <v>0</v>
      </c>
      <c r="S30" s="6">
        <f t="shared" si="2"/>
        <v>204699.43038461538</v>
      </c>
    </row>
    <row r="31" spans="2:19" x14ac:dyDescent="0.25">
      <c r="B31" s="2">
        <v>28</v>
      </c>
      <c r="C31" s="2" t="s">
        <v>16</v>
      </c>
      <c r="D31" s="14" t="s">
        <v>47</v>
      </c>
      <c r="E31" s="14" t="s">
        <v>24</v>
      </c>
      <c r="F31" s="18">
        <v>80.64</v>
      </c>
      <c r="G31" s="18">
        <v>10</v>
      </c>
      <c r="H31" s="2">
        <v>2015</v>
      </c>
      <c r="I31" s="2">
        <v>2022</v>
      </c>
      <c r="J31" s="2">
        <f t="shared" si="13"/>
        <v>7</v>
      </c>
      <c r="K31" s="2">
        <v>65</v>
      </c>
      <c r="L31" s="3">
        <v>0.05</v>
      </c>
      <c r="M31" s="5">
        <f t="shared" si="14"/>
        <v>1.4615384615384615E-2</v>
      </c>
      <c r="N31" s="22">
        <v>1350</v>
      </c>
      <c r="O31" s="6">
        <f t="shared" si="5"/>
        <v>108864</v>
      </c>
      <c r="P31" s="6">
        <f t="shared" si="0"/>
        <v>11137.624615384615</v>
      </c>
      <c r="Q31" s="6">
        <f t="shared" si="1"/>
        <v>97726.375384615385</v>
      </c>
      <c r="R31" s="9">
        <v>0</v>
      </c>
      <c r="S31" s="6">
        <f t="shared" si="2"/>
        <v>97726.375384615385</v>
      </c>
    </row>
    <row r="32" spans="2:19" x14ac:dyDescent="0.25">
      <c r="B32" s="2">
        <v>29</v>
      </c>
      <c r="C32" s="2" t="s">
        <v>16</v>
      </c>
      <c r="D32" s="14" t="s">
        <v>27</v>
      </c>
      <c r="E32" s="14" t="s">
        <v>24</v>
      </c>
      <c r="F32" s="18">
        <v>14.28</v>
      </c>
      <c r="G32" s="18">
        <v>10</v>
      </c>
      <c r="H32" s="2">
        <v>2015</v>
      </c>
      <c r="I32" s="2">
        <v>2022</v>
      </c>
      <c r="J32" s="2">
        <f t="shared" si="13"/>
        <v>7</v>
      </c>
      <c r="K32" s="2">
        <v>65</v>
      </c>
      <c r="L32" s="3">
        <v>0.05</v>
      </c>
      <c r="M32" s="5">
        <f t="shared" si="14"/>
        <v>1.4615384615384615E-2</v>
      </c>
      <c r="N32" s="22">
        <v>1350</v>
      </c>
      <c r="O32" s="6">
        <f t="shared" si="5"/>
        <v>19278</v>
      </c>
      <c r="P32" s="6">
        <f t="shared" si="0"/>
        <v>1972.2876923076924</v>
      </c>
      <c r="Q32" s="6">
        <f t="shared" si="1"/>
        <v>17305.712307692309</v>
      </c>
      <c r="R32" s="9">
        <v>0</v>
      </c>
      <c r="S32" s="6">
        <f t="shared" si="2"/>
        <v>17305.712307692309</v>
      </c>
    </row>
    <row r="33" spans="2:22" x14ac:dyDescent="0.25">
      <c r="B33" s="2">
        <v>30</v>
      </c>
      <c r="C33" s="2" t="s">
        <v>16</v>
      </c>
      <c r="D33" s="14" t="s">
        <v>27</v>
      </c>
      <c r="E33" s="14" t="s">
        <v>24</v>
      </c>
      <c r="F33" s="18">
        <v>13.6</v>
      </c>
      <c r="G33" s="18">
        <v>10</v>
      </c>
      <c r="H33" s="2">
        <v>2015</v>
      </c>
      <c r="I33" s="2">
        <v>2022</v>
      </c>
      <c r="J33" s="2">
        <f t="shared" si="13"/>
        <v>7</v>
      </c>
      <c r="K33" s="2">
        <v>65</v>
      </c>
      <c r="L33" s="3">
        <v>0.05</v>
      </c>
      <c r="M33" s="5">
        <f t="shared" si="14"/>
        <v>1.4615384615384615E-2</v>
      </c>
      <c r="N33" s="22">
        <v>1350</v>
      </c>
      <c r="O33" s="6">
        <f t="shared" si="5"/>
        <v>18360</v>
      </c>
      <c r="P33" s="6">
        <f t="shared" si="0"/>
        <v>1878.3692307692309</v>
      </c>
      <c r="Q33" s="6">
        <f t="shared" si="1"/>
        <v>16481.630769230767</v>
      </c>
      <c r="R33" s="9">
        <v>0</v>
      </c>
      <c r="S33" s="6">
        <f t="shared" si="2"/>
        <v>16481.630769230767</v>
      </c>
    </row>
    <row r="34" spans="2:22" x14ac:dyDescent="0.25">
      <c r="B34" s="2">
        <v>31</v>
      </c>
      <c r="C34" s="2" t="s">
        <v>16</v>
      </c>
      <c r="D34" s="14" t="s">
        <v>27</v>
      </c>
      <c r="E34" s="14" t="s">
        <v>24</v>
      </c>
      <c r="F34" s="18">
        <v>14.28</v>
      </c>
      <c r="G34" s="18">
        <v>10</v>
      </c>
      <c r="H34" s="2">
        <v>2015</v>
      </c>
      <c r="I34" s="2">
        <v>2022</v>
      </c>
      <c r="J34" s="2">
        <f t="shared" si="13"/>
        <v>7</v>
      </c>
      <c r="K34" s="2">
        <v>65</v>
      </c>
      <c r="L34" s="3">
        <v>0.05</v>
      </c>
      <c r="M34" s="5">
        <f t="shared" si="14"/>
        <v>1.4615384615384615E-2</v>
      </c>
      <c r="N34" s="22">
        <v>1350</v>
      </c>
      <c r="O34" s="6">
        <f t="shared" si="5"/>
        <v>19278</v>
      </c>
      <c r="P34" s="6">
        <f t="shared" si="0"/>
        <v>1972.2876923076924</v>
      </c>
      <c r="Q34" s="6">
        <f t="shared" si="1"/>
        <v>17305.712307692309</v>
      </c>
      <c r="R34" s="9">
        <v>0</v>
      </c>
      <c r="S34" s="6">
        <f t="shared" si="2"/>
        <v>17305.712307692309</v>
      </c>
    </row>
    <row r="35" spans="2:22" x14ac:dyDescent="0.25">
      <c r="B35" s="2">
        <v>32</v>
      </c>
      <c r="C35" s="2" t="s">
        <v>16</v>
      </c>
      <c r="D35" s="14" t="s">
        <v>27</v>
      </c>
      <c r="E35" s="14" t="s">
        <v>24</v>
      </c>
      <c r="F35" s="18">
        <v>14.28</v>
      </c>
      <c r="G35" s="18">
        <v>10</v>
      </c>
      <c r="H35" s="2">
        <v>2015</v>
      </c>
      <c r="I35" s="2">
        <v>2022</v>
      </c>
      <c r="J35" s="2">
        <f t="shared" si="13"/>
        <v>7</v>
      </c>
      <c r="K35" s="2">
        <v>65</v>
      </c>
      <c r="L35" s="3">
        <v>0.05</v>
      </c>
      <c r="M35" s="5">
        <f t="shared" si="14"/>
        <v>1.4615384615384615E-2</v>
      </c>
      <c r="N35" s="22">
        <v>1350</v>
      </c>
      <c r="O35" s="6">
        <f t="shared" si="5"/>
        <v>19278</v>
      </c>
      <c r="P35" s="6">
        <f t="shared" si="0"/>
        <v>1972.2876923076924</v>
      </c>
      <c r="Q35" s="6">
        <f t="shared" si="1"/>
        <v>17305.712307692309</v>
      </c>
      <c r="R35" s="9">
        <v>0</v>
      </c>
      <c r="S35" s="6">
        <f t="shared" si="2"/>
        <v>17305.712307692309</v>
      </c>
    </row>
    <row r="36" spans="2:22" x14ac:dyDescent="0.25">
      <c r="B36" s="2">
        <v>33</v>
      </c>
      <c r="C36" s="2" t="s">
        <v>16</v>
      </c>
      <c r="D36" s="14" t="s">
        <v>48</v>
      </c>
      <c r="E36" s="14" t="s">
        <v>24</v>
      </c>
      <c r="F36" s="18">
        <v>75.599999999999994</v>
      </c>
      <c r="G36" s="18">
        <v>10</v>
      </c>
      <c r="H36" s="2">
        <v>2015</v>
      </c>
      <c r="I36" s="2">
        <v>2022</v>
      </c>
      <c r="J36" s="2">
        <f t="shared" si="13"/>
        <v>7</v>
      </c>
      <c r="K36" s="2">
        <v>65</v>
      </c>
      <c r="L36" s="3">
        <v>0.05</v>
      </c>
      <c r="M36" s="5">
        <f t="shared" si="14"/>
        <v>1.4615384615384615E-2</v>
      </c>
      <c r="N36" s="22">
        <v>1350</v>
      </c>
      <c r="O36" s="6">
        <f t="shared" si="5"/>
        <v>102059.99999999999</v>
      </c>
      <c r="P36" s="6">
        <f t="shared" si="0"/>
        <v>10441.523076923075</v>
      </c>
      <c r="Q36" s="6">
        <f t="shared" si="1"/>
        <v>91618.476923076916</v>
      </c>
      <c r="R36" s="9">
        <v>0</v>
      </c>
      <c r="S36" s="6">
        <f t="shared" si="2"/>
        <v>91618.476923076916</v>
      </c>
    </row>
    <row r="37" spans="2:22" x14ac:dyDescent="0.25">
      <c r="B37" s="2">
        <v>34</v>
      </c>
      <c r="C37" s="2" t="s">
        <v>16</v>
      </c>
      <c r="D37" s="14" t="s">
        <v>49</v>
      </c>
      <c r="E37" s="14" t="s">
        <v>24</v>
      </c>
      <c r="F37" s="18">
        <v>6326</v>
      </c>
      <c r="G37" s="18">
        <v>10</v>
      </c>
      <c r="H37" s="2">
        <v>2015</v>
      </c>
      <c r="I37" s="2">
        <v>2022</v>
      </c>
      <c r="J37" s="2">
        <f t="shared" si="13"/>
        <v>7</v>
      </c>
      <c r="K37" s="2">
        <v>65</v>
      </c>
      <c r="L37" s="3">
        <v>0.05</v>
      </c>
      <c r="M37" s="5">
        <f t="shared" si="14"/>
        <v>1.4615384615384615E-2</v>
      </c>
      <c r="N37" s="22">
        <v>1350</v>
      </c>
      <c r="O37" s="6">
        <f t="shared" si="5"/>
        <v>8540100</v>
      </c>
      <c r="P37" s="6">
        <f t="shared" si="0"/>
        <v>873717.92307692312</v>
      </c>
      <c r="Q37" s="6">
        <f t="shared" si="1"/>
        <v>7666382.076923077</v>
      </c>
      <c r="R37" s="9">
        <v>0</v>
      </c>
      <c r="S37" s="6">
        <f t="shared" si="2"/>
        <v>7666382.076923077</v>
      </c>
    </row>
    <row r="38" spans="2:22" x14ac:dyDescent="0.25">
      <c r="B38" s="2">
        <v>35</v>
      </c>
      <c r="C38" s="2" t="s">
        <v>17</v>
      </c>
      <c r="D38" s="14" t="s">
        <v>50</v>
      </c>
      <c r="E38" s="14" t="s">
        <v>24</v>
      </c>
      <c r="F38" s="18">
        <v>582.20000000000005</v>
      </c>
      <c r="G38" s="18">
        <v>15</v>
      </c>
      <c r="H38" s="2">
        <v>2015</v>
      </c>
      <c r="I38" s="2">
        <v>2022</v>
      </c>
      <c r="J38" s="2">
        <f t="shared" si="13"/>
        <v>7</v>
      </c>
      <c r="K38" s="2">
        <v>65</v>
      </c>
      <c r="L38" s="3">
        <v>0.05</v>
      </c>
      <c r="M38" s="5">
        <f t="shared" si="14"/>
        <v>1.4615384615384615E-2</v>
      </c>
      <c r="N38" s="22">
        <v>1350</v>
      </c>
      <c r="O38" s="6">
        <f t="shared" si="5"/>
        <v>785970.00000000012</v>
      </c>
      <c r="P38" s="6">
        <f t="shared" si="0"/>
        <v>80410.776923076934</v>
      </c>
      <c r="Q38" s="6">
        <f t="shared" si="1"/>
        <v>705559.22307692317</v>
      </c>
      <c r="R38" s="9">
        <v>0</v>
      </c>
      <c r="S38" s="6">
        <f t="shared" si="2"/>
        <v>705559.22307692317</v>
      </c>
    </row>
    <row r="39" spans="2:22" x14ac:dyDescent="0.25">
      <c r="B39" s="2">
        <v>36</v>
      </c>
      <c r="C39" s="2" t="s">
        <v>17</v>
      </c>
      <c r="D39" s="14" t="s">
        <v>27</v>
      </c>
      <c r="E39" s="14" t="s">
        <v>24</v>
      </c>
      <c r="F39" s="18">
        <v>14.28</v>
      </c>
      <c r="G39" s="18">
        <v>15</v>
      </c>
      <c r="H39" s="2">
        <v>2015</v>
      </c>
      <c r="I39" s="2">
        <v>2022</v>
      </c>
      <c r="J39" s="2">
        <f t="shared" si="13"/>
        <v>7</v>
      </c>
      <c r="K39" s="2">
        <v>65</v>
      </c>
      <c r="L39" s="3">
        <v>0.05</v>
      </c>
      <c r="M39" s="5">
        <f t="shared" si="14"/>
        <v>1.4615384615384615E-2</v>
      </c>
      <c r="N39" s="22">
        <v>1350</v>
      </c>
      <c r="O39" s="6">
        <f t="shared" si="5"/>
        <v>19278</v>
      </c>
      <c r="P39" s="6">
        <f t="shared" si="0"/>
        <v>1972.2876923076924</v>
      </c>
      <c r="Q39" s="6">
        <f t="shared" si="1"/>
        <v>17305.712307692309</v>
      </c>
      <c r="R39" s="9">
        <v>0</v>
      </c>
      <c r="S39" s="6">
        <f t="shared" si="2"/>
        <v>17305.712307692309</v>
      </c>
    </row>
    <row r="40" spans="2:22" x14ac:dyDescent="0.25">
      <c r="B40" s="2">
        <v>37</v>
      </c>
      <c r="C40" s="2" t="s">
        <v>17</v>
      </c>
      <c r="D40" s="14" t="s">
        <v>27</v>
      </c>
      <c r="E40" s="14" t="s">
        <v>24</v>
      </c>
      <c r="F40" s="18">
        <v>13.6</v>
      </c>
      <c r="G40" s="18">
        <v>15</v>
      </c>
      <c r="H40" s="2">
        <v>2015</v>
      </c>
      <c r="I40" s="2">
        <v>2022</v>
      </c>
      <c r="J40" s="2">
        <f t="shared" si="13"/>
        <v>7</v>
      </c>
      <c r="K40" s="2">
        <v>65</v>
      </c>
      <c r="L40" s="3">
        <v>0.05</v>
      </c>
      <c r="M40" s="5">
        <f t="shared" si="14"/>
        <v>1.4615384615384615E-2</v>
      </c>
      <c r="N40" s="22">
        <v>1350</v>
      </c>
      <c r="O40" s="6">
        <f t="shared" si="5"/>
        <v>18360</v>
      </c>
      <c r="P40" s="6">
        <f t="shared" si="0"/>
        <v>1878.3692307692309</v>
      </c>
      <c r="Q40" s="6">
        <f t="shared" si="1"/>
        <v>16481.630769230767</v>
      </c>
      <c r="R40" s="9">
        <v>0</v>
      </c>
      <c r="S40" s="6">
        <f t="shared" si="2"/>
        <v>16481.630769230767</v>
      </c>
    </row>
    <row r="41" spans="2:22" x14ac:dyDescent="0.25">
      <c r="B41" s="2">
        <v>38</v>
      </c>
      <c r="C41" s="2" t="s">
        <v>17</v>
      </c>
      <c r="D41" s="14" t="s">
        <v>27</v>
      </c>
      <c r="E41" s="14" t="s">
        <v>24</v>
      </c>
      <c r="F41" s="18">
        <v>14.28</v>
      </c>
      <c r="G41" s="18">
        <v>15</v>
      </c>
      <c r="H41" s="2">
        <v>2015</v>
      </c>
      <c r="I41" s="2">
        <v>2022</v>
      </c>
      <c r="J41" s="2">
        <f t="shared" si="13"/>
        <v>7</v>
      </c>
      <c r="K41" s="2">
        <v>65</v>
      </c>
      <c r="L41" s="3">
        <v>0.05</v>
      </c>
      <c r="M41" s="5">
        <f t="shared" si="14"/>
        <v>1.4615384615384615E-2</v>
      </c>
      <c r="N41" s="22">
        <v>1350</v>
      </c>
      <c r="O41" s="6">
        <f t="shared" si="5"/>
        <v>19278</v>
      </c>
      <c r="P41" s="6">
        <f t="shared" si="0"/>
        <v>1972.2876923076924</v>
      </c>
      <c r="Q41" s="6">
        <f t="shared" si="1"/>
        <v>17305.712307692309</v>
      </c>
      <c r="R41" s="9">
        <v>0</v>
      </c>
      <c r="S41" s="6">
        <f t="shared" si="2"/>
        <v>17305.712307692309</v>
      </c>
    </row>
    <row r="42" spans="2:22" x14ac:dyDescent="0.25">
      <c r="B42" s="2">
        <v>39</v>
      </c>
      <c r="C42" s="2" t="s">
        <v>17</v>
      </c>
      <c r="D42" s="14" t="s">
        <v>51</v>
      </c>
      <c r="E42" s="14" t="s">
        <v>15</v>
      </c>
      <c r="F42" s="18">
        <v>6326</v>
      </c>
      <c r="G42" s="18">
        <v>20</v>
      </c>
      <c r="H42" s="2">
        <v>2015</v>
      </c>
      <c r="I42" s="2">
        <v>2022</v>
      </c>
      <c r="J42" s="2">
        <f t="shared" ref="J42" si="15">I42-H42</f>
        <v>7</v>
      </c>
      <c r="K42" s="2">
        <f>40-J42</f>
        <v>33</v>
      </c>
      <c r="L42" s="3">
        <v>0.05</v>
      </c>
      <c r="M42" s="5">
        <f t="shared" ref="M42" si="16">(1-L42)/K42</f>
        <v>2.8787878787878786E-2</v>
      </c>
      <c r="N42" s="6">
        <v>1100</v>
      </c>
      <c r="O42" s="6">
        <f t="shared" si="5"/>
        <v>6958600</v>
      </c>
      <c r="P42" s="6">
        <f t="shared" si="0"/>
        <v>1402263.3333333333</v>
      </c>
      <c r="Q42" s="6">
        <f>MAX(O42-P42,0)</f>
        <v>5556336.666666667</v>
      </c>
      <c r="R42" s="9">
        <v>0</v>
      </c>
      <c r="S42" s="6">
        <f t="shared" si="2"/>
        <v>5556336.666666667</v>
      </c>
    </row>
    <row r="43" spans="2:22" x14ac:dyDescent="0.25">
      <c r="B43" s="21" t="s">
        <v>7</v>
      </c>
      <c r="C43" s="21"/>
      <c r="D43" s="21"/>
      <c r="E43" s="21"/>
      <c r="F43" s="25">
        <f>SUM(F4:F42)</f>
        <v>23759.899999999998</v>
      </c>
      <c r="G43" s="19"/>
      <c r="H43" s="21"/>
      <c r="I43" s="21"/>
      <c r="J43" s="21"/>
      <c r="K43" s="21"/>
      <c r="L43" s="21"/>
      <c r="M43" s="21"/>
      <c r="N43" s="21"/>
      <c r="O43" s="7">
        <f>SUM(O4:O42)</f>
        <v>30494365</v>
      </c>
      <c r="P43" s="7"/>
      <c r="Q43" s="7">
        <f>SUM(Q4:Q42)</f>
        <v>26684211.86282051</v>
      </c>
      <c r="R43" s="7"/>
      <c r="S43" s="7">
        <f>SUM(S4:S42)</f>
        <v>26684211.86282051</v>
      </c>
    </row>
    <row r="44" spans="2:22" x14ac:dyDescent="0.25">
      <c r="B44" s="20" t="s">
        <v>52</v>
      </c>
      <c r="C44" s="20"/>
      <c r="D44" s="20"/>
      <c r="E44" s="20"/>
      <c r="F44" s="20"/>
      <c r="G44" s="20"/>
      <c r="H44" s="20"/>
      <c r="I44" s="20"/>
      <c r="J44" s="20"/>
      <c r="K44" s="20"/>
      <c r="L44" s="20"/>
      <c r="M44" s="20"/>
      <c r="N44" s="20"/>
      <c r="O44" s="20"/>
      <c r="P44" s="20"/>
      <c r="Q44" s="20"/>
      <c r="R44" s="20"/>
      <c r="S44" s="20"/>
      <c r="T44" s="8"/>
      <c r="U44" s="4"/>
      <c r="V44" s="4"/>
    </row>
    <row r="45" spans="2:22" x14ac:dyDescent="0.25">
      <c r="B45" s="20" t="s">
        <v>14</v>
      </c>
      <c r="C45" s="20"/>
      <c r="D45" s="20"/>
      <c r="E45" s="20"/>
      <c r="F45" s="20"/>
      <c r="G45" s="20"/>
      <c r="H45" s="20"/>
      <c r="I45" s="20"/>
      <c r="J45" s="20"/>
      <c r="K45" s="20"/>
      <c r="L45" s="20"/>
      <c r="M45" s="20"/>
      <c r="N45" s="20"/>
      <c r="O45" s="20"/>
      <c r="P45" s="20"/>
      <c r="Q45" s="20"/>
      <c r="R45" s="20"/>
      <c r="S45" s="20"/>
    </row>
    <row r="46" spans="2:22" ht="29.25" customHeight="1" x14ac:dyDescent="0.25">
      <c r="B46" s="26" t="s">
        <v>53</v>
      </c>
      <c r="C46" s="26"/>
      <c r="D46" s="26"/>
      <c r="E46" s="26"/>
      <c r="F46" s="26"/>
      <c r="G46" s="26"/>
      <c r="H46" s="26"/>
      <c r="I46" s="26"/>
      <c r="J46" s="26"/>
      <c r="K46" s="26"/>
      <c r="L46" s="26"/>
      <c r="M46" s="26"/>
      <c r="N46" s="26"/>
      <c r="O46" s="26"/>
      <c r="P46" s="26"/>
      <c r="Q46" s="26"/>
      <c r="R46" s="26"/>
      <c r="S46" s="26"/>
    </row>
    <row r="47" spans="2:22" x14ac:dyDescent="0.25">
      <c r="B47" s="20" t="s">
        <v>54</v>
      </c>
      <c r="C47" s="20"/>
      <c r="D47" s="20"/>
      <c r="E47" s="20"/>
      <c r="F47" s="20"/>
      <c r="G47" s="20"/>
      <c r="H47" s="20"/>
      <c r="I47" s="20"/>
      <c r="J47" s="20"/>
      <c r="K47" s="20"/>
      <c r="L47" s="20"/>
      <c r="M47" s="20"/>
      <c r="N47" s="20"/>
      <c r="O47" s="20"/>
      <c r="P47" s="20"/>
      <c r="Q47" s="20"/>
      <c r="R47" s="20"/>
      <c r="S47" s="20"/>
    </row>
    <row r="49" spans="5:20" x14ac:dyDescent="0.25">
      <c r="S49" s="28">
        <v>26655000</v>
      </c>
    </row>
    <row r="50" spans="5:20" x14ac:dyDescent="0.25">
      <c r="S50" s="28">
        <v>750000</v>
      </c>
    </row>
    <row r="51" spans="5:20" x14ac:dyDescent="0.25">
      <c r="S51" s="28">
        <f>S43+S49+S50</f>
        <v>54089211.862820506</v>
      </c>
    </row>
    <row r="52" spans="5:20" x14ac:dyDescent="0.25">
      <c r="E52" s="15" t="s">
        <v>59</v>
      </c>
      <c r="F52" s="27">
        <f>F43*1000</f>
        <v>23759899.999999996</v>
      </c>
      <c r="S52" s="28">
        <v>54100000</v>
      </c>
    </row>
    <row r="53" spans="5:20" x14ac:dyDescent="0.25">
      <c r="S53" s="28">
        <f>S52*0.85</f>
        <v>45985000</v>
      </c>
    </row>
    <row r="54" spans="5:20" x14ac:dyDescent="0.25">
      <c r="S54" s="28">
        <f>S52*0.75</f>
        <v>40575000</v>
      </c>
    </row>
    <row r="55" spans="5:20" x14ac:dyDescent="0.25">
      <c r="S55" s="28"/>
    </row>
    <row r="57" spans="5:20" x14ac:dyDescent="0.25">
      <c r="N57" t="s">
        <v>57</v>
      </c>
      <c r="O57">
        <v>190</v>
      </c>
      <c r="S57" t="s">
        <v>56</v>
      </c>
      <c r="T57" t="s">
        <v>58</v>
      </c>
    </row>
    <row r="58" spans="5:20" x14ac:dyDescent="0.25">
      <c r="O58" s="27">
        <f>O57*4000</f>
        <v>760000</v>
      </c>
    </row>
    <row r="59" spans="5:20" ht="15" customHeight="1" x14ac:dyDescent="0.25"/>
  </sheetData>
  <mergeCells count="7">
    <mergeCell ref="B47:S47"/>
    <mergeCell ref="B2:S2"/>
    <mergeCell ref="B43:E43"/>
    <mergeCell ref="H43:N43"/>
    <mergeCell ref="B45:S45"/>
    <mergeCell ref="B46:S46"/>
    <mergeCell ref="B44:S44"/>
  </mergeCells>
  <pageMargins left="0.31496062992125984" right="0.31496062992125984" top="0.31496062992125984" bottom="0.31496062992125984" header="0.31496062992125984" footer="0.31496062992125984"/>
  <pageSetup paperSize="9" scale="5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trainee4</dc:creator>
  <cp:lastModifiedBy>Manas Upmanyu</cp:lastModifiedBy>
  <cp:lastPrinted>2022-01-07T08:12:53Z</cp:lastPrinted>
  <dcterms:created xsi:type="dcterms:W3CDTF">2021-09-16T11:33:35Z</dcterms:created>
  <dcterms:modified xsi:type="dcterms:W3CDTF">2022-11-15T13:48:10Z</dcterms:modified>
</cp:coreProperties>
</file>