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Tejash Bharadwaj\CASE NO.VIS (2022-23)-PL418-328-605, Piano Real Estate LLP\RKA reports\"/>
    </mc:Choice>
  </mc:AlternateContent>
  <xr:revisionPtr revIDLastSave="0" documentId="13_ncr:1_{BE3787C2-4E18-463D-A6CD-D1A07C9FC44E}" xr6:coauthVersionLast="47" xr6:coauthVersionMax="47" xr10:uidLastSave="{00000000-0000-0000-0000-000000000000}"/>
  <bookViews>
    <workbookView xWindow="-120" yWindow="-120" windowWidth="24240" windowHeight="13140" tabRatio="752" xr2:uid="{7399FC90-2CCF-4152-AF49-4DBC792F8C50}"/>
  </bookViews>
  <sheets>
    <sheet name="Project Summary" sheetId="3" r:id="rId1"/>
    <sheet name="Assumptions" sheetId="1" r:id="rId2"/>
    <sheet name="Inflow" sheetId="2" r:id="rId3"/>
    <sheet name="Land Valuation (Resi.)" sheetId="6" r:id="rId4"/>
    <sheet name="Land Valuation (Market)" sheetId="4" r:id="rId5"/>
    <sheet name="Land Valuation (Guideline)" sheetId="5" r:id="rId6"/>
  </sheets>
  <externalReferences>
    <externalReference r:id="rId7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3" l="1"/>
  <c r="D22" i="3"/>
  <c r="C37" i="3"/>
  <c r="C36" i="3"/>
  <c r="C27" i="3"/>
  <c r="C26" i="3"/>
  <c r="C22" i="3"/>
  <c r="D20" i="3"/>
  <c r="C30" i="3"/>
  <c r="XFD12" i="5"/>
  <c r="G12" i="5"/>
  <c r="E12" i="5"/>
  <c r="F11" i="5"/>
  <c r="F12" i="5" s="1"/>
  <c r="H6" i="6"/>
  <c r="H8" i="6" s="1"/>
  <c r="G6" i="6"/>
  <c r="G8" i="6" s="1"/>
  <c r="XEP8" i="6"/>
  <c r="E8" i="6"/>
  <c r="D8" i="6"/>
  <c r="C8" i="6"/>
  <c r="D17" i="2"/>
  <c r="E17" i="2"/>
  <c r="F17" i="2"/>
  <c r="G17" i="2"/>
  <c r="C17" i="2"/>
  <c r="D13" i="2"/>
  <c r="E13" i="2"/>
  <c r="F13" i="2"/>
  <c r="G13" i="2"/>
  <c r="C13" i="2"/>
  <c r="D9" i="2"/>
  <c r="E9" i="2"/>
  <c r="F9" i="2"/>
  <c r="G9" i="2"/>
  <c r="C9" i="2"/>
  <c r="XFD12" i="4"/>
  <c r="G12" i="4"/>
  <c r="E12" i="4"/>
  <c r="F12" i="4"/>
  <c r="C35" i="3"/>
  <c r="C13" i="3"/>
  <c r="F6" i="6" s="1"/>
  <c r="F8" i="6" s="1"/>
  <c r="C11" i="6" l="1"/>
  <c r="C13" i="6"/>
  <c r="C15" i="6" s="1"/>
  <c r="H11" i="4"/>
  <c r="I12" i="5" l="1"/>
  <c r="J12" i="5"/>
  <c r="H12" i="5"/>
  <c r="C17" i="6"/>
  <c r="C19" i="6" s="1"/>
  <c r="H12" i="4"/>
  <c r="C25" i="3" s="1"/>
  <c r="J11" i="4"/>
  <c r="J12" i="4" s="1"/>
  <c r="I11" i="4"/>
  <c r="I12" i="4" s="1"/>
  <c r="G18" i="2" l="1"/>
  <c r="F18" i="2"/>
  <c r="E18" i="2"/>
  <c r="D18" i="2"/>
  <c r="G10" i="2"/>
  <c r="F10" i="2"/>
  <c r="H13" i="1"/>
  <c r="H10" i="1"/>
  <c r="H7" i="1"/>
  <c r="H17" i="2" l="1"/>
  <c r="H18" i="2" s="1"/>
  <c r="C14" i="2"/>
  <c r="C10" i="2"/>
  <c r="D20" i="1"/>
  <c r="C18" i="2"/>
  <c r="C20" i="2" l="1"/>
  <c r="E20" i="1"/>
  <c r="F20" i="1" l="1"/>
  <c r="E14" i="2"/>
  <c r="E10" i="2"/>
  <c r="D10" i="2"/>
  <c r="D14" i="2"/>
  <c r="E20" i="2" l="1"/>
  <c r="H9" i="2"/>
  <c r="H10" i="2" s="1"/>
  <c r="G20" i="1"/>
  <c r="G14" i="2" s="1"/>
  <c r="G20" i="2" s="1"/>
  <c r="D20" i="2"/>
  <c r="F14" i="2" l="1"/>
  <c r="F20" i="2" s="1"/>
  <c r="H13" i="2"/>
  <c r="H14" i="2" s="1"/>
  <c r="H20" i="2" s="1"/>
  <c r="C20" i="3" s="1"/>
  <c r="C21" i="3" s="1"/>
</calcChain>
</file>

<file path=xl/sharedStrings.xml><?xml version="1.0" encoding="utf-8"?>
<sst xmlns="http://schemas.openxmlformats.org/spreadsheetml/2006/main" count="165" uniqueCount="103">
  <si>
    <t>ADVANCE SALE RECEIPTS</t>
  </si>
  <si>
    <t>YEAR 1</t>
  </si>
  <si>
    <t>YEAR 2</t>
  </si>
  <si>
    <t>YEAR 3</t>
  </si>
  <si>
    <t>YEAR 4</t>
  </si>
  <si>
    <t>YEAR 5</t>
  </si>
  <si>
    <t>TOTAL ADVANCE SALE</t>
  </si>
  <si>
    <t>RESIDENTIAL @ %GE OF SALABLE AREA</t>
  </si>
  <si>
    <t>INVENTORY SALE RECEIPTS</t>
  </si>
  <si>
    <t>CAR PARKING RECEIPTS</t>
  </si>
  <si>
    <t>PARTICULARS</t>
  </si>
  <si>
    <t>RESIDENTIAL</t>
  </si>
  <si>
    <t>MARKET PHASING</t>
  </si>
  <si>
    <t>4 BHK Flat/Apartment for Sale in Maniktala, Kolkata - 2788 Sq-ft (magicbricks.com)</t>
  </si>
  <si>
    <t>Buy 3 BHK Flat/Apartment in Siddha Sky Circular Canal Area , Kolkata - 14th Floor | Posted by Owner (magicbricks.com)</t>
  </si>
  <si>
    <t>3 BHK Flat/Apartment for Sale in Bagmari, Kolkata - 1400 Sq-ft (magicbricks.com)</t>
  </si>
  <si>
    <t>3 BHK Flat/Apartment for Sale in Bagmari, Kolkata - 1500 Sq-ft (magicbricks.com)</t>
  </si>
  <si>
    <t>Property in Bagmari, Kolkata | 24+ Properties for Sale in Bagmari, Kolkata (magicbricks.com)</t>
  </si>
  <si>
    <t>Eden Tattvam in Bagmari - Price, Reviews &amp; Floor Plan (housing.com)</t>
  </si>
  <si>
    <t>1567 Sqft 4 BHK Apartment for sale in Tattvam | Bagmari, Kolkata | Property ID - 10020160 (housing.com)</t>
  </si>
  <si>
    <t>1382 Sqft 3 BHK Apartment for sale in Tattvam | Bagmari, Kolkata | Property ID - 9970085 (housing.com)</t>
  </si>
  <si>
    <t>(Amount in Crore)</t>
  </si>
  <si>
    <t>Particulars</t>
  </si>
  <si>
    <t>TOTAL</t>
  </si>
  <si>
    <t>Residential</t>
  </si>
  <si>
    <t>TOTAL OF ADVANCE SALE</t>
  </si>
  <si>
    <t>TOTAL OF INVENTORY SALE RECEIPTS</t>
  </si>
  <si>
    <t>CAR PARKING SALE RECEIPTS</t>
  </si>
  <si>
    <t>CAR PARKING</t>
  </si>
  <si>
    <t>TOTAL OF CAR PARKING SALE RECEIPTS</t>
  </si>
  <si>
    <t>TOTAL INFLOW</t>
  </si>
  <si>
    <t>ASSUMPTIONS FOR INVENTORY SALE PROJECTIONS</t>
  </si>
  <si>
    <t>INVENTORY SALE PROJECTIONS</t>
  </si>
  <si>
    <t>INVENTORY SALE (REVENUE RECEIPTS)</t>
  </si>
  <si>
    <t>REVENUE FROM INVENTORY SALE</t>
  </si>
  <si>
    <t>SALE RATE ESCALATION</t>
  </si>
  <si>
    <t>PROJECT INFORMATION</t>
  </si>
  <si>
    <t>PROJECT NAME</t>
  </si>
  <si>
    <t>"TATTVAM" Group Housing society</t>
  </si>
  <si>
    <t>DEVELOPER NAME</t>
  </si>
  <si>
    <t>M/s Piano Real estates LLP</t>
  </si>
  <si>
    <t>PROJECT COORDINATES</t>
  </si>
  <si>
    <t>22°35'00.9"N 88°23'03.0"E</t>
  </si>
  <si>
    <t>PROJECT ADDRESS</t>
  </si>
  <si>
    <t>Premises No. 24A, Bagmari Road, Kolkata 700054</t>
  </si>
  <si>
    <t>TOTAL DWELLING UNITS</t>
  </si>
  <si>
    <t>118 Units in 2 Towers with 59 units respectively</t>
  </si>
  <si>
    <t>SALABLE AREA (SQ. FT.)</t>
  </si>
  <si>
    <t>AREA TO BE CONSTRUCTED (SQ. FT.)</t>
  </si>
  <si>
    <t>PERMISSIBLE FAR (SQ. FT.)</t>
  </si>
  <si>
    <t>NUMBER OF COVERED CAR PARKING</t>
  </si>
  <si>
    <t>CAR PARKING RATE (RS./NO.)</t>
  </si>
  <si>
    <t>LAND VALUATION-BAGMARI, KOLKATA</t>
  </si>
  <si>
    <t>Location</t>
  </si>
  <si>
    <t>BAGMARI, KOLKATA</t>
  </si>
  <si>
    <t>State</t>
  </si>
  <si>
    <t>WEST BENGAL</t>
  </si>
  <si>
    <t>Area</t>
  </si>
  <si>
    <t>APPROX. 79 COTTAHS</t>
  </si>
  <si>
    <t>VALUATION OF PROJECT LAND BY SALES COMPARABLE METHOD|M/s. PIANO REAL ESTATE LLP|BAGMARI ROAD, KOLKATA, WEST BENGAL STATE</t>
  </si>
  <si>
    <t>MARKET VALUE OF LAND</t>
  </si>
  <si>
    <t>SR. NO.</t>
  </si>
  <si>
    <t>PARTICULAR</t>
  </si>
  <si>
    <t>LOCATION</t>
  </si>
  <si>
    <t>AREA
(SQ. MTR.)</t>
  </si>
  <si>
    <t>AREA
(COTTAHS)</t>
  </si>
  <si>
    <t>MARKET RATE ADOPTED FOR VALUATION
 (Rs. PER COTTAH)</t>
  </si>
  <si>
    <t>FAIR MARKET VALUE
 (INR)</t>
  </si>
  <si>
    <t>REALISABLE VALUE 
(INR)</t>
  </si>
  <si>
    <t>DISTRESS VALUE
(INR)</t>
  </si>
  <si>
    <t>LAND FOR GROUP HOUSING PROJECT</t>
  </si>
  <si>
    <t>Municipal Premises No. 24A, Bagmari Road (Formerly portion of municipal premises No. 24, Bagmari Road)</t>
  </si>
  <si>
    <t>Note:</t>
  </si>
  <si>
    <t>1. This Market value of Land is taken from the Property delaers or Local people in that area after counting in other important factors as well.</t>
  </si>
  <si>
    <t>2.All the details related to the land area has been taken from the approved building plan of the project.</t>
  </si>
  <si>
    <r>
      <t xml:space="preserve">RESIDUAL WITHOUT NPV FOR </t>
    </r>
    <r>
      <rPr>
        <b/>
        <u/>
        <sz val="16"/>
        <color rgb="FFFF0000"/>
        <rFont val="Calibri"/>
        <family val="2"/>
        <scheme val="minor"/>
      </rPr>
      <t>FILE NO. VIS (2022-23)-PL 265-204-389</t>
    </r>
  </si>
  <si>
    <t>Plot Area
(Sq. mtr.)</t>
  </si>
  <si>
    <t>Reduction 
(Sq.ft.)</t>
  </si>
  <si>
    <t>Net Area 
(Sq. ft.)</t>
  </si>
  <si>
    <t>Permissible FAR @ 2.475
(Sq. ft.)</t>
  </si>
  <si>
    <t>Salable Area (Sq. Ft.)</t>
  </si>
  <si>
    <t>Area to be Constructed
(Sq. ft.)</t>
  </si>
  <si>
    <t>Residential Plot Area</t>
  </si>
  <si>
    <t>REVENUE FROM SALE OF INVENTORY @ 7500 per Sq. ft.</t>
  </si>
  <si>
    <t>CONSTRUCTION COST @ 2000 per Sq. ft.</t>
  </si>
  <si>
    <t>SOFT COST @ 30% of CONSTRUCTION COST</t>
  </si>
  <si>
    <t>PROFIT @ 26% OF REVENUE FROM SALES</t>
  </si>
  <si>
    <t>RESIDUAL VALUE OF LAND</t>
  </si>
  <si>
    <t>REALISABLE VALUE</t>
  </si>
  <si>
    <t>FAIR MARKET VALUE</t>
  </si>
  <si>
    <t>DISTRESS VALUE</t>
  </si>
  <si>
    <t>LAND VALUE BY RESIDUAL METHOD</t>
  </si>
  <si>
    <t>LAND VALUE BY SALES COMPARABLE</t>
  </si>
  <si>
    <t>LAND VALUE BY GUIDELINE RATE</t>
  </si>
  <si>
    <t>FLAT INVENTORY VALUE (5 Years Period)</t>
  </si>
  <si>
    <t>BASE SALE RATE (RS./SQ. FT.)</t>
  </si>
  <si>
    <t>LAND AREA (SQ. MTR./COTTAH/ACRE)</t>
  </si>
  <si>
    <t>5,265.98 Sq. mtr./79 Cottah/1.30 Acre</t>
  </si>
  <si>
    <t>GUIDELINE VALUE OF LAND</t>
  </si>
  <si>
    <t>VALUATION OF PROJECT LAND BY GUIDLINE VALUE|M/s. PIANO REAL ESTATE LLP|BAGMARI ROAD, KOLKATA, WEST BENGAL STATE</t>
  </si>
  <si>
    <t xml:space="preserve">1. This Guideline value of land has been taken from https://wbregistration.gov.in/(S(m0bijvawq5jeellrro5mftgi))/MV/MV_Land.aspx?type=L. </t>
  </si>
  <si>
    <t>-</t>
  </si>
  <si>
    <t>GUIDELINE RATE ADOPTED FOR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</si>
</sst>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&quot;₹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8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4" tint="-0.499984740745262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22">
    <border>
      <left/>
      <right/>
      <top/>
      <bottom/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 style="double">
        <color theme="4" tint="0.79998168889431442"/>
      </left>
      <right/>
      <top style="double">
        <color theme="4" tint="0.79998168889431442"/>
      </top>
      <bottom style="double">
        <color theme="4" tint="0.79998168889431442"/>
      </bottom>
      <diagonal/>
    </border>
    <border>
      <left/>
      <right/>
      <top style="double">
        <color theme="4" tint="0.79998168889431442"/>
      </top>
      <bottom style="double">
        <color theme="4" tint="0.79998168889431442"/>
      </bottom>
      <diagonal/>
    </border>
    <border>
      <left/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 style="double">
        <color theme="4" tint="0.39994506668294322"/>
      </left>
      <right/>
      <top/>
      <bottom/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 style="double">
        <color theme="4" tint="-0.499984740745262"/>
      </left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 style="double">
        <color theme="4" tint="-0.499984740745262"/>
      </left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 style="medium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medium">
        <color theme="8" tint="0.79998168889431442"/>
      </bottom>
      <diagonal/>
    </border>
    <border>
      <left/>
      <right/>
      <top style="medium">
        <color theme="8" tint="0.79998168889431442"/>
      </top>
      <bottom style="medium">
        <color theme="8" tint="0.79998168889431442"/>
      </bottom>
      <diagonal/>
    </border>
    <border>
      <left style="double">
        <color theme="8" tint="-0.24994659260841701"/>
      </left>
      <right/>
      <top/>
      <bottom style="double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  <border>
      <left style="double">
        <color theme="8" tint="-0.24994659260841701"/>
      </left>
      <right style="double">
        <color theme="8" tint="-0.24994659260841701"/>
      </right>
      <top style="double">
        <color theme="8" tint="-0.24994659260841701"/>
      </top>
      <bottom style="double">
        <color theme="8" tint="-0.24994659260841701"/>
      </bottom>
      <diagonal/>
    </border>
    <border>
      <left style="medium">
        <color theme="8" tint="-0.24994659260841701"/>
      </left>
      <right/>
      <top style="double">
        <color theme="8" tint="-0.24994659260841701"/>
      </top>
      <bottom style="medium">
        <color theme="8" tint="-0.24994659260841701"/>
      </bottom>
      <diagonal/>
    </border>
    <border>
      <left/>
      <right/>
      <top style="double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double">
        <color theme="8" tint="-0.24994659260841701"/>
      </top>
      <bottom style="medium">
        <color theme="8" tint="-0.24994659260841701"/>
      </bottom>
      <diagonal/>
    </border>
    <border>
      <left style="double">
        <color theme="4" tint="-0.499984740745262"/>
      </left>
      <right style="double">
        <color theme="4" tint="-0.499984740745262"/>
      </right>
      <top/>
      <bottom style="double">
        <color theme="4" tint="-0.49998474074526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8" tint="0.7999816888943144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0" fontId="5" fillId="2" borderId="0" xfId="0" applyFont="1" applyFill="1"/>
    <xf numFmtId="0" fontId="0" fillId="2" borderId="0" xfId="0" applyFill="1"/>
    <xf numFmtId="0" fontId="2" fillId="3" borderId="1" xfId="0" applyFont="1" applyFill="1" applyBorder="1"/>
    <xf numFmtId="0" fontId="3" fillId="2" borderId="1" xfId="0" applyFont="1" applyFill="1" applyBorder="1"/>
    <xf numFmtId="0" fontId="0" fillId="2" borderId="1" xfId="0" applyFill="1" applyBorder="1"/>
    <xf numFmtId="9" fontId="0" fillId="2" borderId="0" xfId="0" applyNumberFormat="1" applyFill="1"/>
    <xf numFmtId="0" fontId="2" fillId="3" borderId="1" xfId="0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4" fillId="0" borderId="0" xfId="2"/>
    <xf numFmtId="0" fontId="2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0" fillId="2" borderId="10" xfId="0" applyFill="1" applyBorder="1"/>
    <xf numFmtId="43" fontId="0" fillId="2" borderId="10" xfId="1" applyFont="1" applyFill="1" applyBorder="1" applyAlignment="1">
      <alignment horizontal="center" vertical="center"/>
    </xf>
    <xf numFmtId="0" fontId="3" fillId="2" borderId="10" xfId="0" applyFont="1" applyFill="1" applyBorder="1"/>
    <xf numFmtId="43" fontId="3" fillId="2" borderId="10" xfId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5" borderId="10" xfId="0" applyFont="1" applyFill="1" applyBorder="1"/>
    <xf numFmtId="43" fontId="3" fillId="5" borderId="10" xfId="1" applyFont="1" applyFill="1" applyBorder="1"/>
    <xf numFmtId="0" fontId="9" fillId="2" borderId="0" xfId="0" applyFont="1" applyFill="1"/>
    <xf numFmtId="0" fontId="10" fillId="5" borderId="0" xfId="0" applyFont="1" applyFill="1"/>
    <xf numFmtId="0" fontId="3" fillId="5" borderId="0" xfId="0" applyFont="1" applyFill="1"/>
    <xf numFmtId="44" fontId="2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4" fontId="0" fillId="0" borderId="15" xfId="1" applyNumberFormat="1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4" fontId="3" fillId="5" borderId="15" xfId="0" applyNumberFormat="1" applyFont="1" applyFill="1" applyBorder="1" applyAlignment="1">
      <alignment horizontal="center" vertical="center"/>
    </xf>
    <xf numFmtId="3" fontId="3" fillId="5" borderId="15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43" fontId="0" fillId="2" borderId="10" xfId="1" applyFont="1" applyFill="1" applyBorder="1"/>
    <xf numFmtId="43" fontId="0" fillId="2" borderId="10" xfId="1" applyFont="1" applyFill="1" applyBorder="1" applyAlignment="1">
      <alignment wrapText="1"/>
    </xf>
    <xf numFmtId="0" fontId="3" fillId="2" borderId="20" xfId="0" applyFont="1" applyFill="1" applyBorder="1"/>
    <xf numFmtId="43" fontId="0" fillId="2" borderId="20" xfId="0" applyNumberFormat="1" applyFill="1" applyBorder="1"/>
    <xf numFmtId="0" fontId="3" fillId="2" borderId="0" xfId="0" applyFont="1" applyFill="1"/>
    <xf numFmtId="0" fontId="2" fillId="3" borderId="0" xfId="0" applyFont="1" applyFill="1"/>
    <xf numFmtId="43" fontId="2" fillId="3" borderId="0" xfId="0" applyNumberFormat="1" applyFont="1" applyFill="1"/>
    <xf numFmtId="0" fontId="17" fillId="2" borderId="0" xfId="0" applyFont="1" applyFill="1"/>
    <xf numFmtId="0" fontId="18" fillId="6" borderId="11" xfId="0" applyFont="1" applyFill="1" applyBorder="1"/>
    <xf numFmtId="0" fontId="17" fillId="5" borderId="11" xfId="0" applyFont="1" applyFill="1" applyBorder="1"/>
    <xf numFmtId="4" fontId="17" fillId="5" borderId="11" xfId="0" applyNumberFormat="1" applyFont="1" applyFill="1" applyBorder="1" applyAlignment="1">
      <alignment horizontal="left"/>
    </xf>
    <xf numFmtId="0" fontId="17" fillId="5" borderId="11" xfId="0" applyFont="1" applyFill="1" applyBorder="1" applyAlignment="1">
      <alignment horizontal="left"/>
    </xf>
    <xf numFmtId="0" fontId="18" fillId="2" borderId="0" xfId="0" applyFont="1" applyFill="1"/>
    <xf numFmtId="0" fontId="18" fillId="6" borderId="0" xfId="0" applyFont="1" applyFill="1"/>
    <xf numFmtId="3" fontId="17" fillId="5" borderId="0" xfId="0" applyNumberFormat="1" applyFont="1" applyFill="1" applyAlignment="1">
      <alignment horizontal="left"/>
    </xf>
    <xf numFmtId="4" fontId="17" fillId="2" borderId="0" xfId="0" applyNumberFormat="1" applyFont="1" applyFill="1" applyAlignment="1">
      <alignment horizontal="left"/>
    </xf>
    <xf numFmtId="0" fontId="18" fillId="3" borderId="11" xfId="0" applyFont="1" applyFill="1" applyBorder="1"/>
    <xf numFmtId="4" fontId="18" fillId="7" borderId="11" xfId="0" applyNumberFormat="1" applyFont="1" applyFill="1" applyBorder="1" applyAlignment="1">
      <alignment horizontal="left"/>
    </xf>
    <xf numFmtId="4" fontId="19" fillId="7" borderId="12" xfId="0" applyNumberFormat="1" applyFont="1" applyFill="1" applyBorder="1" applyAlignment="1">
      <alignment horizontal="left"/>
    </xf>
    <xf numFmtId="0" fontId="18" fillId="2" borderId="12" xfId="0" applyFont="1" applyFill="1" applyBorder="1"/>
    <xf numFmtId="4" fontId="19" fillId="2" borderId="12" xfId="0" applyNumberFormat="1" applyFont="1" applyFill="1" applyBorder="1" applyAlignment="1">
      <alignment horizontal="left"/>
    </xf>
    <xf numFmtId="0" fontId="16" fillId="4" borderId="0" xfId="0" applyFont="1" applyFill="1" applyAlignment="1">
      <alignment horizontal="center" vertical="center"/>
    </xf>
    <xf numFmtId="0" fontId="18" fillId="8" borderId="2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tmp"/><Relationship Id="rId3" Type="http://schemas.openxmlformats.org/officeDocument/2006/relationships/image" Target="../media/image3.tmp"/><Relationship Id="rId7" Type="http://schemas.openxmlformats.org/officeDocument/2006/relationships/image" Target="../media/image7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Relationship Id="rId9" Type="http://schemas.openxmlformats.org/officeDocument/2006/relationships/image" Target="../media/image9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123825</xdr:rowOff>
    </xdr:from>
    <xdr:to>
      <xdr:col>6</xdr:col>
      <xdr:colOff>657225</xdr:colOff>
      <xdr:row>32</xdr:row>
      <xdr:rowOff>57461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F4C3E1-4324-4BB9-A10D-2B21F3908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800850"/>
          <a:ext cx="5848350" cy="222916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35</xdr:row>
      <xdr:rowOff>0</xdr:rowOff>
    </xdr:from>
    <xdr:to>
      <xdr:col>6</xdr:col>
      <xdr:colOff>581026</xdr:colOff>
      <xdr:row>47</xdr:row>
      <xdr:rowOff>28898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0C7CF1-ADB6-4750-8697-151B2AE82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9544050"/>
          <a:ext cx="5753100" cy="231489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11</xdr:col>
      <xdr:colOff>534763</xdr:colOff>
      <xdr:row>61</xdr:row>
      <xdr:rowOff>86029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77DA9B-7094-4962-B115-1FDC48D95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401550"/>
          <a:ext cx="9764488" cy="21815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11</xdr:col>
      <xdr:colOff>544289</xdr:colOff>
      <xdr:row>75</xdr:row>
      <xdr:rowOff>66977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BBCA743-99A5-459C-991B-67B081B11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068550"/>
          <a:ext cx="9774014" cy="216247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12</xdr:col>
      <xdr:colOff>20426</xdr:colOff>
      <xdr:row>92</xdr:row>
      <xdr:rowOff>19425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0858823-2625-4BBA-8F22-9A48AE9F8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7735550"/>
          <a:ext cx="9859751" cy="2686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11</xdr:col>
      <xdr:colOff>420447</xdr:colOff>
      <xdr:row>107</xdr:row>
      <xdr:rowOff>19372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8CF02AA-B2DD-494F-8602-2E1E25844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74050"/>
          <a:ext cx="9650172" cy="23053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7</xdr:col>
      <xdr:colOff>982034</xdr:colOff>
      <xdr:row>124</xdr:row>
      <xdr:rowOff>95636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E6EDF70-CEBD-4EBC-B3F3-10A19B3AA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831550"/>
          <a:ext cx="6868484" cy="27626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7</xdr:col>
      <xdr:colOff>1020139</xdr:colOff>
      <xdr:row>140</xdr:row>
      <xdr:rowOff>181346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BE6697A-9A3D-4E83-ADD9-7F5A1A15E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7070050"/>
          <a:ext cx="6906589" cy="265784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7</xdr:col>
      <xdr:colOff>962981</xdr:colOff>
      <xdr:row>157</xdr:row>
      <xdr:rowOff>143241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835C707-B1F4-4498-807D-414A8A532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308550"/>
          <a:ext cx="6849431" cy="26197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85725</xdr:rowOff>
    </xdr:from>
    <xdr:to>
      <xdr:col>16</xdr:col>
      <xdr:colOff>388</xdr:colOff>
      <xdr:row>51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19CC0A-EA5A-4EFC-A207-D4EC65550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81550"/>
          <a:ext cx="12344788" cy="62293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ano%20Real%20Estate%20DCF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Summary"/>
      <sheetName val="Assumptions"/>
      <sheetName val="Inflow"/>
      <sheetName val="Outflow"/>
      <sheetName val="DCF Model"/>
      <sheetName val="Project Inventory"/>
      <sheetName val="Res. Method of Val. (WO NPV)"/>
      <sheetName val="Land Valuation (Market)"/>
      <sheetName val="Land Valuation (Guideline)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>
        <row r="19">
          <cell r="C19">
            <v>326672964</v>
          </cell>
        </row>
      </sheetData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housing.com/buy-1567-sqft-4-bhk-apartment-in-bagmari-for-rs-13600000-rid-10020160" TargetMode="External"/><Relationship Id="rId3" Type="http://schemas.openxmlformats.org/officeDocument/2006/relationships/hyperlink" Target="https://www.magicbricks.com/propertyDetails/3-BHK-1400-Sq-ft-Multistorey-Apartment-FOR-Sale-Bagmari-in-Kolkata&amp;id=4d423632353838363139" TargetMode="External"/><Relationship Id="rId7" Type="http://schemas.openxmlformats.org/officeDocument/2006/relationships/hyperlink" Target="https://housing.com/buy-tattvam-by-eden-group-in-bagmari-kolkata-pid-282922" TargetMode="External"/><Relationship Id="rId2" Type="http://schemas.openxmlformats.org/officeDocument/2006/relationships/hyperlink" Target="https://www.magicbricks.com/propertyDetails/3-BHK-1690-Sq-ft-Multistorey-Apartment-FOR-Sale-Circular-Canal-Area-in-Kolkata&amp;id=4d423633383831333939" TargetMode="External"/><Relationship Id="rId1" Type="http://schemas.openxmlformats.org/officeDocument/2006/relationships/hyperlink" Target="https://www.magicbricks.com/propertyDetails/4-BHK-2788-Sq-ft-Multistorey-Apartment-FOR-Sale-Bagmari-in-Kolkata&amp;id=4d423630393432303539" TargetMode="External"/><Relationship Id="rId6" Type="http://schemas.openxmlformats.org/officeDocument/2006/relationships/hyperlink" Target="https://www.magicbricks.com/propertyDetails/3-BHK-1400-Sq-ft-Multistorey-Apartment-FOR-Sale-Bagmari-in-Kolkata&amp;id=4d423632353838373637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magicbricks.com/property-for-sale-in-bagmari-kolkata-pppf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magicbricks.com/propertyDetails/3-BHK-1500-Sq-ft-Multistorey-Apartment-FOR-Sale-Bagmari-in-Kolkata&amp;id=4d423539363930393933" TargetMode="External"/><Relationship Id="rId9" Type="http://schemas.openxmlformats.org/officeDocument/2006/relationships/hyperlink" Target="https://housing.com/buy-1382-sqft-3-bhk-apartment-in-bagmari-for-rs-11100000-rid-997008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18243-5041-4F98-A5EE-962F419DAECE}">
  <dimension ref="B2:D37"/>
  <sheetViews>
    <sheetView tabSelected="1" workbookViewId="0"/>
  </sheetViews>
  <sheetFormatPr defaultRowHeight="12.75" x14ac:dyDescent="0.2"/>
  <cols>
    <col min="1" max="1" width="2" style="53" customWidth="1"/>
    <col min="2" max="2" width="34" style="53" bestFit="1" customWidth="1"/>
    <col min="3" max="3" width="44.5703125" style="53" customWidth="1"/>
    <col min="4" max="4" width="15" style="53" bestFit="1" customWidth="1"/>
    <col min="5" max="16384" width="9.140625" style="53"/>
  </cols>
  <sheetData>
    <row r="2" spans="2:3" x14ac:dyDescent="0.2">
      <c r="B2" s="67" t="s">
        <v>36</v>
      </c>
      <c r="C2" s="67"/>
    </row>
    <row r="3" spans="2:3" ht="13.5" thickBot="1" x14ac:dyDescent="0.25"/>
    <row r="4" spans="2:3" ht="13.5" thickBot="1" x14ac:dyDescent="0.25">
      <c r="B4" s="54" t="s">
        <v>37</v>
      </c>
      <c r="C4" s="55" t="s">
        <v>38</v>
      </c>
    </row>
    <row r="5" spans="2:3" ht="13.5" thickBot="1" x14ac:dyDescent="0.25">
      <c r="B5" s="54" t="s">
        <v>39</v>
      </c>
      <c r="C5" s="55" t="s">
        <v>40</v>
      </c>
    </row>
    <row r="6" spans="2:3" ht="13.5" thickBot="1" x14ac:dyDescent="0.25">
      <c r="B6" s="54" t="s">
        <v>96</v>
      </c>
      <c r="C6" s="56" t="s">
        <v>97</v>
      </c>
    </row>
    <row r="7" spans="2:3" ht="13.5" thickBot="1" x14ac:dyDescent="0.25">
      <c r="B7" s="54" t="s">
        <v>41</v>
      </c>
      <c r="C7" s="57" t="s">
        <v>42</v>
      </c>
    </row>
    <row r="8" spans="2:3" ht="13.5" thickBot="1" x14ac:dyDescent="0.25">
      <c r="B8" s="54" t="s">
        <v>43</v>
      </c>
      <c r="C8" s="55" t="s">
        <v>44</v>
      </c>
    </row>
    <row r="9" spans="2:3" ht="13.5" thickBot="1" x14ac:dyDescent="0.25">
      <c r="B9" s="58"/>
    </row>
    <row r="10" spans="2:3" ht="13.5" thickBot="1" x14ac:dyDescent="0.25">
      <c r="B10" s="54" t="s">
        <v>45</v>
      </c>
      <c r="C10" s="55" t="s">
        <v>46</v>
      </c>
    </row>
    <row r="11" spans="2:3" ht="13.5" thickBot="1" x14ac:dyDescent="0.25">
      <c r="B11" s="54" t="s">
        <v>47</v>
      </c>
      <c r="C11" s="56">
        <v>175220</v>
      </c>
    </row>
    <row r="12" spans="2:3" ht="13.5" thickBot="1" x14ac:dyDescent="0.25">
      <c r="B12" s="54" t="s">
        <v>48</v>
      </c>
      <c r="C12" s="56">
        <v>206986.55</v>
      </c>
    </row>
    <row r="13" spans="2:3" ht="13.5" thickBot="1" x14ac:dyDescent="0.25">
      <c r="B13" s="54" t="s">
        <v>49</v>
      </c>
      <c r="C13" s="56">
        <f>13033.173*10.7639</f>
        <v>140287.77085470001</v>
      </c>
    </row>
    <row r="14" spans="2:3" x14ac:dyDescent="0.2">
      <c r="B14" s="59" t="s">
        <v>50</v>
      </c>
      <c r="C14" s="60">
        <v>112</v>
      </c>
    </row>
    <row r="15" spans="2:3" ht="13.5" thickBot="1" x14ac:dyDescent="0.25">
      <c r="B15" s="58"/>
    </row>
    <row r="16" spans="2:3" ht="13.5" thickBot="1" x14ac:dyDescent="0.25">
      <c r="B16" s="54" t="s">
        <v>95</v>
      </c>
      <c r="C16" s="56">
        <v>7500</v>
      </c>
    </row>
    <row r="17" spans="2:4" ht="13.5" thickBot="1" x14ac:dyDescent="0.25">
      <c r="B17" s="59" t="s">
        <v>51</v>
      </c>
      <c r="C17" s="56">
        <v>500000</v>
      </c>
    </row>
    <row r="18" spans="2:4" x14ac:dyDescent="0.2">
      <c r="B18" s="58"/>
      <c r="C18" s="61"/>
    </row>
    <row r="19" spans="2:4" ht="15.75" customHeight="1" thickBot="1" x14ac:dyDescent="0.25">
      <c r="B19" s="68" t="s">
        <v>94</v>
      </c>
      <c r="C19" s="68"/>
      <c r="D19" s="68"/>
    </row>
    <row r="20" spans="2:4" ht="13.5" thickBot="1" x14ac:dyDescent="0.25">
      <c r="B20" s="62" t="s">
        <v>89</v>
      </c>
      <c r="C20" s="63">
        <f>Inflow!H20</f>
        <v>158.8554948986</v>
      </c>
      <c r="D20" s="63">
        <f>C20+0.23</f>
        <v>159.08549489859999</v>
      </c>
    </row>
    <row r="21" spans="2:4" ht="13.5" thickBot="1" x14ac:dyDescent="0.25">
      <c r="B21" s="62" t="s">
        <v>88</v>
      </c>
      <c r="C21" s="63">
        <f>C20*(1-15%)</f>
        <v>135.02717066380998</v>
      </c>
      <c r="D21" s="63">
        <f>D20*(1-15%)</f>
        <v>135.22267066380999</v>
      </c>
    </row>
    <row r="22" spans="2:4" ht="13.5" thickBot="1" x14ac:dyDescent="0.25">
      <c r="B22" s="62" t="s">
        <v>90</v>
      </c>
      <c r="C22" s="63">
        <f>C20*(1-25%)</f>
        <v>119.14162117395</v>
      </c>
      <c r="D22" s="63">
        <f>D20*(1-25%)</f>
        <v>119.31412117394999</v>
      </c>
    </row>
    <row r="24" spans="2:4" ht="13.5" thickBot="1" x14ac:dyDescent="0.25">
      <c r="B24" s="68" t="s">
        <v>92</v>
      </c>
      <c r="C24" s="68"/>
    </row>
    <row r="25" spans="2:4" ht="13.5" thickBot="1" x14ac:dyDescent="0.25">
      <c r="B25" s="62" t="s">
        <v>89</v>
      </c>
      <c r="C25" s="63">
        <f>'Land Valuation (Market)'!H12/10^7</f>
        <v>23.7</v>
      </c>
    </row>
    <row r="26" spans="2:4" ht="13.5" thickBot="1" x14ac:dyDescent="0.25">
      <c r="B26" s="62" t="s">
        <v>88</v>
      </c>
      <c r="C26" s="63">
        <f>C25*(1-15%)</f>
        <v>20.145</v>
      </c>
    </row>
    <row r="27" spans="2:4" ht="13.5" thickBot="1" x14ac:dyDescent="0.25">
      <c r="B27" s="62" t="s">
        <v>90</v>
      </c>
      <c r="C27" s="63">
        <f>C25*(1-25%)</f>
        <v>17.774999999999999</v>
      </c>
    </row>
    <row r="29" spans="2:4" ht="13.5" thickBot="1" x14ac:dyDescent="0.25">
      <c r="B29" s="68" t="s">
        <v>93</v>
      </c>
      <c r="C29" s="68"/>
    </row>
    <row r="30" spans="2:4" ht="13.5" thickBot="1" x14ac:dyDescent="0.25">
      <c r="B30" s="62" t="s">
        <v>89</v>
      </c>
      <c r="C30" s="63">
        <f>'Land Valuation (Guideline)'!H12/10^7</f>
        <v>32.075843800000001</v>
      </c>
    </row>
    <row r="31" spans="2:4" ht="13.5" thickBot="1" x14ac:dyDescent="0.25">
      <c r="B31" s="62" t="s">
        <v>88</v>
      </c>
      <c r="C31" s="64">
        <v>0</v>
      </c>
    </row>
    <row r="32" spans="2:4" ht="13.5" thickBot="1" x14ac:dyDescent="0.25">
      <c r="B32" s="62" t="s">
        <v>90</v>
      </c>
      <c r="C32" s="64">
        <v>0</v>
      </c>
    </row>
    <row r="33" spans="2:3" ht="13.5" thickBot="1" x14ac:dyDescent="0.25">
      <c r="B33" s="65"/>
      <c r="C33" s="66"/>
    </row>
    <row r="34" spans="2:3" ht="13.5" thickBot="1" x14ac:dyDescent="0.25">
      <c r="B34" s="68" t="s">
        <v>91</v>
      </c>
      <c r="C34" s="68"/>
    </row>
    <row r="35" spans="2:3" ht="13.5" thickBot="1" x14ac:dyDescent="0.25">
      <c r="B35" s="62" t="s">
        <v>89</v>
      </c>
      <c r="C35" s="63">
        <f>'[1]Res. Method of Val. (WO NPV)'!C19/10^7</f>
        <v>32.667296399999998</v>
      </c>
    </row>
    <row r="36" spans="2:3" ht="13.5" thickBot="1" x14ac:dyDescent="0.25">
      <c r="B36" s="62" t="s">
        <v>88</v>
      </c>
      <c r="C36" s="63">
        <f>C35*(1-15%)</f>
        <v>27.767201939999996</v>
      </c>
    </row>
    <row r="37" spans="2:3" ht="13.5" thickBot="1" x14ac:dyDescent="0.25">
      <c r="B37" s="62" t="s">
        <v>90</v>
      </c>
      <c r="C37" s="63">
        <f>C35*(1-25%)</f>
        <v>24.500472299999998</v>
      </c>
    </row>
  </sheetData>
  <mergeCells count="5">
    <mergeCell ref="B2:C2"/>
    <mergeCell ref="B34:C34"/>
    <mergeCell ref="B24:C24"/>
    <mergeCell ref="B29:C29"/>
    <mergeCell ref="B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45653-B107-4B4E-8542-6D3CD03996FF}">
  <sheetPr>
    <tabColor rgb="FF00B0F0"/>
  </sheetPr>
  <dimension ref="B2:H160"/>
  <sheetViews>
    <sheetView workbookViewId="0"/>
  </sheetViews>
  <sheetFormatPr defaultRowHeight="15" x14ac:dyDescent="0.25"/>
  <cols>
    <col min="1" max="1" width="2" style="2" customWidth="1"/>
    <col min="2" max="2" width="36.7109375" style="2" customWidth="1"/>
    <col min="3" max="4" width="9.7109375" style="2" bestFit="1" customWidth="1"/>
    <col min="5" max="7" width="10.7109375" style="2" bestFit="1" customWidth="1"/>
    <col min="8" max="8" width="20.5703125" style="2" bestFit="1" customWidth="1"/>
    <col min="9" max="9" width="9.140625" style="2"/>
    <col min="10" max="10" width="9.7109375" style="2" bestFit="1" customWidth="1"/>
    <col min="11" max="11" width="10.7109375" style="2" bestFit="1" customWidth="1"/>
    <col min="12" max="16384" width="9.140625" style="2"/>
  </cols>
  <sheetData>
    <row r="2" spans="2:8" ht="21" x14ac:dyDescent="0.35">
      <c r="B2" s="1" t="s">
        <v>31</v>
      </c>
    </row>
    <row r="3" spans="2:8" ht="15.75" thickBot="1" x14ac:dyDescent="0.3"/>
    <row r="4" spans="2:8" ht="16.5" thickTop="1" thickBot="1" x14ac:dyDescent="0.3">
      <c r="B4" s="69" t="s">
        <v>32</v>
      </c>
      <c r="C4" s="69"/>
      <c r="D4" s="69"/>
      <c r="E4" s="69"/>
      <c r="F4" s="69"/>
      <c r="G4" s="69"/>
      <c r="H4" s="69"/>
    </row>
    <row r="5" spans="2:8" ht="16.5" thickTop="1" thickBot="1" x14ac:dyDescent="0.3">
      <c r="B5" s="70"/>
      <c r="C5" s="71"/>
      <c r="D5" s="71"/>
      <c r="E5" s="71"/>
      <c r="F5" s="71"/>
      <c r="G5" s="71"/>
      <c r="H5" s="72"/>
    </row>
    <row r="6" spans="2:8" ht="16.5" thickTop="1" thickBot="1" x14ac:dyDescent="0.3">
      <c r="B6" s="3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</row>
    <row r="7" spans="2:8" ht="16.5" thickTop="1" thickBot="1" x14ac:dyDescent="0.3">
      <c r="B7" s="5" t="s">
        <v>7</v>
      </c>
      <c r="C7" s="95">
        <v>0.05</v>
      </c>
      <c r="D7" s="95">
        <v>0</v>
      </c>
      <c r="E7" s="95">
        <v>0</v>
      </c>
      <c r="F7" s="95">
        <v>0</v>
      </c>
      <c r="G7" s="95">
        <v>0</v>
      </c>
      <c r="H7" s="95">
        <f>SUM(C7:G7)</f>
        <v>0.05</v>
      </c>
    </row>
    <row r="8" spans="2:8" ht="16.5" thickTop="1" thickBot="1" x14ac:dyDescent="0.3">
      <c r="B8" s="5"/>
      <c r="C8" s="95"/>
      <c r="D8" s="95"/>
      <c r="E8" s="95"/>
      <c r="F8" s="95"/>
      <c r="G8" s="95"/>
      <c r="H8" s="95"/>
    </row>
    <row r="9" spans="2:8" ht="16.5" thickTop="1" thickBot="1" x14ac:dyDescent="0.3">
      <c r="B9" s="3" t="s">
        <v>8</v>
      </c>
      <c r="C9" s="7" t="s">
        <v>1</v>
      </c>
      <c r="D9" s="7" t="s">
        <v>2</v>
      </c>
      <c r="E9" s="7" t="s">
        <v>3</v>
      </c>
      <c r="F9" s="7" t="s">
        <v>4</v>
      </c>
      <c r="G9" s="7" t="s">
        <v>5</v>
      </c>
      <c r="H9" s="7" t="s">
        <v>6</v>
      </c>
    </row>
    <row r="10" spans="2:8" ht="16.5" thickTop="1" thickBot="1" x14ac:dyDescent="0.3">
      <c r="B10" s="5" t="s">
        <v>7</v>
      </c>
      <c r="C10" s="95">
        <v>0</v>
      </c>
      <c r="D10" s="95">
        <v>0.15</v>
      </c>
      <c r="E10" s="95">
        <v>0.2</v>
      </c>
      <c r="F10" s="95">
        <v>0.35</v>
      </c>
      <c r="G10" s="95">
        <v>0.25</v>
      </c>
      <c r="H10" s="95">
        <f>SUM(C10:G10)</f>
        <v>0.95</v>
      </c>
    </row>
    <row r="11" spans="2:8" ht="16.5" thickTop="1" thickBot="1" x14ac:dyDescent="0.3">
      <c r="B11" s="5"/>
      <c r="C11" s="95"/>
      <c r="D11" s="95"/>
      <c r="E11" s="95"/>
      <c r="F11" s="95"/>
      <c r="G11" s="95"/>
      <c r="H11" s="95"/>
    </row>
    <row r="12" spans="2:8" ht="16.5" thickTop="1" thickBot="1" x14ac:dyDescent="0.3">
      <c r="B12" s="3" t="s">
        <v>9</v>
      </c>
      <c r="C12" s="7" t="s">
        <v>1</v>
      </c>
      <c r="D12" s="7" t="s">
        <v>2</v>
      </c>
      <c r="E12" s="7" t="s">
        <v>3</v>
      </c>
      <c r="F12" s="7" t="s">
        <v>4</v>
      </c>
      <c r="G12" s="7" t="s">
        <v>5</v>
      </c>
      <c r="H12" s="7" t="s">
        <v>6</v>
      </c>
    </row>
    <row r="13" spans="2:8" ht="16.5" thickTop="1" thickBot="1" x14ac:dyDescent="0.3">
      <c r="B13" s="5" t="s">
        <v>7</v>
      </c>
      <c r="C13" s="95">
        <v>0</v>
      </c>
      <c r="D13" s="95">
        <v>0</v>
      </c>
      <c r="E13" s="95">
        <v>0</v>
      </c>
      <c r="F13" s="95">
        <v>0.5</v>
      </c>
      <c r="G13" s="95">
        <v>0.5</v>
      </c>
      <c r="H13" s="95">
        <f>SUM(C13:G13)</f>
        <v>1</v>
      </c>
    </row>
    <row r="14" spans="2:8" ht="16.5" thickTop="1" thickBot="1" x14ac:dyDescent="0.3">
      <c r="C14" s="6"/>
      <c r="D14" s="6"/>
      <c r="E14" s="6"/>
      <c r="F14" s="6"/>
      <c r="G14" s="6"/>
      <c r="H14" s="6"/>
    </row>
    <row r="15" spans="2:8" ht="16.5" thickTop="1" thickBot="1" x14ac:dyDescent="0.3">
      <c r="B15" s="69" t="s">
        <v>35</v>
      </c>
      <c r="C15" s="69"/>
      <c r="D15" s="69"/>
      <c r="E15" s="69"/>
      <c r="F15" s="69"/>
      <c r="G15" s="69"/>
    </row>
    <row r="16" spans="2:8" ht="16.5" thickTop="1" thickBot="1" x14ac:dyDescent="0.3">
      <c r="B16" s="70"/>
      <c r="C16" s="71"/>
      <c r="D16" s="71"/>
      <c r="E16" s="71"/>
      <c r="F16" s="71"/>
      <c r="G16" s="72"/>
    </row>
    <row r="17" spans="2:7" ht="16.5" thickTop="1" thickBot="1" x14ac:dyDescent="0.3">
      <c r="B17" s="3" t="s">
        <v>10</v>
      </c>
      <c r="C17" s="7" t="s">
        <v>1</v>
      </c>
      <c r="D17" s="7" t="s">
        <v>2</v>
      </c>
      <c r="E17" s="7" t="s">
        <v>3</v>
      </c>
      <c r="F17" s="7" t="s">
        <v>4</v>
      </c>
      <c r="G17" s="7" t="s">
        <v>5</v>
      </c>
    </row>
    <row r="18" spans="2:7" ht="16.5" thickTop="1" thickBot="1" x14ac:dyDescent="0.3">
      <c r="B18" s="73"/>
      <c r="C18" s="74"/>
      <c r="D18" s="74"/>
      <c r="E18" s="74"/>
      <c r="F18" s="74"/>
      <c r="G18" s="75"/>
    </row>
    <row r="19" spans="2:7" ht="16.5" thickTop="1" thickBot="1" x14ac:dyDescent="0.3">
      <c r="B19" s="76" t="s">
        <v>12</v>
      </c>
      <c r="C19" s="77"/>
      <c r="D19" s="77"/>
      <c r="E19" s="77"/>
      <c r="F19" s="77"/>
      <c r="G19" s="78"/>
    </row>
    <row r="20" spans="2:7" ht="16.5" thickTop="1" thickBot="1" x14ac:dyDescent="0.3">
      <c r="B20" s="4" t="s">
        <v>11</v>
      </c>
      <c r="C20" s="8">
        <v>7500</v>
      </c>
      <c r="D20" s="8">
        <f>C20*(1+6%)</f>
        <v>7950</v>
      </c>
      <c r="E20" s="8">
        <f t="shared" ref="E20:G20" si="0">D20*(1+6%)</f>
        <v>8427</v>
      </c>
      <c r="F20" s="8">
        <f t="shared" si="0"/>
        <v>8932.6200000000008</v>
      </c>
      <c r="G20" s="8">
        <f t="shared" si="0"/>
        <v>9468.5772000000015</v>
      </c>
    </row>
    <row r="21" spans="2:7" ht="15.75" thickTop="1" x14ac:dyDescent="0.25"/>
    <row r="34" spans="2:2" x14ac:dyDescent="0.25">
      <c r="B34" s="9" t="s">
        <v>13</v>
      </c>
    </row>
    <row r="49" spans="2:2" x14ac:dyDescent="0.25">
      <c r="B49" s="9" t="s">
        <v>14</v>
      </c>
    </row>
    <row r="63" spans="2:2" x14ac:dyDescent="0.25">
      <c r="B63" s="9" t="s">
        <v>15</v>
      </c>
    </row>
    <row r="77" spans="2:2" x14ac:dyDescent="0.25">
      <c r="B77" s="9" t="s">
        <v>16</v>
      </c>
    </row>
    <row r="94" spans="2:2" x14ac:dyDescent="0.25">
      <c r="B94" s="9" t="s">
        <v>17</v>
      </c>
    </row>
    <row r="109" spans="2:2" x14ac:dyDescent="0.25">
      <c r="B109" s="9" t="s">
        <v>15</v>
      </c>
    </row>
    <row r="126" spans="2:2" x14ac:dyDescent="0.25">
      <c r="B126" s="9" t="s">
        <v>18</v>
      </c>
    </row>
    <row r="143" spans="2:2" x14ac:dyDescent="0.25">
      <c r="B143" s="9" t="s">
        <v>19</v>
      </c>
    </row>
    <row r="160" spans="2:2" x14ac:dyDescent="0.25">
      <c r="B160" s="9" t="s">
        <v>20</v>
      </c>
    </row>
  </sheetData>
  <mergeCells count="6">
    <mergeCell ref="B15:G15"/>
    <mergeCell ref="B16:G16"/>
    <mergeCell ref="B18:G18"/>
    <mergeCell ref="B19:G19"/>
    <mergeCell ref="B4:H4"/>
    <mergeCell ref="B5:H5"/>
  </mergeCells>
  <hyperlinks>
    <hyperlink ref="B34" r:id="rId1" display="https://www.magicbricks.com/propertyDetails/4-BHK-2788-Sq-ft-Multistorey-Apartment-FOR-Sale-Bagmari-in-Kolkata&amp;id=4d423630393432303539" xr:uid="{52EFB32B-1C58-4483-8F5A-35091750B50E}"/>
    <hyperlink ref="B49" r:id="rId2" display="https://www.magicbricks.com/propertyDetails/3-BHK-1690-Sq-ft-Multistorey-Apartment-FOR-Sale-Circular-Canal-Area-in-Kolkata&amp;id=4d423633383831333939" xr:uid="{E5F9F33A-A2F4-4C92-9747-99C54D3E53CD}"/>
    <hyperlink ref="B63" r:id="rId3" display="https://www.magicbricks.com/propertyDetails/3-BHK-1400-Sq-ft-Multistorey-Apartment-FOR-Sale-Bagmari-in-Kolkata&amp;id=4d423632353838363139" xr:uid="{2597164A-2AF8-4CC0-A5B2-749FCAD43C02}"/>
    <hyperlink ref="B77" r:id="rId4" display="https://www.magicbricks.com/propertyDetails/3-BHK-1500-Sq-ft-Multistorey-Apartment-FOR-Sale-Bagmari-in-Kolkata&amp;id=4d423539363930393933" xr:uid="{46AFA46F-605E-49FB-8DE0-9CB4D445E8D9}"/>
    <hyperlink ref="B94" r:id="rId5" display="https://www.magicbricks.com/property-for-sale-in-bagmari-kolkata-pppfs" xr:uid="{48DB2574-CF96-4233-9410-ABA33C8003A0}"/>
    <hyperlink ref="B109" r:id="rId6" display="https://www.magicbricks.com/propertyDetails/3-BHK-1400-Sq-ft-Multistorey-Apartment-FOR-Sale-Bagmari-in-Kolkata&amp;id=4d423632353838373637" xr:uid="{549DF44D-F10E-4B59-BFB9-2E8B1BC6B4D6}"/>
    <hyperlink ref="B126" r:id="rId7" display="https://housing.com/buy-tattvam-by-eden-group-in-bagmari-kolkata-pid-282922" xr:uid="{3B600999-C1F5-4F65-A1DC-B78BD4B9F70A}"/>
    <hyperlink ref="B143" r:id="rId8" display="https://housing.com/buy-1567-sqft-4-bhk-apartment-in-bagmari-for-rs-13600000-rid-10020160" xr:uid="{11A4D9B4-87D6-4593-9720-3F9203966640}"/>
    <hyperlink ref="B160" r:id="rId9" display="https://housing.com/buy-1382-sqft-3-bhk-apartment-in-bagmari-for-rs-11100000-rid-9970085" xr:uid="{4B91B9C6-508B-40EE-A475-231C8C4CD48E}"/>
  </hyperlinks>
  <pageMargins left="0.7" right="0.7" top="0.75" bottom="0.75" header="0.3" footer="0.3"/>
  <pageSetup orientation="portrait" r:id="rId10"/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D4AD-C570-4E44-BCF0-7C544957010C}">
  <sheetPr>
    <tabColor rgb="FF00B0F0"/>
  </sheetPr>
  <dimension ref="B2:H21"/>
  <sheetViews>
    <sheetView workbookViewId="0"/>
  </sheetViews>
  <sheetFormatPr defaultRowHeight="15" x14ac:dyDescent="0.25"/>
  <cols>
    <col min="1" max="1" width="2" style="2" customWidth="1"/>
    <col min="2" max="2" width="26.7109375" style="2" bestFit="1" customWidth="1"/>
    <col min="3" max="3" width="11.5703125" style="2" customWidth="1"/>
    <col min="4" max="7" width="8.85546875" style="2" customWidth="1"/>
    <col min="8" max="16384" width="9.140625" style="2"/>
  </cols>
  <sheetData>
    <row r="2" spans="2:8" ht="23.25" x14ac:dyDescent="0.35">
      <c r="B2" s="80" t="s">
        <v>34</v>
      </c>
      <c r="C2" s="80"/>
      <c r="D2" s="80"/>
      <c r="E2" s="80"/>
      <c r="F2" s="80"/>
      <c r="G2" s="80"/>
      <c r="H2" s="80"/>
    </row>
    <row r="4" spans="2:8" x14ac:dyDescent="0.25">
      <c r="B4" s="81" t="s">
        <v>21</v>
      </c>
      <c r="C4" s="81"/>
      <c r="D4" s="81"/>
      <c r="E4" s="81"/>
      <c r="F4" s="81"/>
      <c r="G4" s="81"/>
      <c r="H4" s="81"/>
    </row>
    <row r="5" spans="2:8" ht="15.75" thickBot="1" x14ac:dyDescent="0.3">
      <c r="B5" s="82" t="s">
        <v>33</v>
      </c>
      <c r="C5" s="83"/>
      <c r="D5" s="83"/>
      <c r="E5" s="83"/>
      <c r="F5" s="83"/>
      <c r="G5" s="83"/>
      <c r="H5" s="83"/>
    </row>
    <row r="6" spans="2:8" ht="16.5" thickTop="1" thickBot="1" x14ac:dyDescent="0.3">
      <c r="B6" s="10" t="s">
        <v>22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23</v>
      </c>
    </row>
    <row r="7" spans="2:8" ht="16.5" thickTop="1" thickBot="1" x14ac:dyDescent="0.3"/>
    <row r="8" spans="2:8" ht="16.5" thickTop="1" thickBot="1" x14ac:dyDescent="0.3">
      <c r="B8" s="12" t="s">
        <v>0</v>
      </c>
      <c r="C8" s="13"/>
      <c r="D8" s="13"/>
      <c r="E8" s="13"/>
      <c r="F8" s="13"/>
      <c r="G8" s="13"/>
      <c r="H8" s="14"/>
    </row>
    <row r="9" spans="2:8" ht="16.5" thickTop="1" thickBot="1" x14ac:dyDescent="0.3">
      <c r="B9" s="15" t="s">
        <v>24</v>
      </c>
      <c r="C9" s="16">
        <f>'Project Summary'!$C$11*Assumptions!C7*Assumptions!C20/10^7</f>
        <v>6.5707500000000003</v>
      </c>
      <c r="D9" s="16">
        <f>'Project Summary'!$C$11*Assumptions!D7*Assumptions!D20/10^7</f>
        <v>0</v>
      </c>
      <c r="E9" s="16">
        <f>'Project Summary'!$C$11*Assumptions!E7*Assumptions!E20/10^7</f>
        <v>0</v>
      </c>
      <c r="F9" s="16">
        <f>'Project Summary'!$C$11*Assumptions!F7*Assumptions!F20/10^7</f>
        <v>0</v>
      </c>
      <c r="G9" s="16">
        <f>'Project Summary'!$C$11*Assumptions!G7*Assumptions!G20/10^7</f>
        <v>0</v>
      </c>
      <c r="H9" s="16">
        <f>SUM(C9:G9)</f>
        <v>6.5707500000000003</v>
      </c>
    </row>
    <row r="10" spans="2:8" ht="16.5" thickTop="1" thickBot="1" x14ac:dyDescent="0.3">
      <c r="B10" s="17" t="s">
        <v>25</v>
      </c>
      <c r="C10" s="18">
        <f t="shared" ref="C10:H10" si="0">C9</f>
        <v>6.5707500000000003</v>
      </c>
      <c r="D10" s="18">
        <f t="shared" si="0"/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6.5707500000000003</v>
      </c>
    </row>
    <row r="11" spans="2:8" ht="16.5" thickTop="1" thickBot="1" x14ac:dyDescent="0.3">
      <c r="B11" s="19"/>
      <c r="C11" s="19"/>
      <c r="D11" s="19"/>
      <c r="E11" s="19"/>
      <c r="F11" s="19"/>
      <c r="G11" s="19"/>
    </row>
    <row r="12" spans="2:8" ht="16.5" thickTop="1" thickBot="1" x14ac:dyDescent="0.3">
      <c r="B12" s="20" t="s">
        <v>8</v>
      </c>
      <c r="C12" s="21"/>
      <c r="D12" s="21"/>
      <c r="E12" s="21"/>
      <c r="F12" s="21"/>
      <c r="G12" s="13"/>
      <c r="H12" s="22"/>
    </row>
    <row r="13" spans="2:8" ht="16.5" thickTop="1" thickBot="1" x14ac:dyDescent="0.3">
      <c r="B13" s="15" t="s">
        <v>24</v>
      </c>
      <c r="C13" s="16">
        <f>'Project Summary'!$C$11*Assumptions!C10*Assumptions!C20/10^7</f>
        <v>0</v>
      </c>
      <c r="D13" s="16">
        <f>'Project Summary'!$C$11*Assumptions!D10*Assumptions!D20/10^7</f>
        <v>20.894984999999998</v>
      </c>
      <c r="E13" s="16">
        <f>'Project Summary'!$C$11*Assumptions!E10*Assumptions!E20/10^7</f>
        <v>29.531578799999998</v>
      </c>
      <c r="F13" s="16">
        <f>'Project Summary'!$C$11*Assumptions!F10*Assumptions!F20/10^7</f>
        <v>54.781078674</v>
      </c>
      <c r="G13" s="16">
        <f>'Project Summary'!$C$11*Assumptions!G10*Assumptions!G20/10^7</f>
        <v>41.477102424600005</v>
      </c>
      <c r="H13" s="16">
        <f>SUM(C13:G13)</f>
        <v>146.6847448986</v>
      </c>
    </row>
    <row r="14" spans="2:8" ht="31.5" thickTop="1" thickBot="1" x14ac:dyDescent="0.3">
      <c r="B14" s="23" t="s">
        <v>26</v>
      </c>
      <c r="C14" s="18">
        <f t="shared" ref="C14:H14" si="1">C13</f>
        <v>0</v>
      </c>
      <c r="D14" s="18">
        <f t="shared" si="1"/>
        <v>20.894984999999998</v>
      </c>
      <c r="E14" s="18">
        <f t="shared" si="1"/>
        <v>29.531578799999998</v>
      </c>
      <c r="F14" s="18">
        <f t="shared" si="1"/>
        <v>54.781078674</v>
      </c>
      <c r="G14" s="18">
        <f t="shared" si="1"/>
        <v>41.477102424600005</v>
      </c>
      <c r="H14" s="18">
        <f t="shared" si="1"/>
        <v>146.6847448986</v>
      </c>
    </row>
    <row r="15" spans="2:8" ht="16.5" thickTop="1" thickBot="1" x14ac:dyDescent="0.3">
      <c r="B15" s="19"/>
      <c r="C15" s="19"/>
      <c r="D15" s="19"/>
      <c r="E15" s="19"/>
      <c r="F15" s="19"/>
      <c r="G15" s="19"/>
      <c r="H15" s="19"/>
    </row>
    <row r="16" spans="2:8" ht="16.5" thickTop="1" thickBot="1" x14ac:dyDescent="0.3">
      <c r="B16" s="20" t="s">
        <v>27</v>
      </c>
      <c r="C16" s="21"/>
      <c r="D16" s="21"/>
      <c r="E16" s="21"/>
      <c r="F16" s="21"/>
      <c r="G16" s="13"/>
      <c r="H16" s="22"/>
    </row>
    <row r="17" spans="2:8" ht="16.5" thickTop="1" thickBot="1" x14ac:dyDescent="0.3">
      <c r="B17" s="15" t="s">
        <v>28</v>
      </c>
      <c r="C17" s="16">
        <f>'Project Summary'!$C$14*Assumptions!C13*'Project Summary'!$C$17/10^7</f>
        <v>0</v>
      </c>
      <c r="D17" s="16">
        <f>'Project Summary'!$C$14*Assumptions!D13*'Project Summary'!$C$17/10^7</f>
        <v>0</v>
      </c>
      <c r="E17" s="16">
        <f>'Project Summary'!$C$14*Assumptions!E13*'Project Summary'!$C$17/10^7</f>
        <v>0</v>
      </c>
      <c r="F17" s="16">
        <f>'Project Summary'!$C$14*Assumptions!F13*'Project Summary'!$C$17/10^7</f>
        <v>2.8</v>
      </c>
      <c r="G17" s="16">
        <f>'Project Summary'!$C$14*Assumptions!G13*'Project Summary'!$C$17/10^7</f>
        <v>2.8</v>
      </c>
      <c r="H17" s="16">
        <f>SUM(C17:G17)</f>
        <v>5.6</v>
      </c>
    </row>
    <row r="18" spans="2:8" ht="31.5" thickTop="1" thickBot="1" x14ac:dyDescent="0.3">
      <c r="B18" s="23" t="s">
        <v>29</v>
      </c>
      <c r="C18" s="18">
        <f t="shared" ref="C18:H18" si="2">C17</f>
        <v>0</v>
      </c>
      <c r="D18" s="18">
        <f t="shared" si="2"/>
        <v>0</v>
      </c>
      <c r="E18" s="18">
        <f t="shared" si="2"/>
        <v>0</v>
      </c>
      <c r="F18" s="18">
        <f t="shared" si="2"/>
        <v>2.8</v>
      </c>
      <c r="G18" s="18">
        <f t="shared" si="2"/>
        <v>2.8</v>
      </c>
      <c r="H18" s="18">
        <f t="shared" si="2"/>
        <v>5.6</v>
      </c>
    </row>
    <row r="19" spans="2:8" ht="16.5" thickTop="1" thickBot="1" x14ac:dyDescent="0.3"/>
    <row r="20" spans="2:8" ht="16.5" thickTop="1" thickBot="1" x14ac:dyDescent="0.3">
      <c r="B20" s="24" t="s">
        <v>30</v>
      </c>
      <c r="C20" s="25">
        <f>C10+C14+C18</f>
        <v>6.5707500000000003</v>
      </c>
      <c r="D20" s="25">
        <f t="shared" ref="D20:G20" si="3">D10+D14+D18</f>
        <v>20.894984999999998</v>
      </c>
      <c r="E20" s="25">
        <f t="shared" si="3"/>
        <v>29.531578799999998</v>
      </c>
      <c r="F20" s="25">
        <f t="shared" si="3"/>
        <v>57.581078673999997</v>
      </c>
      <c r="G20" s="25">
        <f t="shared" si="3"/>
        <v>44.277102424600002</v>
      </c>
      <c r="H20" s="25">
        <f>H10+H14+H18</f>
        <v>158.8554948986</v>
      </c>
    </row>
    <row r="21" spans="2:8" ht="15.75" thickTop="1" x14ac:dyDescent="0.25"/>
  </sheetData>
  <mergeCells count="3">
    <mergeCell ref="B2:H2"/>
    <mergeCell ref="B4:H4"/>
    <mergeCell ref="B5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F0A0-3165-46EC-9A1D-12778E89F212}">
  <sheetPr>
    <tabColor theme="9" tint="0.39997558519241921"/>
  </sheetPr>
  <dimension ref="B2:XEP19"/>
  <sheetViews>
    <sheetView workbookViewId="0"/>
  </sheetViews>
  <sheetFormatPr defaultColWidth="8.85546875" defaultRowHeight="15" x14ac:dyDescent="0.25"/>
  <cols>
    <col min="1" max="1" width="2" style="2" customWidth="1"/>
    <col min="2" max="2" width="61.140625" style="2" bestFit="1" customWidth="1"/>
    <col min="3" max="3" width="16.85546875" style="2" bestFit="1" customWidth="1"/>
    <col min="4" max="4" width="12.28515625" style="2" customWidth="1"/>
    <col min="5" max="5" width="10" style="2" bestFit="1" customWidth="1"/>
    <col min="6" max="6" width="14.28515625" style="2" bestFit="1" customWidth="1"/>
    <col min="7" max="7" width="12.28515625" style="2" bestFit="1" customWidth="1"/>
    <col min="8" max="8" width="15.5703125" style="2" bestFit="1" customWidth="1"/>
    <col min="9" max="9" width="20.5703125" style="2" bestFit="1" customWidth="1"/>
    <col min="10" max="10" width="26.7109375" style="2" bestFit="1" customWidth="1"/>
    <col min="11" max="11" width="7" style="2" bestFit="1" customWidth="1"/>
    <col min="12" max="13" width="9.7109375" style="2" bestFit="1" customWidth="1"/>
    <col min="14" max="16" width="10.7109375" style="2" bestFit="1" customWidth="1"/>
    <col min="17" max="16384" width="8.85546875" style="2"/>
  </cols>
  <sheetData>
    <row r="2" spans="2:8 16370:16370" ht="21" x14ac:dyDescent="0.35">
      <c r="B2" s="79" t="s">
        <v>75</v>
      </c>
      <c r="C2" s="79"/>
      <c r="D2" s="79"/>
      <c r="E2" s="79"/>
      <c r="F2" s="79"/>
      <c r="G2" s="79"/>
    </row>
    <row r="3" spans="2:8 16370:16370" ht="15.75" thickBot="1" x14ac:dyDescent="0.3"/>
    <row r="4" spans="2:8 16370:16370" ht="46.5" thickTop="1" thickBot="1" x14ac:dyDescent="0.3">
      <c r="B4" s="10" t="s">
        <v>22</v>
      </c>
      <c r="C4" s="43" t="s">
        <v>76</v>
      </c>
      <c r="D4" s="43" t="s">
        <v>77</v>
      </c>
      <c r="E4" s="43" t="s">
        <v>78</v>
      </c>
      <c r="F4" s="43" t="s">
        <v>79</v>
      </c>
      <c r="G4" s="43" t="s">
        <v>80</v>
      </c>
      <c r="H4" s="43" t="s">
        <v>81</v>
      </c>
    </row>
    <row r="5" spans="2:8 16370:16370" ht="16.5" thickTop="1" thickBot="1" x14ac:dyDescent="0.3">
      <c r="B5" s="44"/>
      <c r="C5" s="44"/>
      <c r="D5" s="44"/>
      <c r="E5" s="44"/>
      <c r="F5" s="44"/>
      <c r="G5" s="44"/>
      <c r="H5" s="45"/>
    </row>
    <row r="6" spans="2:8 16370:16370" ht="16.5" thickTop="1" thickBot="1" x14ac:dyDescent="0.3">
      <c r="B6" s="17" t="s">
        <v>82</v>
      </c>
      <c r="C6" s="46">
        <v>5265.98</v>
      </c>
      <c r="D6" s="46">
        <v>0</v>
      </c>
      <c r="E6" s="46">
        <v>0</v>
      </c>
      <c r="F6" s="46">
        <f>'Project Summary'!C13</f>
        <v>140287.77085470001</v>
      </c>
      <c r="G6" s="46">
        <f>'Project Summary'!C11</f>
        <v>175220</v>
      </c>
      <c r="H6" s="47">
        <f>'Project Summary'!C12</f>
        <v>206986.55</v>
      </c>
    </row>
    <row r="7" spans="2:8 16370:16370" ht="16.5" thickTop="1" thickBot="1" x14ac:dyDescent="0.3">
      <c r="B7" s="17"/>
      <c r="C7" s="46"/>
      <c r="D7" s="46"/>
      <c r="E7" s="46"/>
      <c r="F7" s="46"/>
      <c r="G7" s="46"/>
      <c r="H7" s="47"/>
    </row>
    <row r="8" spans="2:8 16370:16370" ht="16.5" thickTop="1" thickBot="1" x14ac:dyDescent="0.3">
      <c r="B8" s="24" t="s">
        <v>23</v>
      </c>
      <c r="C8" s="25">
        <f>C6+C7</f>
        <v>5265.98</v>
      </c>
      <c r="D8" s="25">
        <f>D6+D7</f>
        <v>0</v>
      </c>
      <c r="E8" s="25">
        <f>E6+E7</f>
        <v>0</v>
      </c>
      <c r="F8" s="25">
        <f>F6+F7</f>
        <v>140287.77085470001</v>
      </c>
      <c r="G8" s="25">
        <f>G6+G7</f>
        <v>175220</v>
      </c>
      <c r="H8" s="25">
        <f>H6+H7</f>
        <v>206986.55</v>
      </c>
      <c r="XEP8" s="2" t="e">
        <f>XEP6+#REF!</f>
        <v>#REF!</v>
      </c>
    </row>
    <row r="9" spans="2:8 16370:16370" ht="15.75" thickTop="1" x14ac:dyDescent="0.25"/>
    <row r="10" spans="2:8 16370:16370" ht="15.75" thickBot="1" x14ac:dyDescent="0.3"/>
    <row r="11" spans="2:8 16370:16370" ht="15.75" thickBot="1" x14ac:dyDescent="0.3">
      <c r="B11" s="48" t="s">
        <v>83</v>
      </c>
      <c r="C11" s="49">
        <f>G6*7500</f>
        <v>1314150000</v>
      </c>
    </row>
    <row r="12" spans="2:8 16370:16370" ht="15.75" thickBot="1" x14ac:dyDescent="0.3">
      <c r="B12" s="50"/>
    </row>
    <row r="13" spans="2:8 16370:16370" ht="15.75" thickBot="1" x14ac:dyDescent="0.3">
      <c r="B13" s="48" t="s">
        <v>84</v>
      </c>
      <c r="C13" s="49">
        <f>(H6*2000)+(20%*H6*2000)</f>
        <v>496767720</v>
      </c>
    </row>
    <row r="14" spans="2:8 16370:16370" ht="15.75" thickBot="1" x14ac:dyDescent="0.3">
      <c r="B14" s="50"/>
    </row>
    <row r="15" spans="2:8 16370:16370" ht="15.75" thickBot="1" x14ac:dyDescent="0.3">
      <c r="B15" s="48" t="s">
        <v>85</v>
      </c>
      <c r="C15" s="49">
        <f>C13*30%</f>
        <v>149030316</v>
      </c>
    </row>
    <row r="16" spans="2:8 16370:16370" ht="15.75" thickBot="1" x14ac:dyDescent="0.3">
      <c r="B16" s="50"/>
    </row>
    <row r="17" spans="2:3" ht="15.75" thickBot="1" x14ac:dyDescent="0.3">
      <c r="B17" s="48" t="s">
        <v>86</v>
      </c>
      <c r="C17" s="49">
        <f>C11*26%</f>
        <v>341679000</v>
      </c>
    </row>
    <row r="19" spans="2:3" x14ac:dyDescent="0.25">
      <c r="B19" s="51" t="s">
        <v>87</v>
      </c>
      <c r="C19" s="52">
        <f>C11-C13-C15-C17</f>
        <v>326672964</v>
      </c>
    </row>
  </sheetData>
  <mergeCells count="1"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12E1-1D4E-4F77-9491-77CC6E20F349}">
  <sheetPr>
    <tabColor rgb="FF7030A0"/>
  </sheetPr>
  <dimension ref="B2:XFD16"/>
  <sheetViews>
    <sheetView workbookViewId="0"/>
  </sheetViews>
  <sheetFormatPr defaultRowHeight="15" x14ac:dyDescent="0.25"/>
  <cols>
    <col min="1" max="1" width="2" style="2" customWidth="1"/>
    <col min="2" max="2" width="11.7109375" style="2" customWidth="1"/>
    <col min="3" max="3" width="20.5703125" style="2" customWidth="1"/>
    <col min="4" max="4" width="33.7109375" style="2" customWidth="1"/>
    <col min="5" max="5" width="13.140625" style="2" customWidth="1"/>
    <col min="6" max="6" width="14.42578125" style="2" customWidth="1"/>
    <col min="7" max="7" width="20.5703125" style="2" customWidth="1"/>
    <col min="8" max="8" width="21" style="2" customWidth="1"/>
    <col min="9" max="10" width="16" style="2" bestFit="1" customWidth="1"/>
    <col min="11" max="11" width="9.140625" style="2"/>
    <col min="12" max="12" width="10" style="2" bestFit="1" customWidth="1"/>
    <col min="13" max="16384" width="9.140625" style="2"/>
  </cols>
  <sheetData>
    <row r="2" spans="2:12 16384:16384" ht="23.25" x14ac:dyDescent="0.35">
      <c r="B2" s="87" t="s">
        <v>52</v>
      </c>
      <c r="C2" s="87"/>
      <c r="D2" s="87"/>
      <c r="E2" s="26"/>
      <c r="F2" s="26"/>
      <c r="G2" s="26"/>
      <c r="H2" s="26"/>
    </row>
    <row r="4" spans="2:12 16384:16384" x14ac:dyDescent="0.25">
      <c r="B4" s="27" t="s">
        <v>53</v>
      </c>
      <c r="C4" s="28" t="s">
        <v>54</v>
      </c>
    </row>
    <row r="5" spans="2:12 16384:16384" x14ac:dyDescent="0.25">
      <c r="B5" s="27" t="s">
        <v>55</v>
      </c>
      <c r="C5" s="28" t="s">
        <v>56</v>
      </c>
    </row>
    <row r="6" spans="2:12 16384:16384" x14ac:dyDescent="0.25">
      <c r="B6" s="27" t="s">
        <v>57</v>
      </c>
      <c r="C6" s="28" t="s">
        <v>58</v>
      </c>
    </row>
    <row r="8" spans="2:12 16384:16384" ht="15.75" customHeight="1" thickBot="1" x14ac:dyDescent="0.3">
      <c r="B8" s="88" t="s">
        <v>59</v>
      </c>
      <c r="C8" s="89"/>
      <c r="D8" s="89"/>
      <c r="E8" s="89"/>
      <c r="F8" s="89"/>
      <c r="G8" s="89"/>
      <c r="H8" s="89"/>
      <c r="I8" s="89"/>
      <c r="J8" s="89"/>
    </row>
    <row r="9" spans="2:12 16384:16384" ht="20.25" thickTop="1" thickBot="1" x14ac:dyDescent="0.3">
      <c r="B9" s="90" t="s">
        <v>60</v>
      </c>
      <c r="C9" s="91"/>
      <c r="D9" s="91"/>
      <c r="E9" s="91"/>
      <c r="F9" s="91"/>
      <c r="G9" s="91"/>
      <c r="H9" s="91"/>
      <c r="I9" s="91"/>
      <c r="J9" s="91"/>
    </row>
    <row r="10" spans="2:12 16384:16384" ht="61.5" thickTop="1" thickBot="1" x14ac:dyDescent="0.3">
      <c r="B10" s="29" t="s">
        <v>61</v>
      </c>
      <c r="C10" s="29" t="s">
        <v>62</v>
      </c>
      <c r="D10" s="29" t="s">
        <v>63</v>
      </c>
      <c r="E10" s="29" t="s">
        <v>64</v>
      </c>
      <c r="F10" s="29" t="s">
        <v>65</v>
      </c>
      <c r="G10" s="29" t="s">
        <v>66</v>
      </c>
      <c r="H10" s="29" t="s">
        <v>67</v>
      </c>
      <c r="I10" s="29" t="s">
        <v>68</v>
      </c>
      <c r="J10" s="29" t="s">
        <v>69</v>
      </c>
      <c r="L10" s="2">
        <v>201450000</v>
      </c>
    </row>
    <row r="11" spans="2:12 16384:16384" ht="61.5" thickTop="1" thickBot="1" x14ac:dyDescent="0.3">
      <c r="B11" s="30">
        <v>1</v>
      </c>
      <c r="C11" s="31" t="s">
        <v>70</v>
      </c>
      <c r="D11" s="32" t="s">
        <v>71</v>
      </c>
      <c r="E11" s="33">
        <v>5265.98</v>
      </c>
      <c r="F11" s="34">
        <v>79</v>
      </c>
      <c r="G11" s="35">
        <v>3000000</v>
      </c>
      <c r="H11" s="35">
        <f>F11*G11</f>
        <v>237000000</v>
      </c>
      <c r="I11" s="35">
        <f>H11*(1-15%)</f>
        <v>201450000</v>
      </c>
      <c r="J11" s="35">
        <f>H11*(1-25%)</f>
        <v>177750000</v>
      </c>
      <c r="L11" s="2">
        <v>177750000</v>
      </c>
    </row>
    <row r="12" spans="2:12 16384:16384" ht="16.5" thickTop="1" thickBot="1" x14ac:dyDescent="0.3">
      <c r="B12" s="92" t="s">
        <v>23</v>
      </c>
      <c r="C12" s="92"/>
      <c r="D12" s="92"/>
      <c r="E12" s="36">
        <f>E11</f>
        <v>5265.98</v>
      </c>
      <c r="F12" s="37">
        <f>F11</f>
        <v>79</v>
      </c>
      <c r="G12" s="38">
        <f>G11</f>
        <v>3000000</v>
      </c>
      <c r="H12" s="38">
        <f>H11</f>
        <v>237000000</v>
      </c>
      <c r="I12" s="38">
        <f>I11</f>
        <v>201450000</v>
      </c>
      <c r="J12" s="38">
        <f>J11</f>
        <v>177750000</v>
      </c>
      <c r="XFD12" s="38">
        <f>XFD11</f>
        <v>0</v>
      </c>
    </row>
    <row r="13" spans="2:12 16384:16384" ht="16.5" thickTop="1" thickBot="1" x14ac:dyDescent="0.3">
      <c r="B13" s="39"/>
      <c r="C13" s="39"/>
      <c r="D13" s="39"/>
      <c r="E13" s="40"/>
      <c r="F13" s="41"/>
      <c r="G13" s="42"/>
      <c r="H13" s="42"/>
    </row>
    <row r="14" spans="2:12 16384:16384" ht="16.5" thickTop="1" thickBot="1" x14ac:dyDescent="0.3">
      <c r="B14" s="84" t="s">
        <v>72</v>
      </c>
      <c r="C14" s="85"/>
      <c r="D14" s="85"/>
      <c r="E14" s="85"/>
      <c r="F14" s="85"/>
      <c r="G14" s="85"/>
      <c r="H14" s="85"/>
      <c r="I14" s="85"/>
      <c r="J14" s="86"/>
    </row>
    <row r="15" spans="2:12 16384:16384" ht="16.5" thickTop="1" thickBot="1" x14ac:dyDescent="0.3">
      <c r="B15" s="84" t="s">
        <v>73</v>
      </c>
      <c r="C15" s="85"/>
      <c r="D15" s="85"/>
      <c r="E15" s="85"/>
      <c r="F15" s="85"/>
      <c r="G15" s="85"/>
      <c r="H15" s="85"/>
      <c r="I15" s="85"/>
      <c r="J15" s="86"/>
    </row>
    <row r="16" spans="2:12 16384:16384" ht="16.5" thickTop="1" thickBot="1" x14ac:dyDescent="0.3">
      <c r="B16" s="84" t="s">
        <v>74</v>
      </c>
      <c r="C16" s="85"/>
      <c r="D16" s="85"/>
      <c r="E16" s="85"/>
      <c r="F16" s="85"/>
      <c r="G16" s="85"/>
      <c r="H16" s="85"/>
      <c r="I16" s="85"/>
      <c r="J16" s="86"/>
    </row>
  </sheetData>
  <mergeCells count="7">
    <mergeCell ref="B16:J16"/>
    <mergeCell ref="B2:D2"/>
    <mergeCell ref="B8:J8"/>
    <mergeCell ref="B9:J9"/>
    <mergeCell ref="B12:D12"/>
    <mergeCell ref="B14:J14"/>
    <mergeCell ref="B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EBE48-C4E5-46D6-8B16-10C04CC09406}">
  <sheetPr>
    <tabColor rgb="FF7030A0"/>
  </sheetPr>
  <dimension ref="B2:XFD16"/>
  <sheetViews>
    <sheetView workbookViewId="0"/>
  </sheetViews>
  <sheetFormatPr defaultRowHeight="15" x14ac:dyDescent="0.25"/>
  <cols>
    <col min="1" max="1" width="2" style="2" customWidth="1"/>
    <col min="2" max="2" width="8.42578125" style="2" bestFit="1" customWidth="1"/>
    <col min="3" max="3" width="20.140625" style="2" bestFit="1" customWidth="1"/>
    <col min="4" max="4" width="33.7109375" style="2" customWidth="1"/>
    <col min="5" max="5" width="10.42578125" style="2" bestFit="1" customWidth="1"/>
    <col min="6" max="6" width="10.5703125" style="2" bestFit="1" customWidth="1"/>
    <col min="7" max="7" width="23" style="2" customWidth="1"/>
    <col min="8" max="8" width="22" style="2" customWidth="1"/>
    <col min="9" max="10" width="18.7109375" style="2" hidden="1" customWidth="1"/>
    <col min="11" max="16384" width="9.140625" style="2"/>
  </cols>
  <sheetData>
    <row r="2" spans="2:10 16384:16384" ht="23.25" x14ac:dyDescent="0.35">
      <c r="B2" s="87" t="s">
        <v>52</v>
      </c>
      <c r="C2" s="87"/>
      <c r="D2" s="87"/>
      <c r="E2" s="26"/>
      <c r="F2" s="26"/>
      <c r="G2" s="26"/>
      <c r="H2" s="26"/>
    </row>
    <row r="4" spans="2:10 16384:16384" x14ac:dyDescent="0.25">
      <c r="B4" s="27" t="s">
        <v>53</v>
      </c>
      <c r="C4" s="28" t="s">
        <v>54</v>
      </c>
    </row>
    <row r="5" spans="2:10 16384:16384" x14ac:dyDescent="0.25">
      <c r="B5" s="27" t="s">
        <v>55</v>
      </c>
      <c r="C5" s="28" t="s">
        <v>56</v>
      </c>
    </row>
    <row r="6" spans="2:10 16384:16384" x14ac:dyDescent="0.25">
      <c r="B6" s="27" t="s">
        <v>57</v>
      </c>
      <c r="C6" s="28" t="s">
        <v>58</v>
      </c>
    </row>
    <row r="8" spans="2:10 16384:16384" ht="42" customHeight="1" thickBot="1" x14ac:dyDescent="0.3">
      <c r="B8" s="93" t="s">
        <v>99</v>
      </c>
      <c r="C8" s="94"/>
      <c r="D8" s="94"/>
      <c r="E8" s="94"/>
      <c r="F8" s="94"/>
      <c r="G8" s="94"/>
      <c r="H8" s="94"/>
      <c r="I8" s="94"/>
      <c r="J8" s="94"/>
    </row>
    <row r="9" spans="2:10 16384:16384" ht="20.25" thickTop="1" thickBot="1" x14ac:dyDescent="0.3">
      <c r="B9" s="90" t="s">
        <v>98</v>
      </c>
      <c r="C9" s="91"/>
      <c r="D9" s="91"/>
      <c r="E9" s="91"/>
      <c r="F9" s="91"/>
      <c r="G9" s="91"/>
      <c r="H9" s="91"/>
      <c r="I9" s="91"/>
      <c r="J9" s="91"/>
    </row>
    <row r="10" spans="2:10 16384:16384" ht="46.5" thickTop="1" thickBot="1" x14ac:dyDescent="0.3">
      <c r="B10" s="29" t="s">
        <v>61</v>
      </c>
      <c r="C10" s="29" t="s">
        <v>62</v>
      </c>
      <c r="D10" s="29" t="s">
        <v>63</v>
      </c>
      <c r="E10" s="29" t="s">
        <v>64</v>
      </c>
      <c r="F10" s="29" t="s">
        <v>65</v>
      </c>
      <c r="G10" s="29" t="s">
        <v>102</v>
      </c>
      <c r="H10" s="29" t="s">
        <v>67</v>
      </c>
      <c r="I10" s="29" t="s">
        <v>68</v>
      </c>
      <c r="J10" s="29" t="s">
        <v>69</v>
      </c>
    </row>
    <row r="11" spans="2:10 16384:16384" ht="61.5" thickTop="1" thickBot="1" x14ac:dyDescent="0.3">
      <c r="B11" s="30">
        <v>1</v>
      </c>
      <c r="C11" s="31" t="s">
        <v>70</v>
      </c>
      <c r="D11" s="32" t="s">
        <v>71</v>
      </c>
      <c r="E11" s="33">
        <v>5265.98</v>
      </c>
      <c r="F11" s="34">
        <f>E11*0.015</f>
        <v>78.989699999999985</v>
      </c>
      <c r="G11" s="35" t="s">
        <v>101</v>
      </c>
      <c r="H11" s="35">
        <v>320758438</v>
      </c>
      <c r="I11" s="35" t="s">
        <v>101</v>
      </c>
      <c r="J11" s="35" t="s">
        <v>101</v>
      </c>
    </row>
    <row r="12" spans="2:10 16384:16384" ht="16.5" thickTop="1" thickBot="1" x14ac:dyDescent="0.3">
      <c r="B12" s="92" t="s">
        <v>23</v>
      </c>
      <c r="C12" s="92"/>
      <c r="D12" s="92"/>
      <c r="E12" s="36">
        <f>E11</f>
        <v>5265.98</v>
      </c>
      <c r="F12" s="37">
        <f>F11</f>
        <v>78.989699999999985</v>
      </c>
      <c r="G12" s="38" t="str">
        <f>G11</f>
        <v>-</v>
      </c>
      <c r="H12" s="38">
        <f>H11</f>
        <v>320758438</v>
      </c>
      <c r="I12" s="38" t="str">
        <f>I11</f>
        <v>-</v>
      </c>
      <c r="J12" s="38" t="str">
        <f>J11</f>
        <v>-</v>
      </c>
      <c r="XFD12" s="38">
        <f>XFD11</f>
        <v>0</v>
      </c>
    </row>
    <row r="13" spans="2:10 16384:16384" ht="16.5" thickTop="1" thickBot="1" x14ac:dyDescent="0.3">
      <c r="B13" s="39"/>
      <c r="C13" s="39"/>
      <c r="D13" s="39"/>
      <c r="E13" s="40"/>
      <c r="F13" s="41"/>
      <c r="G13" s="42"/>
      <c r="H13" s="42"/>
    </row>
    <row r="14" spans="2:10 16384:16384" ht="16.5" thickTop="1" thickBot="1" x14ac:dyDescent="0.3">
      <c r="B14" s="84" t="s">
        <v>72</v>
      </c>
      <c r="C14" s="85"/>
      <c r="D14" s="85"/>
      <c r="E14" s="85"/>
      <c r="F14" s="85"/>
      <c r="G14" s="85"/>
      <c r="H14" s="85"/>
      <c r="I14" s="85"/>
      <c r="J14" s="86"/>
    </row>
    <row r="15" spans="2:10 16384:16384" ht="16.5" thickTop="1" thickBot="1" x14ac:dyDescent="0.3">
      <c r="B15" s="84" t="s">
        <v>100</v>
      </c>
      <c r="C15" s="85"/>
      <c r="D15" s="85"/>
      <c r="E15" s="85"/>
      <c r="F15" s="85"/>
      <c r="G15" s="85"/>
      <c r="H15" s="85"/>
      <c r="I15" s="85"/>
      <c r="J15" s="86"/>
    </row>
    <row r="16" spans="2:10 16384:16384" ht="16.5" thickTop="1" thickBot="1" x14ac:dyDescent="0.3">
      <c r="B16" s="84" t="s">
        <v>74</v>
      </c>
      <c r="C16" s="85"/>
      <c r="D16" s="85"/>
      <c r="E16" s="85"/>
      <c r="F16" s="85"/>
      <c r="G16" s="85"/>
      <c r="H16" s="85"/>
      <c r="I16" s="85"/>
      <c r="J16" s="86"/>
    </row>
  </sheetData>
  <mergeCells count="7">
    <mergeCell ref="B16:J16"/>
    <mergeCell ref="B2:D2"/>
    <mergeCell ref="B8:J8"/>
    <mergeCell ref="B9:J9"/>
    <mergeCell ref="B12:D12"/>
    <mergeCell ref="B14:J14"/>
    <mergeCell ref="B15:J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Project Summary</vt:lpstr>
      <vt:lpstr>Assumptions</vt:lpstr>
      <vt:lpstr>Inflow</vt:lpstr>
      <vt:lpstr>Land Valuation (Resi.)</vt:lpstr>
      <vt:lpstr>Land Valuation (Market)</vt:lpstr>
      <vt:lpstr>Land Valuation (Guideline)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Tejas Bharadwaj</dc:creator>
  <cp:lastModifiedBy>Tejas Bharadwaj</cp:lastModifiedBy>
  <dcterms:created xsi:type="dcterms:W3CDTF">2022-11-17T11:49:23Z</dcterms:created>
  <dcterms:modified xsi:type="dcterms:W3CDTF">2022-11-18T13:12:46Z</dcterms:modified>
</cp:coreProperties>
</file>