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48" windowWidth="14808" windowHeight="7176" firstSheet="1" activeTab="5"/>
  </bookViews>
  <sheets>
    <sheet name="INTEREST CALCULATION " sheetId="4" r:id="rId1"/>
    <sheet name="COST OF PROJECT &amp; MEANS OF FINA" sheetId="1" r:id="rId2"/>
    <sheet name="COLLECTION PLAN " sheetId="2" r:id="rId3"/>
    <sheet name="CASH FLOW" sheetId="3" r:id="rId4"/>
    <sheet name="Cash Flow (Lacs)" sheetId="5" r:id="rId5"/>
    <sheet name="Cash Flow (Cr)" sheetId="6" r:id="rId6"/>
  </sheets>
  <calcPr calcId="152511"/>
</workbook>
</file>

<file path=xl/calcChain.xml><?xml version="1.0" encoding="utf-8"?>
<calcChain xmlns="http://schemas.openxmlformats.org/spreadsheetml/2006/main">
  <c r="H9" i="3" l="1"/>
  <c r="I9" i="3"/>
  <c r="J9" i="3"/>
  <c r="K9" i="3"/>
  <c r="F9" i="3"/>
  <c r="G9" i="3"/>
  <c r="K24" i="3"/>
  <c r="Q25" i="3" l="1"/>
  <c r="P25" i="3"/>
  <c r="O25" i="3"/>
  <c r="N25" i="3"/>
  <c r="M25" i="3"/>
  <c r="J24" i="3"/>
  <c r="I24" i="3"/>
  <c r="H24" i="3"/>
  <c r="G24" i="3"/>
  <c r="F24" i="3"/>
  <c r="F20" i="3"/>
  <c r="AA10" i="2"/>
  <c r="C34" i="4" l="1"/>
  <c r="B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6" i="4"/>
  <c r="F6" i="4" s="1"/>
  <c r="G6" i="4" l="1"/>
  <c r="D7" i="4"/>
  <c r="F7" i="4" s="1"/>
  <c r="G7" i="4" l="1"/>
  <c r="G20" i="3"/>
  <c r="D8" i="4"/>
  <c r="F8" i="4" s="1"/>
  <c r="E6" i="1"/>
  <c r="G8" i="4" l="1"/>
  <c r="H20" i="3"/>
  <c r="D9" i="4"/>
  <c r="F9" i="4" s="1"/>
  <c r="I20" i="3" s="1"/>
  <c r="Z5" i="6"/>
  <c r="Z5" i="5"/>
  <c r="Z5" i="3"/>
  <c r="G9" i="4" l="1"/>
  <c r="D10" i="4"/>
  <c r="R18" i="6"/>
  <c r="V18" i="6"/>
  <c r="Y16" i="6"/>
  <c r="Y15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T12" i="6"/>
  <c r="Y12" i="6"/>
  <c r="F13" i="6"/>
  <c r="J13" i="6"/>
  <c r="N13" i="6"/>
  <c r="R13" i="6"/>
  <c r="V13" i="6"/>
  <c r="S25" i="3"/>
  <c r="S28" i="5" s="1"/>
  <c r="Q12" i="5"/>
  <c r="Q12" i="6" s="1"/>
  <c r="R12" i="5"/>
  <c r="R12" i="6" s="1"/>
  <c r="S12" i="5"/>
  <c r="S12" i="6" s="1"/>
  <c r="T12" i="5"/>
  <c r="U12" i="5"/>
  <c r="U12" i="6" s="1"/>
  <c r="V12" i="5"/>
  <c r="V12" i="6" s="1"/>
  <c r="W12" i="5"/>
  <c r="W12" i="6" s="1"/>
  <c r="X12" i="5"/>
  <c r="X12" i="6" s="1"/>
  <c r="Y12" i="5"/>
  <c r="R28" i="5"/>
  <c r="R28" i="6" s="1"/>
  <c r="M24" i="5"/>
  <c r="M24" i="6" s="1"/>
  <c r="L24" i="5"/>
  <c r="L24" i="6" s="1"/>
  <c r="M18" i="5"/>
  <c r="N18" i="5"/>
  <c r="O18" i="5"/>
  <c r="P18" i="5"/>
  <c r="Q18" i="5"/>
  <c r="R18" i="5"/>
  <c r="S18" i="5"/>
  <c r="S18" i="6" s="1"/>
  <c r="T18" i="5"/>
  <c r="T18" i="6" s="1"/>
  <c r="U18" i="5"/>
  <c r="U18" i="6" s="1"/>
  <c r="V18" i="5"/>
  <c r="W18" i="5"/>
  <c r="W18" i="6" s="1"/>
  <c r="X18" i="5"/>
  <c r="X18" i="6" s="1"/>
  <c r="Y18" i="5"/>
  <c r="Y18" i="6" s="1"/>
  <c r="G17" i="5"/>
  <c r="H17" i="5"/>
  <c r="I17" i="5"/>
  <c r="J17" i="5"/>
  <c r="K17" i="5"/>
  <c r="L17" i="5"/>
  <c r="M17" i="5"/>
  <c r="N17" i="5"/>
  <c r="O17" i="5"/>
  <c r="P17" i="5"/>
  <c r="Q17" i="5"/>
  <c r="R17" i="5"/>
  <c r="R17" i="6" s="1"/>
  <c r="S17" i="5"/>
  <c r="S17" i="6" s="1"/>
  <c r="T17" i="5"/>
  <c r="T17" i="6" s="1"/>
  <c r="U17" i="5"/>
  <c r="U17" i="6" s="1"/>
  <c r="V17" i="5"/>
  <c r="V17" i="6" s="1"/>
  <c r="W17" i="5"/>
  <c r="W17" i="6" s="1"/>
  <c r="X17" i="5"/>
  <c r="X17" i="6" s="1"/>
  <c r="Y17" i="5"/>
  <c r="Y17" i="6" s="1"/>
  <c r="G16" i="5"/>
  <c r="H16" i="5"/>
  <c r="I16" i="5"/>
  <c r="J16" i="5"/>
  <c r="K16" i="5"/>
  <c r="L16" i="5"/>
  <c r="M16" i="5"/>
  <c r="N16" i="5"/>
  <c r="O16" i="5"/>
  <c r="P16" i="5"/>
  <c r="Q16" i="5"/>
  <c r="R16" i="5"/>
  <c r="R16" i="6" s="1"/>
  <c r="S16" i="5"/>
  <c r="S16" i="6" s="1"/>
  <c r="T16" i="5"/>
  <c r="T16" i="6" s="1"/>
  <c r="U16" i="5"/>
  <c r="U16" i="6" s="1"/>
  <c r="V16" i="5"/>
  <c r="V16" i="6" s="1"/>
  <c r="W16" i="5"/>
  <c r="W16" i="6" s="1"/>
  <c r="X16" i="5"/>
  <c r="X16" i="6" s="1"/>
  <c r="Y16" i="5"/>
  <c r="G15" i="5"/>
  <c r="G15" i="6" s="1"/>
  <c r="H15" i="5"/>
  <c r="H15" i="6" s="1"/>
  <c r="I15" i="5"/>
  <c r="I15" i="6" s="1"/>
  <c r="J15" i="5"/>
  <c r="J15" i="6" s="1"/>
  <c r="K15" i="5"/>
  <c r="K15" i="6" s="1"/>
  <c r="L15" i="5"/>
  <c r="L15" i="6" s="1"/>
  <c r="M15" i="5"/>
  <c r="M15" i="6" s="1"/>
  <c r="N15" i="5"/>
  <c r="N15" i="6" s="1"/>
  <c r="O15" i="5"/>
  <c r="O15" i="6" s="1"/>
  <c r="P15" i="5"/>
  <c r="P15" i="6" s="1"/>
  <c r="Q15" i="5"/>
  <c r="Q15" i="6" s="1"/>
  <c r="R15" i="5"/>
  <c r="R15" i="6" s="1"/>
  <c r="S15" i="5"/>
  <c r="S15" i="6" s="1"/>
  <c r="T15" i="5"/>
  <c r="T15" i="6" s="1"/>
  <c r="U15" i="5"/>
  <c r="U15" i="6" s="1"/>
  <c r="V15" i="5"/>
  <c r="V15" i="6" s="1"/>
  <c r="W15" i="5"/>
  <c r="W15" i="6" s="1"/>
  <c r="X15" i="5"/>
  <c r="X15" i="6" s="1"/>
  <c r="Y15" i="5"/>
  <c r="F14" i="5"/>
  <c r="F14" i="6" s="1"/>
  <c r="G14" i="5"/>
  <c r="G14" i="6" s="1"/>
  <c r="H14" i="5"/>
  <c r="H14" i="6" s="1"/>
  <c r="F13" i="5"/>
  <c r="G13" i="5"/>
  <c r="G13" i="6" s="1"/>
  <c r="H13" i="5"/>
  <c r="H13" i="6" s="1"/>
  <c r="I13" i="5"/>
  <c r="I13" i="6" s="1"/>
  <c r="J13" i="5"/>
  <c r="K13" i="5"/>
  <c r="K13" i="6" s="1"/>
  <c r="L13" i="5"/>
  <c r="L13" i="6" s="1"/>
  <c r="M13" i="5"/>
  <c r="M13" i="6" s="1"/>
  <c r="N13" i="5"/>
  <c r="O13" i="5"/>
  <c r="O13" i="6" s="1"/>
  <c r="P13" i="5"/>
  <c r="P13" i="6" s="1"/>
  <c r="Q13" i="5"/>
  <c r="Q13" i="6" s="1"/>
  <c r="R13" i="5"/>
  <c r="S13" i="5"/>
  <c r="S13" i="6" s="1"/>
  <c r="T13" i="5"/>
  <c r="T13" i="6" s="1"/>
  <c r="U13" i="5"/>
  <c r="U13" i="6" s="1"/>
  <c r="V13" i="5"/>
  <c r="W13" i="5"/>
  <c r="W13" i="6" s="1"/>
  <c r="X13" i="5"/>
  <c r="X13" i="6" s="1"/>
  <c r="Y13" i="5"/>
  <c r="Y13" i="6" s="1"/>
  <c r="L31" i="3"/>
  <c r="E9" i="1"/>
  <c r="Z19" i="3"/>
  <c r="Y25" i="3"/>
  <c r="Y28" i="5" s="1"/>
  <c r="Y28" i="6" s="1"/>
  <c r="X25" i="3"/>
  <c r="X28" i="5" s="1"/>
  <c r="X28" i="6" s="1"/>
  <c r="W25" i="3"/>
  <c r="W28" i="5" s="1"/>
  <c r="W28" i="6" s="1"/>
  <c r="V25" i="3"/>
  <c r="V28" i="5" s="1"/>
  <c r="V28" i="6" s="1"/>
  <c r="U25" i="3"/>
  <c r="U28" i="5" s="1"/>
  <c r="U28" i="6" s="1"/>
  <c r="T25" i="3"/>
  <c r="T28" i="5" s="1"/>
  <c r="T28" i="6" s="1"/>
  <c r="E20" i="3"/>
  <c r="E15" i="3"/>
  <c r="E16" i="3"/>
  <c r="E17" i="3"/>
  <c r="E18" i="3"/>
  <c r="E14" i="3"/>
  <c r="E13" i="5" s="1"/>
  <c r="D14" i="3"/>
  <c r="D13" i="5" s="1"/>
  <c r="D13" i="6" s="1"/>
  <c r="D15" i="3"/>
  <c r="D17" i="3"/>
  <c r="D18" i="3"/>
  <c r="D13" i="3"/>
  <c r="D12" i="5" s="1"/>
  <c r="D12" i="6" s="1"/>
  <c r="C14" i="3"/>
  <c r="C13" i="5" s="1"/>
  <c r="C13" i="6" s="1"/>
  <c r="C13" i="3"/>
  <c r="C12" i="5" s="1"/>
  <c r="C12" i="6" s="1"/>
  <c r="D9" i="3"/>
  <c r="B2" i="3"/>
  <c r="B2" i="5" s="1"/>
  <c r="B2" i="6" s="1"/>
  <c r="B1" i="3"/>
  <c r="B1" i="5" s="1"/>
  <c r="B1" i="6" s="1"/>
  <c r="C38" i="2"/>
  <c r="C36" i="2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C35" i="2"/>
  <c r="D35" i="2" s="1"/>
  <c r="C34" i="2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A19" i="2"/>
  <c r="A44" i="2" s="1"/>
  <c r="V8" i="2"/>
  <c r="V10" i="2" s="1"/>
  <c r="V12" i="2" s="1"/>
  <c r="V13" i="2" s="1"/>
  <c r="U8" i="2"/>
  <c r="U10" i="2" s="1"/>
  <c r="U12" i="2" s="1"/>
  <c r="U13" i="2" s="1"/>
  <c r="T8" i="2"/>
  <c r="T10" i="2" s="1"/>
  <c r="T12" i="2" s="1"/>
  <c r="T13" i="2" s="1"/>
  <c r="S8" i="2"/>
  <c r="S10" i="2" s="1"/>
  <c r="S12" i="2" s="1"/>
  <c r="S13" i="2" s="1"/>
  <c r="R8" i="2"/>
  <c r="R10" i="2" s="1"/>
  <c r="R12" i="2" s="1"/>
  <c r="R13" i="2" s="1"/>
  <c r="Q8" i="2"/>
  <c r="Q10" i="2" s="1"/>
  <c r="Q12" i="2" s="1"/>
  <c r="Q13" i="2" s="1"/>
  <c r="P8" i="2"/>
  <c r="P10" i="2" s="1"/>
  <c r="P12" i="2" s="1"/>
  <c r="P13" i="2" s="1"/>
  <c r="O8" i="2"/>
  <c r="O10" i="2" s="1"/>
  <c r="O12" i="2" s="1"/>
  <c r="O13" i="2" s="1"/>
  <c r="W3" i="2"/>
  <c r="G71" i="4"/>
  <c r="D11" i="4" l="1"/>
  <c r="F11" i="4" s="1"/>
  <c r="F10" i="4"/>
  <c r="J20" i="3" s="1"/>
  <c r="Z13" i="5"/>
  <c r="E13" i="6"/>
  <c r="Z13" i="6" s="1"/>
  <c r="Z14" i="3"/>
  <c r="S28" i="6"/>
  <c r="D16" i="3"/>
  <c r="E35" i="2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O14" i="2"/>
  <c r="S14" i="2"/>
  <c r="P14" i="2"/>
  <c r="R14" i="2"/>
  <c r="T14" i="2"/>
  <c r="V14" i="2"/>
  <c r="Q14" i="2"/>
  <c r="U14" i="2"/>
  <c r="G11" i="4" l="1"/>
  <c r="K20" i="3"/>
  <c r="G10" i="4"/>
  <c r="D12" i="4"/>
  <c r="T15" i="2"/>
  <c r="T62" i="2"/>
  <c r="T60" i="2"/>
  <c r="T58" i="2"/>
  <c r="T56" i="2"/>
  <c r="T54" i="2"/>
  <c r="T52" i="2"/>
  <c r="T50" i="2"/>
  <c r="T48" i="2"/>
  <c r="T46" i="2"/>
  <c r="T44" i="2"/>
  <c r="T59" i="2"/>
  <c r="T57" i="2"/>
  <c r="T55" i="2"/>
  <c r="T53" i="2"/>
  <c r="T51" i="2"/>
  <c r="T49" i="2"/>
  <c r="T47" i="2"/>
  <c r="T45" i="2"/>
  <c r="T43" i="2"/>
  <c r="S15" i="2"/>
  <c r="S43" i="2"/>
  <c r="S62" i="2"/>
  <c r="S61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R15" i="2"/>
  <c r="R48" i="2"/>
  <c r="R61" i="2"/>
  <c r="R57" i="2"/>
  <c r="R55" i="2"/>
  <c r="R53" i="2"/>
  <c r="R51" i="2"/>
  <c r="R49" i="2"/>
  <c r="R47" i="2"/>
  <c r="R45" i="2"/>
  <c r="R43" i="2"/>
  <c r="R62" i="2"/>
  <c r="R60" i="2"/>
  <c r="R58" i="2"/>
  <c r="R56" i="2"/>
  <c r="R54" i="2"/>
  <c r="R52" i="2"/>
  <c r="R50" i="2"/>
  <c r="R46" i="2"/>
  <c r="R44" i="2"/>
  <c r="O15" i="2"/>
  <c r="O52" i="2"/>
  <c r="O48" i="2"/>
  <c r="O46" i="2"/>
  <c r="O43" i="2"/>
  <c r="O54" i="2"/>
  <c r="O62" i="2"/>
  <c r="O61" i="2"/>
  <c r="O60" i="2"/>
  <c r="O59" i="2"/>
  <c r="O58" i="2"/>
  <c r="O57" i="2"/>
  <c r="O55" i="2"/>
  <c r="O53" i="2"/>
  <c r="O51" i="2"/>
  <c r="O50" i="2"/>
  <c r="O49" i="2"/>
  <c r="O47" i="2"/>
  <c r="O45" i="2"/>
  <c r="O44" i="2"/>
  <c r="Q15" i="2"/>
  <c r="Q62" i="2"/>
  <c r="Q48" i="2"/>
  <c r="Q61" i="2"/>
  <c r="Q59" i="2"/>
  <c r="Q57" i="2"/>
  <c r="Q55" i="2"/>
  <c r="Q54" i="2"/>
  <c r="Q53" i="2"/>
  <c r="Q51" i="2"/>
  <c r="Q49" i="2"/>
  <c r="Q47" i="2"/>
  <c r="Q45" i="2"/>
  <c r="Q43" i="2"/>
  <c r="Q60" i="2"/>
  <c r="Q56" i="2"/>
  <c r="Q52" i="2"/>
  <c r="Q50" i="2"/>
  <c r="Q46" i="2"/>
  <c r="Q44" i="2"/>
  <c r="P15" i="2"/>
  <c r="P62" i="2"/>
  <c r="P61" i="2"/>
  <c r="P60" i="2"/>
  <c r="P59" i="2"/>
  <c r="P58" i="2"/>
  <c r="P56" i="2"/>
  <c r="P55" i="2"/>
  <c r="P53" i="2"/>
  <c r="P52" i="2"/>
  <c r="P51" i="2"/>
  <c r="P50" i="2"/>
  <c r="P49" i="2"/>
  <c r="P48" i="2"/>
  <c r="P47" i="2"/>
  <c r="P46" i="2"/>
  <c r="P45" i="2"/>
  <c r="P44" i="2"/>
  <c r="P43" i="2"/>
  <c r="P54" i="2"/>
  <c r="U15" i="2"/>
  <c r="U61" i="2"/>
  <c r="U59" i="2"/>
  <c r="U54" i="2"/>
  <c r="U49" i="2"/>
  <c r="U60" i="2"/>
  <c r="U58" i="2"/>
  <c r="U56" i="2"/>
  <c r="U52" i="2"/>
  <c r="U50" i="2"/>
  <c r="U48" i="2"/>
  <c r="U46" i="2"/>
  <c r="U44" i="2"/>
  <c r="U57" i="2"/>
  <c r="U55" i="2"/>
  <c r="U53" i="2"/>
  <c r="U51" i="2"/>
  <c r="U47" i="2"/>
  <c r="U45" i="2"/>
  <c r="U43" i="2"/>
  <c r="V15" i="2"/>
  <c r="V62" i="2"/>
  <c r="V59" i="2"/>
  <c r="V56" i="2"/>
  <c r="V52" i="2"/>
  <c r="V44" i="2"/>
  <c r="V54" i="2"/>
  <c r="V61" i="2"/>
  <c r="V60" i="2"/>
  <c r="V58" i="2"/>
  <c r="V57" i="2"/>
  <c r="V55" i="2"/>
  <c r="V53" i="2"/>
  <c r="V51" i="2"/>
  <c r="V50" i="2"/>
  <c r="V49" i="2"/>
  <c r="V48" i="2"/>
  <c r="V47" i="2"/>
  <c r="V46" i="2"/>
  <c r="V45" i="2"/>
  <c r="V43" i="2"/>
  <c r="I14" i="5"/>
  <c r="I14" i="6" s="1"/>
  <c r="H12" i="5"/>
  <c r="H12" i="6" s="1"/>
  <c r="I12" i="5"/>
  <c r="I12" i="6" s="1"/>
  <c r="E18" i="5"/>
  <c r="E18" i="6" s="1"/>
  <c r="F18" i="5"/>
  <c r="F18" i="6" s="1"/>
  <c r="G18" i="5"/>
  <c r="G18" i="6" s="1"/>
  <c r="H18" i="5"/>
  <c r="H18" i="6" s="1"/>
  <c r="I18" i="5"/>
  <c r="I18" i="6" s="1"/>
  <c r="J18" i="5"/>
  <c r="J18" i="6" s="1"/>
  <c r="K18" i="5"/>
  <c r="K18" i="6" s="1"/>
  <c r="L18" i="5"/>
  <c r="L18" i="6" s="1"/>
  <c r="M18" i="6"/>
  <c r="D18" i="5"/>
  <c r="D18" i="6" s="1"/>
  <c r="N18" i="6"/>
  <c r="O18" i="6"/>
  <c r="P18" i="6"/>
  <c r="Q18" i="6"/>
  <c r="Z18" i="5"/>
  <c r="Z18" i="6" s="1"/>
  <c r="C18" i="5"/>
  <c r="C18" i="6" s="1"/>
  <c r="D13" i="4" l="1"/>
  <c r="F12" i="4"/>
  <c r="L20" i="3" s="1"/>
  <c r="J8" i="1"/>
  <c r="D14" i="4" l="1"/>
  <c r="F13" i="4"/>
  <c r="G12" i="4"/>
  <c r="Z17" i="3"/>
  <c r="E7" i="1"/>
  <c r="G13" i="4" l="1"/>
  <c r="M20" i="3"/>
  <c r="D15" i="4"/>
  <c r="F15" i="4" s="1"/>
  <c r="F14" i="4"/>
  <c r="H24" i="5"/>
  <c r="D24" i="3"/>
  <c r="AB17" i="3"/>
  <c r="B39" i="2"/>
  <c r="D38" i="2"/>
  <c r="E38" i="2" s="1"/>
  <c r="W11" i="2"/>
  <c r="G15" i="4" l="1"/>
  <c r="O20" i="3"/>
  <c r="G14" i="4"/>
  <c r="N20" i="3"/>
  <c r="I24" i="5"/>
  <c r="D16" i="4"/>
  <c r="F38" i="2"/>
  <c r="G38" i="2" s="1"/>
  <c r="H38" i="2" s="1"/>
  <c r="I38" i="2" s="1"/>
  <c r="J38" i="2" s="1"/>
  <c r="K38" i="2" s="1"/>
  <c r="L38" i="2" s="1"/>
  <c r="D17" i="4" l="1"/>
  <c r="F16" i="4"/>
  <c r="M38" i="2"/>
  <c r="W6" i="2"/>
  <c r="AA8" i="2" s="1"/>
  <c r="E8" i="1"/>
  <c r="G16" i="4" l="1"/>
  <c r="P20" i="3"/>
  <c r="D18" i="4"/>
  <c r="F18" i="4" s="1"/>
  <c r="G18" i="4" s="1"/>
  <c r="F17" i="4"/>
  <c r="Q20" i="3" s="1"/>
  <c r="AA6" i="2"/>
  <c r="N38" i="2"/>
  <c r="D19" i="4" l="1"/>
  <c r="G17" i="4"/>
  <c r="J26" i="5"/>
  <c r="J26" i="6" s="1"/>
  <c r="O38" i="2"/>
  <c r="O28" i="5"/>
  <c r="P28" i="5"/>
  <c r="P28" i="6" s="1"/>
  <c r="Q28" i="5"/>
  <c r="Q28" i="6" s="1"/>
  <c r="G26" i="5"/>
  <c r="G26" i="6" s="1"/>
  <c r="H26" i="5"/>
  <c r="H26" i="6" s="1"/>
  <c r="I26" i="5"/>
  <c r="I26" i="6" s="1"/>
  <c r="F26" i="5"/>
  <c r="H24" i="6"/>
  <c r="I24" i="6"/>
  <c r="N17" i="6"/>
  <c r="O17" i="6"/>
  <c r="P17" i="6"/>
  <c r="N16" i="6"/>
  <c r="O16" i="6"/>
  <c r="P16" i="6"/>
  <c r="Q16" i="6"/>
  <c r="F12" i="5"/>
  <c r="F12" i="6" s="1"/>
  <c r="G12" i="5"/>
  <c r="G12" i="6" s="1"/>
  <c r="J12" i="5"/>
  <c r="J12" i="6" s="1"/>
  <c r="K12" i="5"/>
  <c r="K12" i="6" s="1"/>
  <c r="L12" i="5"/>
  <c r="L12" i="6" s="1"/>
  <c r="M12" i="5"/>
  <c r="M12" i="6" s="1"/>
  <c r="N12" i="5"/>
  <c r="N12" i="6" s="1"/>
  <c r="O12" i="5"/>
  <c r="O12" i="6" s="1"/>
  <c r="P12" i="5"/>
  <c r="P12" i="6" s="1"/>
  <c r="E6" i="5"/>
  <c r="E6" i="6" s="1"/>
  <c r="D20" i="4" l="1"/>
  <c r="J32" i="3"/>
  <c r="F19" i="4"/>
  <c r="G19" i="4" s="1"/>
  <c r="P38" i="2"/>
  <c r="O63" i="2"/>
  <c r="O28" i="6"/>
  <c r="F26" i="6"/>
  <c r="J24" i="5" l="1"/>
  <c r="J24" i="6" s="1"/>
  <c r="J31" i="3"/>
  <c r="D21" i="4"/>
  <c r="F20" i="4"/>
  <c r="Q38" i="2"/>
  <c r="P63" i="2"/>
  <c r="E13" i="3"/>
  <c r="C18" i="3"/>
  <c r="C17" i="5" s="1"/>
  <c r="C17" i="6" s="1"/>
  <c r="C21" i="2"/>
  <c r="C22" i="2"/>
  <c r="D22" i="2" s="1"/>
  <c r="E22" i="2" s="1"/>
  <c r="C23" i="2"/>
  <c r="D23" i="2" s="1"/>
  <c r="E23" i="2" s="1"/>
  <c r="F23" i="2" s="1"/>
  <c r="C24" i="2"/>
  <c r="D24" i="2" s="1"/>
  <c r="E24" i="2" s="1"/>
  <c r="F24" i="2" s="1"/>
  <c r="G24" i="2" s="1"/>
  <c r="C25" i="2"/>
  <c r="D25" i="2" s="1"/>
  <c r="E25" i="2" s="1"/>
  <c r="F25" i="2" s="1"/>
  <c r="G25" i="2" s="1"/>
  <c r="H25" i="2" s="1"/>
  <c r="C26" i="2"/>
  <c r="D26" i="2" s="1"/>
  <c r="E26" i="2" s="1"/>
  <c r="F26" i="2" s="1"/>
  <c r="G26" i="2" s="1"/>
  <c r="H26" i="2" s="1"/>
  <c r="I26" i="2" s="1"/>
  <c r="C27" i="2"/>
  <c r="D27" i="2" s="1"/>
  <c r="E27" i="2" s="1"/>
  <c r="F27" i="2" s="1"/>
  <c r="G27" i="2" s="1"/>
  <c r="H27" i="2" s="1"/>
  <c r="I27" i="2" s="1"/>
  <c r="J27" i="2" s="1"/>
  <c r="C28" i="2"/>
  <c r="D28" i="2" s="1"/>
  <c r="E28" i="2" s="1"/>
  <c r="F28" i="2" s="1"/>
  <c r="G28" i="2" s="1"/>
  <c r="H28" i="2" s="1"/>
  <c r="I28" i="2" s="1"/>
  <c r="J28" i="2" s="1"/>
  <c r="K28" i="2" s="1"/>
  <c r="C29" i="2"/>
  <c r="D29" i="2" s="1"/>
  <c r="E29" i="2" s="1"/>
  <c r="F29" i="2" s="1"/>
  <c r="G29" i="2" s="1"/>
  <c r="H29" i="2" s="1"/>
  <c r="I29" i="2" s="1"/>
  <c r="J29" i="2" s="1"/>
  <c r="K29" i="2" s="1"/>
  <c r="L29" i="2" s="1"/>
  <c r="C30" i="2"/>
  <c r="D30" i="2" s="1"/>
  <c r="E30" i="2" s="1"/>
  <c r="F30" i="2" s="1"/>
  <c r="G30" i="2" s="1"/>
  <c r="H30" i="2" s="1"/>
  <c r="I30" i="2" s="1"/>
  <c r="J30" i="2" s="1"/>
  <c r="K30" i="2" s="1"/>
  <c r="C20" i="2"/>
  <c r="C19" i="2"/>
  <c r="D22" i="4" l="1"/>
  <c r="F22" i="4" s="1"/>
  <c r="G22" i="4" s="1"/>
  <c r="G20" i="4"/>
  <c r="F21" i="4"/>
  <c r="G21" i="4" s="1"/>
  <c r="R38" i="2"/>
  <c r="Q63" i="2"/>
  <c r="E12" i="5"/>
  <c r="E12" i="6" s="1"/>
  <c r="Z13" i="3"/>
  <c r="D21" i="2"/>
  <c r="C39" i="2"/>
  <c r="D20" i="2"/>
  <c r="E21" i="2" s="1"/>
  <c r="L30" i="2"/>
  <c r="M30" i="2" s="1"/>
  <c r="K17" i="2"/>
  <c r="K42" i="2" s="1"/>
  <c r="L17" i="2"/>
  <c r="L42" i="2" s="1"/>
  <c r="M17" i="2"/>
  <c r="M42" i="2" s="1"/>
  <c r="N17" i="2"/>
  <c r="N42" i="2" s="1"/>
  <c r="N8" i="2"/>
  <c r="N10" i="2" s="1"/>
  <c r="N12" i="2" s="1"/>
  <c r="N13" i="2" s="1"/>
  <c r="M8" i="2"/>
  <c r="M10" i="2" s="1"/>
  <c r="M12" i="2" s="1"/>
  <c r="M13" i="2" s="1"/>
  <c r="L8" i="2"/>
  <c r="L10" i="2" s="1"/>
  <c r="L12" i="2" s="1"/>
  <c r="L13" i="2" s="1"/>
  <c r="K8" i="2"/>
  <c r="K10" i="2" s="1"/>
  <c r="K12" i="2" s="1"/>
  <c r="K13" i="2" s="1"/>
  <c r="D8" i="2"/>
  <c r="E10" i="1"/>
  <c r="K32" i="3" l="1"/>
  <c r="K26" i="5"/>
  <c r="D23" i="4"/>
  <c r="S38" i="2"/>
  <c r="R63" i="2"/>
  <c r="D39" i="2"/>
  <c r="Z12" i="6"/>
  <c r="Z12" i="5"/>
  <c r="F22" i="2"/>
  <c r="E39" i="2"/>
  <c r="A30" i="2"/>
  <c r="A55" i="2" s="1"/>
  <c r="A27" i="2"/>
  <c r="A29" i="2"/>
  <c r="A54" i="2" s="1"/>
  <c r="A28" i="2"/>
  <c r="A53" i="2" s="1"/>
  <c r="M14" i="2"/>
  <c r="K14" i="2"/>
  <c r="L14" i="2"/>
  <c r="N14" i="2"/>
  <c r="K24" i="5" l="1"/>
  <c r="K24" i="6" s="1"/>
  <c r="K31" i="3"/>
  <c r="K26" i="6"/>
  <c r="D24" i="4"/>
  <c r="F24" i="4" s="1"/>
  <c r="G24" i="4" s="1"/>
  <c r="F23" i="4"/>
  <c r="T38" i="2"/>
  <c r="S63" i="2"/>
  <c r="N60" i="2"/>
  <c r="N63" i="2"/>
  <c r="N61" i="2"/>
  <c r="N59" i="2"/>
  <c r="N57" i="2"/>
  <c r="N62" i="2"/>
  <c r="N58" i="2"/>
  <c r="N56" i="2"/>
  <c r="L60" i="2"/>
  <c r="L63" i="2"/>
  <c r="L61" i="2"/>
  <c r="L59" i="2"/>
  <c r="L57" i="2"/>
  <c r="L55" i="2"/>
  <c r="L62" i="2"/>
  <c r="L58" i="2"/>
  <c r="L56" i="2"/>
  <c r="K63" i="2"/>
  <c r="K62" i="2"/>
  <c r="K61" i="2"/>
  <c r="K60" i="2"/>
  <c r="K59" i="2"/>
  <c r="K58" i="2"/>
  <c r="K57" i="2"/>
  <c r="K56" i="2"/>
  <c r="K55" i="2"/>
  <c r="K54" i="2"/>
  <c r="M61" i="2"/>
  <c r="M62" i="2"/>
  <c r="M60" i="2"/>
  <c r="M58" i="2"/>
  <c r="M56" i="2"/>
  <c r="M63" i="2"/>
  <c r="M59" i="2"/>
  <c r="M57" i="2"/>
  <c r="M55" i="2"/>
  <c r="G23" i="2"/>
  <c r="F39" i="2"/>
  <c r="L15" i="2"/>
  <c r="L51" i="2"/>
  <c r="L49" i="2"/>
  <c r="L47" i="2"/>
  <c r="L45" i="2"/>
  <c r="L43" i="2"/>
  <c r="L54" i="2"/>
  <c r="L52" i="2"/>
  <c r="L50" i="2"/>
  <c r="L48" i="2"/>
  <c r="L46" i="2"/>
  <c r="L44" i="2"/>
  <c r="M15" i="2"/>
  <c r="M52" i="2"/>
  <c r="M50" i="2"/>
  <c r="M48" i="2"/>
  <c r="M46" i="2"/>
  <c r="M44" i="2"/>
  <c r="M53" i="2"/>
  <c r="M51" i="2"/>
  <c r="M49" i="2"/>
  <c r="M47" i="2"/>
  <c r="M45" i="2"/>
  <c r="M43" i="2"/>
  <c r="N15" i="2"/>
  <c r="N53" i="2"/>
  <c r="N51" i="2"/>
  <c r="N49" i="2"/>
  <c r="N47" i="2"/>
  <c r="N45" i="2"/>
  <c r="N43" i="2"/>
  <c r="N54" i="2"/>
  <c r="N52" i="2"/>
  <c r="N50" i="2"/>
  <c r="N48" i="2"/>
  <c r="N46" i="2"/>
  <c r="N44" i="2"/>
  <c r="K15" i="2"/>
  <c r="K50" i="2"/>
  <c r="K48" i="2"/>
  <c r="K46" i="2"/>
  <c r="K44" i="2"/>
  <c r="K53" i="2"/>
  <c r="K51" i="2"/>
  <c r="K49" i="2"/>
  <c r="K47" i="2"/>
  <c r="K45" i="2"/>
  <c r="K43" i="2"/>
  <c r="G23" i="4" l="1"/>
  <c r="L24" i="3"/>
  <c r="D25" i="4"/>
  <c r="F25" i="4" s="1"/>
  <c r="G25" i="4" s="1"/>
  <c r="U38" i="2"/>
  <c r="U63" i="2" s="1"/>
  <c r="T63" i="2"/>
  <c r="H24" i="2"/>
  <c r="G39" i="2"/>
  <c r="L28" i="5"/>
  <c r="L28" i="6" s="1"/>
  <c r="M28" i="5"/>
  <c r="M28" i="6" s="1"/>
  <c r="K28" i="5"/>
  <c r="F15" i="5"/>
  <c r="F15" i="6" s="1"/>
  <c r="Q17" i="6"/>
  <c r="F17" i="5"/>
  <c r="G17" i="6"/>
  <c r="I17" i="6"/>
  <c r="J17" i="6"/>
  <c r="K17" i="6"/>
  <c r="L17" i="6"/>
  <c r="M17" i="6"/>
  <c r="F16" i="5"/>
  <c r="F16" i="6" s="1"/>
  <c r="G16" i="6"/>
  <c r="I16" i="6"/>
  <c r="J16" i="6"/>
  <c r="K16" i="6"/>
  <c r="L16" i="6"/>
  <c r="M16" i="6"/>
  <c r="E19" i="5"/>
  <c r="E19" i="6" s="1"/>
  <c r="E16" i="5"/>
  <c r="Z16" i="3"/>
  <c r="AB16" i="3" s="1"/>
  <c r="D17" i="5"/>
  <c r="D17" i="6" s="1"/>
  <c r="D16" i="5"/>
  <c r="D16" i="6" s="1"/>
  <c r="D15" i="5"/>
  <c r="D15" i="6" s="1"/>
  <c r="A52" i="2"/>
  <c r="L26" i="5" l="1"/>
  <c r="L32" i="3"/>
  <c r="D26" i="4"/>
  <c r="F26" i="4" s="1"/>
  <c r="G26" i="4" s="1"/>
  <c r="E17" i="5"/>
  <c r="E17" i="6" s="1"/>
  <c r="Z18" i="3"/>
  <c r="AB18" i="3" s="1"/>
  <c r="K28" i="6"/>
  <c r="E21" i="3"/>
  <c r="D14" i="5"/>
  <c r="D14" i="6" s="1"/>
  <c r="F17" i="6"/>
  <c r="E16" i="6"/>
  <c r="Z16" i="5"/>
  <c r="E14" i="5"/>
  <c r="Z15" i="3"/>
  <c r="AB15" i="3" s="1"/>
  <c r="E15" i="5"/>
  <c r="I25" i="2"/>
  <c r="H39" i="2"/>
  <c r="L26" i="6" l="1"/>
  <c r="D26" i="6" s="1"/>
  <c r="Z26" i="5"/>
  <c r="D26" i="5"/>
  <c r="D27" i="4"/>
  <c r="F27" i="4" s="1"/>
  <c r="E15" i="6"/>
  <c r="Z15" i="6" s="1"/>
  <c r="Z15" i="5"/>
  <c r="E14" i="6"/>
  <c r="Z14" i="6" s="1"/>
  <c r="Z14" i="5"/>
  <c r="J26" i="2"/>
  <c r="I39" i="2"/>
  <c r="E27" i="6"/>
  <c r="F27" i="6" s="1"/>
  <c r="G27" i="6" s="1"/>
  <c r="H27" i="6" s="1"/>
  <c r="I27" i="6" s="1"/>
  <c r="J27" i="6" s="1"/>
  <c r="K27" i="6" s="1"/>
  <c r="E27" i="5"/>
  <c r="F27" i="5" s="1"/>
  <c r="G27" i="5" s="1"/>
  <c r="H27" i="5" s="1"/>
  <c r="I27" i="5" s="1"/>
  <c r="J27" i="5" s="1"/>
  <c r="K27" i="5" s="1"/>
  <c r="L27" i="5" s="1"/>
  <c r="E20" i="5"/>
  <c r="Z26" i="6" l="1"/>
  <c r="L27" i="6"/>
  <c r="G27" i="4"/>
  <c r="M24" i="3"/>
  <c r="D28" i="4"/>
  <c r="E20" i="6"/>
  <c r="K27" i="2"/>
  <c r="J39" i="2"/>
  <c r="F32" i="3"/>
  <c r="G32" i="3"/>
  <c r="H32" i="3"/>
  <c r="I32" i="3"/>
  <c r="H31" i="3"/>
  <c r="I31" i="3"/>
  <c r="E32" i="3"/>
  <c r="C32" i="3"/>
  <c r="C31" i="3"/>
  <c r="D29" i="4" l="1"/>
  <c r="F29" i="4" s="1"/>
  <c r="G29" i="4" s="1"/>
  <c r="F28" i="4"/>
  <c r="G28" i="4" s="1"/>
  <c r="M32" i="3"/>
  <c r="K39" i="2"/>
  <c r="L28" i="2"/>
  <c r="K52" i="2"/>
  <c r="E26" i="3"/>
  <c r="B17" i="2"/>
  <c r="C8" i="2"/>
  <c r="C10" i="2" s="1"/>
  <c r="D30" i="4" l="1"/>
  <c r="K64" i="2"/>
  <c r="K66" i="2" s="1"/>
  <c r="L39" i="2"/>
  <c r="L53" i="2"/>
  <c r="M29" i="2"/>
  <c r="N30" i="2" s="1"/>
  <c r="O31" i="2" s="1"/>
  <c r="O56" i="2" s="1"/>
  <c r="O64" i="2" s="1"/>
  <c r="O66" i="2" s="1"/>
  <c r="H16" i="6"/>
  <c r="Z16" i="6" s="1"/>
  <c r="Z24" i="3"/>
  <c r="Z17" i="5"/>
  <c r="D31" i="4" l="1"/>
  <c r="F31" i="4" s="1"/>
  <c r="F30" i="4"/>
  <c r="G30" i="4" s="1"/>
  <c r="O39" i="2"/>
  <c r="P32" i="2"/>
  <c r="P57" i="2" s="1"/>
  <c r="P64" i="2" s="1"/>
  <c r="P66" i="2" s="1"/>
  <c r="L64" i="2"/>
  <c r="L66" i="2" s="1"/>
  <c r="M54" i="2"/>
  <c r="M39" i="2"/>
  <c r="H17" i="6"/>
  <c r="Z17" i="6" s="1"/>
  <c r="G31" i="4" l="1"/>
  <c r="D32" i="4"/>
  <c r="P39" i="2"/>
  <c r="Q33" i="2"/>
  <c r="Q58" i="2" s="1"/>
  <c r="Q64" i="2" s="1"/>
  <c r="Q66" i="2" s="1"/>
  <c r="M64" i="2"/>
  <c r="M66" i="2" s="1"/>
  <c r="N39" i="2"/>
  <c r="N55" i="2"/>
  <c r="F19" i="5"/>
  <c r="C12" i="2"/>
  <c r="C13" i="2" s="1"/>
  <c r="E8" i="2"/>
  <c r="F8" i="2"/>
  <c r="G8" i="2"/>
  <c r="H8" i="2"/>
  <c r="I8" i="2"/>
  <c r="J8" i="2"/>
  <c r="J10" i="2" s="1"/>
  <c r="A18" i="2"/>
  <c r="A43" i="2" s="1"/>
  <c r="J17" i="2"/>
  <c r="J42" i="2" s="1"/>
  <c r="I17" i="2"/>
  <c r="A25" i="2" s="1"/>
  <c r="A50" i="2" s="1"/>
  <c r="H17" i="2"/>
  <c r="H42" i="2" s="1"/>
  <c r="G17" i="2"/>
  <c r="A23" i="2" s="1"/>
  <c r="A48" i="2" s="1"/>
  <c r="F17" i="2"/>
  <c r="F42" i="2" s="1"/>
  <c r="E17" i="2"/>
  <c r="A21" i="2" s="1"/>
  <c r="A46" i="2" s="1"/>
  <c r="D17" i="2"/>
  <c r="D42" i="2" s="1"/>
  <c r="C17" i="2"/>
  <c r="D33" i="4" l="1"/>
  <c r="F33" i="4" s="1"/>
  <c r="Z25" i="3"/>
  <c r="N28" i="5"/>
  <c r="F32" i="4"/>
  <c r="G32" i="4" s="1"/>
  <c r="R34" i="2"/>
  <c r="R59" i="2" s="1"/>
  <c r="R64" i="2" s="1"/>
  <c r="R66" i="2" s="1"/>
  <c r="Q39" i="2"/>
  <c r="N64" i="2"/>
  <c r="N66" i="2" s="1"/>
  <c r="W8" i="2"/>
  <c r="F19" i="6"/>
  <c r="F20" i="5"/>
  <c r="F21" i="3"/>
  <c r="C14" i="2"/>
  <c r="B12" i="2"/>
  <c r="B13" i="2" s="1"/>
  <c r="D10" i="2"/>
  <c r="A26" i="2"/>
  <c r="A51" i="2" s="1"/>
  <c r="A24" i="2"/>
  <c r="A49" i="2" s="1"/>
  <c r="A22" i="2"/>
  <c r="A47" i="2" s="1"/>
  <c r="A20" i="2"/>
  <c r="A45" i="2" s="1"/>
  <c r="C42" i="2"/>
  <c r="G42" i="2"/>
  <c r="E42" i="2"/>
  <c r="I42" i="2"/>
  <c r="D13" i="1"/>
  <c r="I13" i="1" s="1"/>
  <c r="I6" i="1" s="1"/>
  <c r="E11" i="1"/>
  <c r="G33" i="4" l="1"/>
  <c r="G34" i="4" s="1"/>
  <c r="F34" i="4"/>
  <c r="C12" i="1" s="1"/>
  <c r="N28" i="6"/>
  <c r="Z28" i="6" s="1"/>
  <c r="Z28" i="5"/>
  <c r="J6" i="1"/>
  <c r="E9" i="3"/>
  <c r="C63" i="2"/>
  <c r="C61" i="2"/>
  <c r="C58" i="2"/>
  <c r="C56" i="2"/>
  <c r="C59" i="2"/>
  <c r="C62" i="2"/>
  <c r="C60" i="2"/>
  <c r="C57" i="2"/>
  <c r="C44" i="2"/>
  <c r="R39" i="2"/>
  <c r="S35" i="2"/>
  <c r="S60" i="2" s="1"/>
  <c r="S64" i="2" s="1"/>
  <c r="S66" i="2" s="1"/>
  <c r="G19" i="5"/>
  <c r="D12" i="2"/>
  <c r="D13" i="2" s="1"/>
  <c r="C51" i="2"/>
  <c r="C55" i="2"/>
  <c r="C53" i="2"/>
  <c r="C52" i="2"/>
  <c r="C54" i="2"/>
  <c r="F20" i="6"/>
  <c r="C15" i="2"/>
  <c r="C50" i="2"/>
  <c r="C49" i="2"/>
  <c r="C47" i="2"/>
  <c r="C45" i="2"/>
  <c r="C48" i="2"/>
  <c r="C46" i="2"/>
  <c r="G24" i="5" l="1"/>
  <c r="G24" i="6" s="1"/>
  <c r="G31" i="3"/>
  <c r="E24" i="5"/>
  <c r="E31" i="3"/>
  <c r="I21" i="3"/>
  <c r="H19" i="5"/>
  <c r="H19" i="6" s="1"/>
  <c r="H20" i="6" s="1"/>
  <c r="S39" i="2"/>
  <c r="T36" i="2"/>
  <c r="T61" i="2" s="1"/>
  <c r="T64" i="2" s="1"/>
  <c r="T66" i="2" s="1"/>
  <c r="D14" i="2"/>
  <c r="G21" i="3"/>
  <c r="C64" i="2"/>
  <c r="I19" i="5"/>
  <c r="G19" i="6"/>
  <c r="G20" i="5"/>
  <c r="B14" i="2"/>
  <c r="F10" i="2"/>
  <c r="F12" i="2" s="1"/>
  <c r="F13" i="2" s="1"/>
  <c r="E10" i="2"/>
  <c r="H21" i="3" l="1"/>
  <c r="E24" i="6"/>
  <c r="E25" i="5"/>
  <c r="D45" i="2"/>
  <c r="D62" i="2"/>
  <c r="D60" i="2"/>
  <c r="D58" i="2"/>
  <c r="D56" i="2"/>
  <c r="D63" i="2"/>
  <c r="D61" i="2"/>
  <c r="D59" i="2"/>
  <c r="D57" i="2"/>
  <c r="H20" i="5"/>
  <c r="U37" i="2"/>
  <c r="U62" i="2" s="1"/>
  <c r="U64" i="2" s="1"/>
  <c r="U66" i="2" s="1"/>
  <c r="T39" i="2"/>
  <c r="I19" i="6"/>
  <c r="I20" i="6" s="1"/>
  <c r="I20" i="5"/>
  <c r="G20" i="6"/>
  <c r="B52" i="2"/>
  <c r="B51" i="2"/>
  <c r="B49" i="2"/>
  <c r="B47" i="2"/>
  <c r="B45" i="2"/>
  <c r="B44" i="2"/>
  <c r="B50" i="2"/>
  <c r="B48" i="2"/>
  <c r="B46" i="2"/>
  <c r="F14" i="2"/>
  <c r="E12" i="2"/>
  <c r="E13" i="2" s="1"/>
  <c r="B15" i="2"/>
  <c r="E25" i="6" l="1"/>
  <c r="F60" i="2"/>
  <c r="F63" i="2"/>
  <c r="F61" i="2"/>
  <c r="F59" i="2"/>
  <c r="F57" i="2"/>
  <c r="F62" i="2"/>
  <c r="F58" i="2"/>
  <c r="F56" i="2"/>
  <c r="V38" i="2"/>
  <c r="U39" i="2"/>
  <c r="B64" i="2"/>
  <c r="B66" i="2" s="1"/>
  <c r="D44" i="2"/>
  <c r="D52" i="2"/>
  <c r="D55" i="2"/>
  <c r="D51" i="2"/>
  <c r="D48" i="2"/>
  <c r="D50" i="2"/>
  <c r="D47" i="2"/>
  <c r="D54" i="2"/>
  <c r="D43" i="2"/>
  <c r="D53" i="2"/>
  <c r="D15" i="2"/>
  <c r="D46" i="2"/>
  <c r="D49" i="2"/>
  <c r="F45" i="2"/>
  <c r="F43" i="2"/>
  <c r="F54" i="2"/>
  <c r="F52" i="2"/>
  <c r="F53" i="2"/>
  <c r="F46" i="2"/>
  <c r="F55" i="2"/>
  <c r="F44" i="2"/>
  <c r="F15" i="2"/>
  <c r="F51" i="2"/>
  <c r="F50" i="2"/>
  <c r="F48" i="2"/>
  <c r="F49" i="2"/>
  <c r="G10" i="2"/>
  <c r="H10" i="2"/>
  <c r="H12" i="2" s="1"/>
  <c r="H13" i="2" s="1"/>
  <c r="V39" i="2" l="1"/>
  <c r="V63" i="2"/>
  <c r="V64" i="2" s="1"/>
  <c r="V66" i="2" s="1"/>
  <c r="K19" i="5"/>
  <c r="K19" i="6" s="1"/>
  <c r="K20" i="6" s="1"/>
  <c r="L19" i="5"/>
  <c r="L19" i="6" s="1"/>
  <c r="L20" i="6" s="1"/>
  <c r="J21" i="3"/>
  <c r="J19" i="5"/>
  <c r="E14" i="2"/>
  <c r="D64" i="2"/>
  <c r="G12" i="2"/>
  <c r="G13" i="2" s="1"/>
  <c r="H14" i="2"/>
  <c r="I10" i="2"/>
  <c r="I12" i="2" s="1"/>
  <c r="I13" i="2" s="1"/>
  <c r="L20" i="5" l="1"/>
  <c r="H62" i="2"/>
  <c r="H63" i="2"/>
  <c r="H61" i="2"/>
  <c r="H59" i="2"/>
  <c r="H57" i="2"/>
  <c r="H60" i="2"/>
  <c r="H58" i="2"/>
  <c r="H56" i="2"/>
  <c r="K20" i="5"/>
  <c r="L21" i="3"/>
  <c r="K21" i="3"/>
  <c r="J20" i="5"/>
  <c r="J19" i="6"/>
  <c r="J20" i="6" s="1"/>
  <c r="E54" i="2"/>
  <c r="E63" i="2"/>
  <c r="E62" i="2"/>
  <c r="E60" i="2"/>
  <c r="E58" i="2"/>
  <c r="E56" i="2"/>
  <c r="E61" i="2"/>
  <c r="E59" i="2"/>
  <c r="E57" i="2"/>
  <c r="E49" i="2"/>
  <c r="E43" i="2"/>
  <c r="E51" i="2"/>
  <c r="E15" i="2"/>
  <c r="E45" i="2"/>
  <c r="E48" i="2"/>
  <c r="E47" i="2"/>
  <c r="E50" i="2"/>
  <c r="E53" i="2"/>
  <c r="E55" i="2"/>
  <c r="E44" i="2"/>
  <c r="E52" i="2"/>
  <c r="W10" i="2"/>
  <c r="H48" i="2"/>
  <c r="H46" i="2"/>
  <c r="H44" i="2"/>
  <c r="H54" i="2"/>
  <c r="H52" i="2"/>
  <c r="H45" i="2"/>
  <c r="H55" i="2"/>
  <c r="H47" i="2"/>
  <c r="H43" i="2"/>
  <c r="H53" i="2"/>
  <c r="C66" i="2"/>
  <c r="H15" i="2"/>
  <c r="I14" i="2"/>
  <c r="H51" i="2"/>
  <c r="H50" i="2"/>
  <c r="I63" i="2" l="1"/>
  <c r="I62" i="2"/>
  <c r="I61" i="2"/>
  <c r="I60" i="2"/>
  <c r="I59" i="2"/>
  <c r="I58" i="2"/>
  <c r="I57" i="2"/>
  <c r="I56" i="2"/>
  <c r="M19" i="5"/>
  <c r="N21" i="3"/>
  <c r="G14" i="2"/>
  <c r="I48" i="2"/>
  <c r="I46" i="2"/>
  <c r="I44" i="2"/>
  <c r="I54" i="2"/>
  <c r="I52" i="2"/>
  <c r="I47" i="2"/>
  <c r="I43" i="2"/>
  <c r="I55" i="2"/>
  <c r="I49" i="2"/>
  <c r="I45" i="2"/>
  <c r="I53" i="2"/>
  <c r="I15" i="2"/>
  <c r="D66" i="2"/>
  <c r="E46" i="2"/>
  <c r="E64" i="2" s="1"/>
  <c r="I51" i="2"/>
  <c r="J12" i="2"/>
  <c r="J13" i="2" s="1"/>
  <c r="G63" i="2" l="1"/>
  <c r="G62" i="2"/>
  <c r="G61" i="2"/>
  <c r="G60" i="2"/>
  <c r="G59" i="2"/>
  <c r="G58" i="2"/>
  <c r="G57" i="2"/>
  <c r="G56" i="2"/>
  <c r="M21" i="3"/>
  <c r="M20" i="5"/>
  <c r="M19" i="6"/>
  <c r="M20" i="6" s="1"/>
  <c r="G44" i="2"/>
  <c r="G51" i="2"/>
  <c r="G54" i="2"/>
  <c r="G46" i="2"/>
  <c r="G45" i="2"/>
  <c r="G49" i="2"/>
  <c r="G50" i="2"/>
  <c r="G15" i="2"/>
  <c r="G53" i="2"/>
  <c r="G55" i="2"/>
  <c r="G52" i="2"/>
  <c r="G43" i="2"/>
  <c r="G47" i="2"/>
  <c r="W12" i="2"/>
  <c r="N19" i="5"/>
  <c r="N20" i="5" s="1"/>
  <c r="W13" i="2"/>
  <c r="E66" i="2"/>
  <c r="F47" i="2"/>
  <c r="N19" i="6" l="1"/>
  <c r="N20" i="6" s="1"/>
  <c r="O21" i="3"/>
  <c r="O19" i="5"/>
  <c r="F64" i="2"/>
  <c r="F66" i="2" s="1"/>
  <c r="J14" i="2"/>
  <c r="G48" i="2"/>
  <c r="G64" i="2" s="1"/>
  <c r="R20" i="3" l="1"/>
  <c r="J60" i="2"/>
  <c r="W60" i="2" s="1"/>
  <c r="Y60" i="2" s="1"/>
  <c r="V10" i="3" s="1"/>
  <c r="J63" i="2"/>
  <c r="W63" i="2" s="1"/>
  <c r="Y63" i="2" s="1"/>
  <c r="Y10" i="3" s="1"/>
  <c r="J62" i="2"/>
  <c r="W62" i="2" s="1"/>
  <c r="Y62" i="2" s="1"/>
  <c r="X10" i="3" s="1"/>
  <c r="J61" i="2"/>
  <c r="W61" i="2" s="1"/>
  <c r="Y61" i="2" s="1"/>
  <c r="W10" i="3" s="1"/>
  <c r="J59" i="2"/>
  <c r="W59" i="2" s="1"/>
  <c r="Y59" i="2" s="1"/>
  <c r="U10" i="3" s="1"/>
  <c r="J58" i="2"/>
  <c r="W58" i="2" s="1"/>
  <c r="Y58" i="2" s="1"/>
  <c r="T10" i="3" s="1"/>
  <c r="J57" i="2"/>
  <c r="W57" i="2" s="1"/>
  <c r="Y57" i="2" s="1"/>
  <c r="S10" i="3" s="1"/>
  <c r="J56" i="2"/>
  <c r="W56" i="2" s="1"/>
  <c r="Y56" i="2" s="1"/>
  <c r="R10" i="3" s="1"/>
  <c r="Q19" i="5"/>
  <c r="Q21" i="3"/>
  <c r="P19" i="5"/>
  <c r="O20" i="5"/>
  <c r="O19" i="6"/>
  <c r="O20" i="6" s="1"/>
  <c r="W14" i="2"/>
  <c r="W15" i="2" s="1"/>
  <c r="P21" i="3"/>
  <c r="J50" i="2"/>
  <c r="J48" i="2"/>
  <c r="J49" i="2"/>
  <c r="J47" i="2"/>
  <c r="J45" i="2"/>
  <c r="J43" i="2"/>
  <c r="J51" i="2"/>
  <c r="W51" i="2" s="1"/>
  <c r="J54" i="2"/>
  <c r="J52" i="2"/>
  <c r="W52" i="2" s="1"/>
  <c r="J44" i="2"/>
  <c r="J55" i="2"/>
  <c r="J46" i="2"/>
  <c r="J53" i="2"/>
  <c r="J15" i="2"/>
  <c r="G66" i="2"/>
  <c r="H49" i="2"/>
  <c r="R19" i="5" l="1"/>
  <c r="R19" i="6" s="1"/>
  <c r="R20" i="6" s="1"/>
  <c r="R21" i="3"/>
  <c r="S20" i="3"/>
  <c r="S19" i="5" s="1"/>
  <c r="R20" i="5"/>
  <c r="S11" i="3"/>
  <c r="S9" i="5"/>
  <c r="X11" i="3"/>
  <c r="X9" i="5"/>
  <c r="R11" i="3"/>
  <c r="R9" i="5"/>
  <c r="T11" i="3"/>
  <c r="T9" i="5"/>
  <c r="W11" i="3"/>
  <c r="W9" i="5"/>
  <c r="Y11" i="3"/>
  <c r="Y9" i="5"/>
  <c r="U11" i="3"/>
  <c r="U9" i="5"/>
  <c r="V11" i="3"/>
  <c r="V9" i="5"/>
  <c r="Q19" i="6"/>
  <c r="Q20" i="6" s="1"/>
  <c r="Q20" i="5"/>
  <c r="P19" i="6"/>
  <c r="P20" i="5"/>
  <c r="W53" i="2"/>
  <c r="Y53" i="2" s="1"/>
  <c r="O10" i="3" s="1"/>
  <c r="O9" i="5" s="1"/>
  <c r="O9" i="6" s="1"/>
  <c r="W55" i="2"/>
  <c r="Y55" i="2" s="1"/>
  <c r="W46" i="2"/>
  <c r="Y46" i="2" s="1"/>
  <c r="W44" i="2"/>
  <c r="Y44" i="2" s="1"/>
  <c r="W54" i="2"/>
  <c r="Y54" i="2" s="1"/>
  <c r="J64" i="2"/>
  <c r="W43" i="2"/>
  <c r="Y43" i="2" s="1"/>
  <c r="W47" i="2"/>
  <c r="Y47" i="2" s="1"/>
  <c r="I10" i="3" s="1"/>
  <c r="I9" i="5" s="1"/>
  <c r="I9" i="6" s="1"/>
  <c r="W48" i="2"/>
  <c r="Y48" i="2" s="1"/>
  <c r="J10" i="3" s="1"/>
  <c r="W45" i="2"/>
  <c r="Y45" i="2" s="1"/>
  <c r="G10" i="3" s="1"/>
  <c r="G9" i="5" s="1"/>
  <c r="G9" i="6" s="1"/>
  <c r="W49" i="2"/>
  <c r="Y49" i="2" s="1"/>
  <c r="K10" i="3" s="1"/>
  <c r="H64" i="2"/>
  <c r="H66" i="2" s="1"/>
  <c r="I50" i="2"/>
  <c r="I64" i="2" s="1"/>
  <c r="T20" i="3" l="1"/>
  <c r="T19" i="5" s="1"/>
  <c r="S19" i="6"/>
  <c r="S20" i="6" s="1"/>
  <c r="S20" i="5"/>
  <c r="S22" i="5" s="1"/>
  <c r="J9" i="5"/>
  <c r="J9" i="6" s="1"/>
  <c r="J22" i="6" s="1"/>
  <c r="J29" i="3"/>
  <c r="V10" i="5"/>
  <c r="V9" i="6"/>
  <c r="V10" i="6" s="1"/>
  <c r="U9" i="6"/>
  <c r="U10" i="6" s="1"/>
  <c r="U10" i="5"/>
  <c r="Y9" i="6"/>
  <c r="Y10" i="6" s="1"/>
  <c r="Y10" i="5"/>
  <c r="W9" i="6"/>
  <c r="W10" i="6" s="1"/>
  <c r="W10" i="5"/>
  <c r="T10" i="5"/>
  <c r="T9" i="6"/>
  <c r="T10" i="6" s="1"/>
  <c r="R10" i="5"/>
  <c r="R9" i="6"/>
  <c r="R22" i="5"/>
  <c r="X10" i="5"/>
  <c r="X9" i="6"/>
  <c r="X10" i="6" s="1"/>
  <c r="S9" i="6"/>
  <c r="S10" i="6" s="1"/>
  <c r="S10" i="5"/>
  <c r="K9" i="5"/>
  <c r="K9" i="6" s="1"/>
  <c r="K29" i="3"/>
  <c r="G59" i="4"/>
  <c r="S21" i="3"/>
  <c r="P10" i="3"/>
  <c r="H10" i="3"/>
  <c r="Q10" i="3"/>
  <c r="P20" i="6"/>
  <c r="W50" i="2"/>
  <c r="Y50" i="2" s="1"/>
  <c r="L10" i="3" s="1"/>
  <c r="O10" i="5"/>
  <c r="O11" i="3"/>
  <c r="O10" i="6"/>
  <c r="F10" i="3"/>
  <c r="G29" i="3"/>
  <c r="G10" i="6"/>
  <c r="G10" i="5"/>
  <c r="E10" i="3"/>
  <c r="E9" i="5"/>
  <c r="E10" i="5" s="1"/>
  <c r="E9" i="6"/>
  <c r="E10" i="6" s="1"/>
  <c r="K11" i="3"/>
  <c r="I66" i="2"/>
  <c r="R22" i="6" l="1"/>
  <c r="R10" i="6"/>
  <c r="T21" i="3"/>
  <c r="H59" i="4"/>
  <c r="U20" i="3" s="1"/>
  <c r="S22" i="6"/>
  <c r="T19" i="6"/>
  <c r="T20" i="6" s="1"/>
  <c r="T22" i="6" s="1"/>
  <c r="T20" i="5"/>
  <c r="T22" i="5" s="1"/>
  <c r="J22" i="5"/>
  <c r="K22" i="5"/>
  <c r="F29" i="3"/>
  <c r="F9" i="5"/>
  <c r="F22" i="5" s="1"/>
  <c r="Q11" i="3"/>
  <c r="Q9" i="5"/>
  <c r="P11" i="3"/>
  <c r="P9" i="5"/>
  <c r="P22" i="5" s="1"/>
  <c r="L9" i="5"/>
  <c r="L9" i="6" s="1"/>
  <c r="H9" i="5"/>
  <c r="H29" i="3"/>
  <c r="G63" i="4"/>
  <c r="G22" i="5"/>
  <c r="H71" i="4"/>
  <c r="X20" i="3" s="1"/>
  <c r="H11" i="3"/>
  <c r="J10" i="6"/>
  <c r="O22" i="6"/>
  <c r="W64" i="2"/>
  <c r="Y64" i="2" s="1"/>
  <c r="J11" i="3"/>
  <c r="O22" i="5"/>
  <c r="Q10" i="5"/>
  <c r="E22" i="6"/>
  <c r="G22" i="6"/>
  <c r="J10" i="5"/>
  <c r="E22" i="5"/>
  <c r="E23" i="5" s="1"/>
  <c r="E29" i="3"/>
  <c r="E11" i="3"/>
  <c r="F22" i="3" s="1"/>
  <c r="I22" i="5"/>
  <c r="I10" i="5"/>
  <c r="I10" i="6"/>
  <c r="I22" i="6"/>
  <c r="I29" i="3"/>
  <c r="I11" i="3"/>
  <c r="G11" i="3"/>
  <c r="K22" i="6"/>
  <c r="K10" i="6"/>
  <c r="K10" i="5"/>
  <c r="Y51" i="2"/>
  <c r="M10" i="3" s="1"/>
  <c r="M9" i="5" s="1"/>
  <c r="M9" i="6" s="1"/>
  <c r="J66" i="2"/>
  <c r="W66" i="2" s="1"/>
  <c r="U21" i="3" l="1"/>
  <c r="U19" i="5"/>
  <c r="U20" i="5" s="1"/>
  <c r="U22" i="5" s="1"/>
  <c r="H63" i="4"/>
  <c r="V20" i="3" s="1"/>
  <c r="V21" i="3" s="1"/>
  <c r="X21" i="3"/>
  <c r="X19" i="5"/>
  <c r="U19" i="6"/>
  <c r="U20" i="6" s="1"/>
  <c r="U22" i="6" s="1"/>
  <c r="H9" i="6"/>
  <c r="H22" i="5"/>
  <c r="L22" i="5"/>
  <c r="H10" i="5"/>
  <c r="P9" i="6"/>
  <c r="P10" i="5"/>
  <c r="Q9" i="6"/>
  <c r="Q22" i="6" s="1"/>
  <c r="Q22" i="5"/>
  <c r="F9" i="6"/>
  <c r="F10" i="5"/>
  <c r="E30" i="3"/>
  <c r="F30" i="3" s="1"/>
  <c r="G30" i="3" s="1"/>
  <c r="H30" i="3" s="1"/>
  <c r="I30" i="3" s="1"/>
  <c r="J30" i="3" s="1"/>
  <c r="K30" i="3" s="1"/>
  <c r="M30" i="3" s="1"/>
  <c r="M29" i="3"/>
  <c r="F23" i="5"/>
  <c r="G23" i="5" s="1"/>
  <c r="E23" i="6"/>
  <c r="E29" i="6"/>
  <c r="F21" i="6" s="1"/>
  <c r="E29" i="5"/>
  <c r="F21" i="5" s="1"/>
  <c r="L11" i="3"/>
  <c r="L10" i="6"/>
  <c r="L22" i="6"/>
  <c r="M11" i="3"/>
  <c r="L10" i="5"/>
  <c r="Y52" i="2"/>
  <c r="N10" i="3" s="1"/>
  <c r="N9" i="5" s="1"/>
  <c r="N9" i="6" s="1"/>
  <c r="H23" i="5" l="1"/>
  <c r="I23" i="5" s="1"/>
  <c r="J23" i="5" s="1"/>
  <c r="K23" i="5" s="1"/>
  <c r="L23" i="5" s="1"/>
  <c r="V19" i="5"/>
  <c r="G67" i="4"/>
  <c r="H67" i="4" s="1"/>
  <c r="W20" i="3" s="1"/>
  <c r="W21" i="3" s="1"/>
  <c r="X19" i="6"/>
  <c r="X20" i="6" s="1"/>
  <c r="X22" i="6" s="1"/>
  <c r="X20" i="5"/>
  <c r="X22" i="5" s="1"/>
  <c r="Y20" i="3"/>
  <c r="V19" i="6"/>
  <c r="V20" i="6" s="1"/>
  <c r="V22" i="6" s="1"/>
  <c r="V20" i="5"/>
  <c r="V22" i="5" s="1"/>
  <c r="F22" i="6"/>
  <c r="F10" i="6"/>
  <c r="P10" i="6"/>
  <c r="P22" i="6"/>
  <c r="H10" i="6"/>
  <c r="H22" i="6"/>
  <c r="M22" i="5"/>
  <c r="N11" i="3"/>
  <c r="Z9" i="5"/>
  <c r="Z10" i="5" s="1"/>
  <c r="M22" i="6"/>
  <c r="M10" i="6"/>
  <c r="M10" i="5"/>
  <c r="W19" i="5" l="1"/>
  <c r="W20" i="5" s="1"/>
  <c r="W22" i="5" s="1"/>
  <c r="F23" i="6"/>
  <c r="G23" i="6" s="1"/>
  <c r="H23" i="6" s="1"/>
  <c r="I23" i="6" s="1"/>
  <c r="J23" i="6" s="1"/>
  <c r="K23" i="6" s="1"/>
  <c r="L23" i="6" s="1"/>
  <c r="M23" i="6" s="1"/>
  <c r="W19" i="6"/>
  <c r="W20" i="6" s="1"/>
  <c r="W22" i="6" s="1"/>
  <c r="Y19" i="5"/>
  <c r="Y21" i="3"/>
  <c r="Z20" i="3"/>
  <c r="Z21" i="3" s="1"/>
  <c r="M23" i="5"/>
  <c r="H29" i="6"/>
  <c r="I29" i="6" s="1"/>
  <c r="J29" i="6" s="1"/>
  <c r="K29" i="6" s="1"/>
  <c r="Z9" i="6"/>
  <c r="Z10" i="6" s="1"/>
  <c r="Z10" i="3"/>
  <c r="N10" i="5"/>
  <c r="N22" i="5"/>
  <c r="N10" i="6"/>
  <c r="N22" i="6"/>
  <c r="Q10" i="6"/>
  <c r="N23" i="5" l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L21" i="6"/>
  <c r="L29" i="6" s="1"/>
  <c r="M21" i="6" s="1"/>
  <c r="M29" i="6" s="1"/>
  <c r="N21" i="6" s="1"/>
  <c r="N29" i="6" s="1"/>
  <c r="O21" i="6" s="1"/>
  <c r="O29" i="6" s="1"/>
  <c r="P21" i="6" s="1"/>
  <c r="P29" i="6" s="1"/>
  <c r="Q21" i="6" s="1"/>
  <c r="Q29" i="6" s="1"/>
  <c r="Y19" i="6"/>
  <c r="Y20" i="6" s="1"/>
  <c r="Y22" i="6" s="1"/>
  <c r="Y20" i="5"/>
  <c r="Y22" i="5" s="1"/>
  <c r="Z19" i="5"/>
  <c r="Z20" i="5" s="1"/>
  <c r="Z22" i="5" s="1"/>
  <c r="N23" i="6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Z19" i="6" l="1"/>
  <c r="Z20" i="6" s="1"/>
  <c r="Y23" i="5"/>
  <c r="Y23" i="6"/>
  <c r="R21" i="6"/>
  <c r="R29" i="6" s="1"/>
  <c r="S21" i="6" s="1"/>
  <c r="S29" i="6" s="1"/>
  <c r="T21" i="6" s="1"/>
  <c r="T29" i="6" s="1"/>
  <c r="U21" i="6" s="1"/>
  <c r="U29" i="6" s="1"/>
  <c r="V21" i="6" s="1"/>
  <c r="V29" i="6" s="1"/>
  <c r="W21" i="6" s="1"/>
  <c r="W29" i="6" s="1"/>
  <c r="X21" i="6" s="1"/>
  <c r="X29" i="6" s="1"/>
  <c r="Y21" i="6" s="1"/>
  <c r="Y29" i="6" s="1"/>
  <c r="Z21" i="6" s="1"/>
  <c r="Z22" i="6" l="1"/>
  <c r="D20" i="3"/>
  <c r="C13" i="1"/>
  <c r="H13" i="1" s="1"/>
  <c r="E12" i="1"/>
  <c r="E13" i="1" s="1"/>
  <c r="J7" i="1" s="1"/>
  <c r="J13" i="1" s="1"/>
  <c r="D19" i="5" l="1"/>
  <c r="D21" i="3"/>
  <c r="AB20" i="3"/>
  <c r="D19" i="6" l="1"/>
  <c r="D20" i="6" s="1"/>
  <c r="D20" i="5"/>
  <c r="H7" i="1" l="1"/>
  <c r="D10" i="3" s="1"/>
  <c r="D11" i="3" l="1"/>
  <c r="D23" i="3" s="1"/>
  <c r="D26" i="3" s="1"/>
  <c r="D9" i="5"/>
  <c r="D10" i="5" l="1"/>
  <c r="D22" i="5" s="1"/>
  <c r="D9" i="6"/>
  <c r="D10" i="6" s="1"/>
  <c r="D22" i="6" s="1"/>
  <c r="G29" i="6" l="1"/>
  <c r="F31" i="3"/>
  <c r="M31" i="3" s="1"/>
  <c r="Z9" i="3"/>
  <c r="Z11" i="3" s="1"/>
  <c r="Z26" i="3" s="1"/>
  <c r="Z28" i="3" s="1"/>
  <c r="F24" i="5"/>
  <c r="Z24" i="5" s="1"/>
  <c r="Z29" i="5" s="1"/>
  <c r="Z32" i="5" s="1"/>
  <c r="F11" i="3"/>
  <c r="F23" i="3" s="1"/>
  <c r="F26" i="3" s="1"/>
  <c r="G22" i="3" s="1"/>
  <c r="G23" i="3" s="1"/>
  <c r="G26" i="3" s="1"/>
  <c r="H22" i="3" s="1"/>
  <c r="H23" i="3" s="1"/>
  <c r="H26" i="3" s="1"/>
  <c r="I22" i="3" s="1"/>
  <c r="I23" i="3" s="1"/>
  <c r="I26" i="3" s="1"/>
  <c r="J22" i="3" s="1"/>
  <c r="J23" i="3" s="1"/>
  <c r="J26" i="3" s="1"/>
  <c r="K22" i="3" s="1"/>
  <c r="K23" i="3" s="1"/>
  <c r="K26" i="3" s="1"/>
  <c r="L22" i="3" s="1"/>
  <c r="L23" i="3" s="1"/>
  <c r="L26" i="3" s="1"/>
  <c r="M22" i="3" s="1"/>
  <c r="M23" i="3" s="1"/>
  <c r="M26" i="3" s="1"/>
  <c r="N22" i="3" s="1"/>
  <c r="N23" i="3" s="1"/>
  <c r="N26" i="3" s="1"/>
  <c r="O22" i="3" s="1"/>
  <c r="O23" i="3" s="1"/>
  <c r="O26" i="3" s="1"/>
  <c r="P22" i="3" s="1"/>
  <c r="P23" i="3" s="1"/>
  <c r="P26" i="3" s="1"/>
  <c r="Q22" i="3" s="1"/>
  <c r="Q23" i="3" s="1"/>
  <c r="Q26" i="3" s="1"/>
  <c r="R22" i="3" s="1"/>
  <c r="R23" i="3" s="1"/>
  <c r="R26" i="3" s="1"/>
  <c r="S22" i="3" s="1"/>
  <c r="S23" i="3" s="1"/>
  <c r="S26" i="3" s="1"/>
  <c r="T22" i="3" s="1"/>
  <c r="T23" i="3" s="1"/>
  <c r="T26" i="3" s="1"/>
  <c r="U22" i="3" s="1"/>
  <c r="U23" i="3" s="1"/>
  <c r="U26" i="3" s="1"/>
  <c r="V22" i="3" s="1"/>
  <c r="V23" i="3" s="1"/>
  <c r="V26" i="3" s="1"/>
  <c r="W22" i="3" s="1"/>
  <c r="W23" i="3" s="1"/>
  <c r="W26" i="3" s="1"/>
  <c r="X22" i="3" s="1"/>
  <c r="X23" i="3" s="1"/>
  <c r="X26" i="3" s="1"/>
  <c r="Y22" i="3" s="1"/>
  <c r="Y23" i="3" s="1"/>
  <c r="Y26" i="3" s="1"/>
  <c r="Z22" i="3" s="1"/>
  <c r="F29" i="5" l="1"/>
  <c r="G21" i="5" s="1"/>
  <c r="G29" i="5" s="1"/>
  <c r="H21" i="5" s="1"/>
  <c r="H29" i="5" s="1"/>
  <c r="I21" i="5" s="1"/>
  <c r="I29" i="5" s="1"/>
  <c r="J21" i="5" s="1"/>
  <c r="J29" i="5" s="1"/>
  <c r="K21" i="5" s="1"/>
  <c r="K29" i="5" s="1"/>
  <c r="L21" i="5" s="1"/>
  <c r="L29" i="5" s="1"/>
  <c r="M21" i="5" s="1"/>
  <c r="M29" i="5" s="1"/>
  <c r="N21" i="5" s="1"/>
  <c r="N29" i="5" s="1"/>
  <c r="O21" i="5" s="1"/>
  <c r="O29" i="5" s="1"/>
  <c r="P21" i="5" s="1"/>
  <c r="P29" i="5" s="1"/>
  <c r="Q21" i="5" s="1"/>
  <c r="Q29" i="5" s="1"/>
  <c r="R21" i="5" s="1"/>
  <c r="R29" i="5" s="1"/>
  <c r="S21" i="5" s="1"/>
  <c r="S29" i="5" s="1"/>
  <c r="T21" i="5" s="1"/>
  <c r="T29" i="5" s="1"/>
  <c r="U21" i="5" s="1"/>
  <c r="U29" i="5" s="1"/>
  <c r="V21" i="5" s="1"/>
  <c r="V29" i="5" s="1"/>
  <c r="W21" i="5" s="1"/>
  <c r="W29" i="5" s="1"/>
  <c r="X21" i="5" s="1"/>
  <c r="X29" i="5" s="1"/>
  <c r="Y21" i="5" s="1"/>
  <c r="Y29" i="5" s="1"/>
  <c r="Z21" i="5" s="1"/>
  <c r="F24" i="6"/>
  <c r="F25" i="5"/>
  <c r="G25" i="5" s="1"/>
  <c r="H25" i="5" s="1"/>
  <c r="I25" i="5" s="1"/>
  <c r="J25" i="5" s="1"/>
  <c r="K25" i="5" s="1"/>
  <c r="L25" i="5" s="1"/>
  <c r="D24" i="5"/>
  <c r="D29" i="5" s="1"/>
  <c r="Z24" i="6" l="1"/>
  <c r="Z29" i="6" s="1"/>
  <c r="Z31" i="6" s="1"/>
  <c r="F29" i="6"/>
  <c r="D24" i="6"/>
  <c r="D29" i="6" s="1"/>
  <c r="F25" i="6"/>
  <c r="G25" i="6" s="1"/>
  <c r="H25" i="6" s="1"/>
  <c r="I25" i="6" s="1"/>
  <c r="J25" i="6" s="1"/>
  <c r="K25" i="6" s="1"/>
  <c r="L25" i="6" s="1"/>
</calcChain>
</file>

<file path=xl/sharedStrings.xml><?xml version="1.0" encoding="utf-8"?>
<sst xmlns="http://schemas.openxmlformats.org/spreadsheetml/2006/main" count="282" uniqueCount="98">
  <si>
    <t xml:space="preserve">COST OF PROJECT &amp; MEANS OF FINANCE </t>
  </si>
  <si>
    <t>Sl. No</t>
  </si>
  <si>
    <t xml:space="preserve">Particulars </t>
  </si>
  <si>
    <t>Amount</t>
  </si>
  <si>
    <t xml:space="preserve">Sl. No. </t>
  </si>
  <si>
    <t xml:space="preserve">Remaining Amount </t>
  </si>
  <si>
    <t xml:space="preserve">Construction Cost </t>
  </si>
  <si>
    <t xml:space="preserve">Administrative &amp; Other Expenses </t>
  </si>
  <si>
    <t xml:space="preserve">Finance Charges </t>
  </si>
  <si>
    <t xml:space="preserve">Promoter Contribution </t>
  </si>
  <si>
    <t xml:space="preserve">Loan From SBI </t>
  </si>
  <si>
    <t>Advance from Booking /Sales</t>
  </si>
  <si>
    <t xml:space="preserve">Remaining Cost </t>
  </si>
  <si>
    <t xml:space="preserve">Rs. In Lacs </t>
  </si>
  <si>
    <t xml:space="preserve">Total </t>
  </si>
  <si>
    <t>Months</t>
  </si>
  <si>
    <t>Quarter</t>
  </si>
  <si>
    <t>Particulars</t>
  </si>
  <si>
    <t>Quarter ended</t>
  </si>
  <si>
    <t>Total</t>
  </si>
  <si>
    <t>No of Flats to be sold</t>
  </si>
  <si>
    <t>Average Area of flats</t>
  </si>
  <si>
    <t>Total Area</t>
  </si>
  <si>
    <t>Gross Sale Value</t>
  </si>
  <si>
    <t xml:space="preserve">Net Sales </t>
  </si>
  <si>
    <t>Collection/Advances From Booking</t>
  </si>
  <si>
    <t>Amount in Rs Lacs</t>
  </si>
  <si>
    <t>Average Rate per sft</t>
  </si>
  <si>
    <t xml:space="preserve">Total Revenue </t>
  </si>
  <si>
    <t xml:space="preserve">SALES PLAN </t>
  </si>
  <si>
    <t>Net Sale Rs. In Lacs</t>
  </si>
  <si>
    <t>S.NO.</t>
  </si>
  <si>
    <t>PARTICULARS</t>
  </si>
  <si>
    <t>I</t>
  </si>
  <si>
    <t xml:space="preserve">Sources Of Fund </t>
  </si>
  <si>
    <t>Total Receipts</t>
  </si>
  <si>
    <t>II</t>
  </si>
  <si>
    <t xml:space="preserve">Application of Funds </t>
  </si>
  <si>
    <t>Total Payments</t>
  </si>
  <si>
    <t>Opening Cash Balance</t>
  </si>
  <si>
    <t>Deficit/Surplus</t>
  </si>
  <si>
    <t>Closing Cash Balance</t>
  </si>
  <si>
    <t xml:space="preserve">Rs. In lacs </t>
  </si>
  <si>
    <t xml:space="preserve">Promoter's Contribution </t>
  </si>
  <si>
    <t xml:space="preserve">Net Receivable &amp; Booking Money </t>
  </si>
  <si>
    <t xml:space="preserve">Sanction , Consultancy &amp; Govt.approval Fees </t>
  </si>
  <si>
    <t xml:space="preserve">Add : Sales from Commercial Space </t>
  </si>
  <si>
    <t xml:space="preserve">INTEREST CALCULATION </t>
  </si>
  <si>
    <t xml:space="preserve">PROJECTED CASH FLOW STATEMENT </t>
  </si>
  <si>
    <t xml:space="preserve">Term Loan From Bank </t>
  </si>
  <si>
    <t xml:space="preserve">Repayment of Term Loan </t>
  </si>
  <si>
    <t>Cumulative Deficit/Surplus</t>
  </si>
  <si>
    <t xml:space="preserve">Cumulative Promoter's Contribution </t>
  </si>
  <si>
    <t xml:space="preserve">Cumulative Term Loan From Bank </t>
  </si>
  <si>
    <t>Contingencies</t>
  </si>
  <si>
    <t>Oct-Dec 22</t>
  </si>
  <si>
    <t>Jan-Mar 23</t>
  </si>
  <si>
    <t>April-June23</t>
  </si>
  <si>
    <t>July-Sept 23</t>
  </si>
  <si>
    <t>Oct-Dec 23</t>
  </si>
  <si>
    <t>Jan-Mar 24</t>
  </si>
  <si>
    <t>April-June24</t>
  </si>
  <si>
    <t>July-Sept 24</t>
  </si>
  <si>
    <t>Oct-Dec 24</t>
  </si>
  <si>
    <t>Jan-Mar 25</t>
  </si>
  <si>
    <t>DSRA</t>
  </si>
  <si>
    <t>Apr-June 25</t>
  </si>
  <si>
    <t>Land Development Cost</t>
  </si>
  <si>
    <t>Advance for Land</t>
  </si>
  <si>
    <t>July- Sept 25</t>
  </si>
  <si>
    <t>Oct- Dec 25</t>
  </si>
  <si>
    <t>Jan-Mar 26</t>
  </si>
  <si>
    <t>Apr- June 26</t>
  </si>
  <si>
    <t>July- Sept 26</t>
  </si>
  <si>
    <t>Oct -Dec 26</t>
  </si>
  <si>
    <t>Jan -Mar 27</t>
  </si>
  <si>
    <t>Apr - June 27</t>
  </si>
  <si>
    <t xml:space="preserve">Rs. In Cr </t>
  </si>
  <si>
    <t xml:space="preserve">Sanction, Consultant &amp; Architect Cost </t>
  </si>
  <si>
    <t>July - Sept 27</t>
  </si>
  <si>
    <t>Apr -June 27</t>
  </si>
  <si>
    <t>Interest Calculation</t>
  </si>
  <si>
    <t>Loan Disbursement</t>
  </si>
  <si>
    <t>Loan Repayment</t>
  </si>
  <si>
    <t>Loan Outstanding</t>
  </si>
  <si>
    <t>Interest @11.15%</t>
  </si>
  <si>
    <t>Amt. Rs.</t>
  </si>
  <si>
    <t>III</t>
  </si>
  <si>
    <t>IV</t>
  </si>
  <si>
    <t>Disbursement at the beginning of the quarter</t>
  </si>
  <si>
    <t xml:space="preserve"> </t>
  </si>
  <si>
    <t>Repayment at the end of the quarter</t>
  </si>
  <si>
    <t>Cost Incurred as on 29 Sept, 22</t>
  </si>
  <si>
    <t>M/S Piano Real Estates LLP</t>
  </si>
  <si>
    <t>Till  29.09.22</t>
  </si>
  <si>
    <t>Less: Revenue Share of Associate land owners @50%</t>
  </si>
  <si>
    <t>Till Date 29.09.22</t>
  </si>
  <si>
    <t>PROJECT : Tattvam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</si>
</sst>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mmm\-yy;@"/>
    <numFmt numFmtId="166" formatCode="mm/yy"/>
    <numFmt numFmtId="167" formatCode="#,##0.00\ ;&quot; (&quot;#,##0.00\);&quot; -&quot;#\ ;@\ "/>
    <numFmt numFmtId="168" formatCode="#,##0\ ;&quot; (&quot;#,##0\);&quot; -&quot;#\ ;@\ "/>
    <numFmt numFmtId="169" formatCode="#,##0.00\ ;&quot; (&quot;#,##0.00\);&quot; -&quot;#.0\ ;@\ "/>
    <numFmt numFmtId="170" formatCode="#,##0.00\ ;&quot; (&quot;#,##0.00\);&quot; -&quot;#.00\ ;@\ "/>
    <numFmt numFmtId="171" formatCode="_(* #,##0_);_(* \(#,##0\);_(* &quot;-&quot;??_);_(@_)"/>
    <numFmt numFmtId="172" formatCode="_(* #,##0.00000000_);_(* \(#,##0.00000000\);_(* &quot;-&quot;??_);_(@_)"/>
    <numFmt numFmtId="173" formatCode="0.0000"/>
    <numFmt numFmtId="174" formatCode="#,##0.0000\ ;&quot; (&quot;#,##0.0000\);&quot; -&quot;#.0000\ ;@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color indexed="8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2"/>
      <color indexed="8"/>
      <name val="Bookman Old Style"/>
      <family val="1"/>
    </font>
    <font>
      <b/>
      <sz val="12"/>
      <name val="Bookman Old Style"/>
      <family val="1"/>
    </font>
    <font>
      <sz val="10"/>
      <name val="Verdana"/>
      <family val="2"/>
    </font>
    <font>
      <sz val="10"/>
      <color indexed="9"/>
      <name val="Bookman Old Style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/>
    <xf numFmtId="167" fontId="5" fillId="0" borderId="0"/>
    <xf numFmtId="167" fontId="5" fillId="0" borderId="0"/>
    <xf numFmtId="9" fontId="5" fillId="0" borderId="0"/>
    <xf numFmtId="0" fontId="5" fillId="0" borderId="0"/>
    <xf numFmtId="0" fontId="20" fillId="0" borderId="0"/>
    <xf numFmtId="167" fontId="5" fillId="0" borderId="0"/>
    <xf numFmtId="0" fontId="20" fillId="0" borderId="0"/>
    <xf numFmtId="0" fontId="5" fillId="0" borderId="0"/>
    <xf numFmtId="0" fontId="1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4" applyFont="1" applyFill="1" applyBorder="1"/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/>
    <xf numFmtId="166" fontId="9" fillId="0" borderId="0" xfId="3" applyNumberFormat="1" applyFont="1" applyFill="1" applyBorder="1" applyAlignment="1">
      <alignment horizontal="center" vertical="center" wrapText="1"/>
    </xf>
    <xf numFmtId="9" fontId="9" fillId="0" borderId="0" xfId="5" applyFont="1" applyFill="1" applyBorder="1" applyAlignment="1" applyProtection="1">
      <alignment vertical="center"/>
    </xf>
    <xf numFmtId="9" fontId="9" fillId="0" borderId="0" xfId="5" applyFont="1" applyFill="1" applyBorder="1" applyAlignment="1" applyProtection="1"/>
    <xf numFmtId="168" fontId="9" fillId="0" borderId="0" xfId="7" applyNumberFormat="1" applyFont="1" applyFill="1" applyBorder="1" applyAlignment="1" applyProtection="1"/>
    <xf numFmtId="168" fontId="9" fillId="0" borderId="0" xfId="7" applyNumberFormat="1" applyFont="1" applyFill="1" applyBorder="1" applyAlignment="1" applyProtection="1">
      <alignment horizontal="left" indent="2"/>
    </xf>
    <xf numFmtId="0" fontId="9" fillId="0" borderId="0" xfId="3" applyFont="1" applyFill="1" applyBorder="1"/>
    <xf numFmtId="165" fontId="7" fillId="0" borderId="0" xfId="4" applyNumberFormat="1" applyFont="1" applyFill="1" applyBorder="1" applyAlignment="1">
      <alignment horizontal="center"/>
    </xf>
    <xf numFmtId="166" fontId="17" fillId="0" borderId="2" xfId="3" applyNumberFormat="1" applyFont="1" applyFill="1" applyBorder="1" applyAlignment="1">
      <alignment horizontal="center" vertical="center" wrapText="1"/>
    </xf>
    <xf numFmtId="168" fontId="17" fillId="0" borderId="2" xfId="6" applyNumberFormat="1" applyFont="1" applyFill="1" applyBorder="1" applyAlignment="1" applyProtection="1">
      <alignment horizontal="center" vertical="center"/>
    </xf>
    <xf numFmtId="168" fontId="17" fillId="0" borderId="3" xfId="6" applyNumberFormat="1" applyFont="1" applyFill="1" applyBorder="1" applyAlignment="1" applyProtection="1">
      <alignment vertical="center"/>
    </xf>
    <xf numFmtId="168" fontId="17" fillId="0" borderId="2" xfId="6" applyNumberFormat="1" applyFont="1" applyFill="1" applyBorder="1" applyAlignment="1" applyProtection="1">
      <alignment vertical="center"/>
    </xf>
    <xf numFmtId="0" fontId="19" fillId="0" borderId="2" xfId="3" applyFont="1" applyFill="1" applyBorder="1" applyAlignment="1">
      <alignment horizontal="left" vertical="center"/>
    </xf>
    <xf numFmtId="168" fontId="17" fillId="0" borderId="5" xfId="6" applyNumberFormat="1" applyFont="1" applyFill="1" applyBorder="1" applyAlignment="1" applyProtection="1">
      <alignment vertical="center"/>
    </xf>
    <xf numFmtId="168" fontId="17" fillId="0" borderId="14" xfId="6" applyNumberFormat="1" applyFont="1" applyFill="1" applyBorder="1" applyAlignment="1" applyProtection="1">
      <alignment vertical="center"/>
    </xf>
    <xf numFmtId="168" fontId="19" fillId="0" borderId="1" xfId="6" applyNumberFormat="1" applyFont="1" applyFill="1" applyBorder="1" applyAlignment="1" applyProtection="1">
      <alignment vertical="center"/>
    </xf>
    <xf numFmtId="168" fontId="19" fillId="0" borderId="1" xfId="6" applyNumberFormat="1" applyFont="1" applyFill="1" applyBorder="1" applyAlignment="1" applyProtection="1">
      <alignment horizontal="center" vertical="center"/>
    </xf>
    <xf numFmtId="0" fontId="19" fillId="0" borderId="2" xfId="3" applyFont="1" applyFill="1" applyBorder="1" applyAlignment="1">
      <alignment vertical="center" wrapText="1"/>
    </xf>
    <xf numFmtId="168" fontId="19" fillId="0" borderId="8" xfId="6" applyNumberFormat="1" applyFont="1" applyFill="1" applyBorder="1" applyAlignment="1" applyProtection="1">
      <alignment vertical="center"/>
    </xf>
    <xf numFmtId="168" fontId="19" fillId="0" borderId="9" xfId="6" applyNumberFormat="1" applyFont="1" applyFill="1" applyBorder="1" applyAlignment="1" applyProtection="1">
      <alignment horizontal="center" vertical="center"/>
    </xf>
    <xf numFmtId="168" fontId="19" fillId="0" borderId="3" xfId="6" applyNumberFormat="1" applyFont="1" applyFill="1" applyBorder="1" applyAlignment="1" applyProtection="1">
      <alignment vertical="center"/>
    </xf>
    <xf numFmtId="168" fontId="19" fillId="0" borderId="2" xfId="6" applyNumberFormat="1" applyFont="1" applyFill="1" applyBorder="1" applyAlignment="1" applyProtection="1">
      <alignment horizontal="center" vertical="center"/>
    </xf>
    <xf numFmtId="169" fontId="19" fillId="0" borderId="3" xfId="6" applyNumberFormat="1" applyFont="1" applyFill="1" applyBorder="1" applyAlignment="1" applyProtection="1">
      <alignment vertical="center"/>
    </xf>
    <xf numFmtId="169" fontId="19" fillId="0" borderId="2" xfId="6" applyNumberFormat="1" applyFont="1" applyFill="1" applyBorder="1" applyAlignment="1" applyProtection="1">
      <alignment horizontal="center" vertical="center"/>
    </xf>
    <xf numFmtId="10" fontId="2" fillId="0" borderId="2" xfId="4" applyNumberFormat="1" applyFont="1" applyFill="1" applyBorder="1" applyAlignment="1">
      <alignment horizontal="center" vertical="center"/>
    </xf>
    <xf numFmtId="168" fontId="14" fillId="0" borderId="2" xfId="6" applyNumberFormat="1" applyFont="1" applyFill="1" applyBorder="1" applyAlignment="1" applyProtection="1">
      <alignment vertical="center"/>
    </xf>
    <xf numFmtId="168" fontId="13" fillId="0" borderId="2" xfId="3" applyNumberFormat="1" applyFont="1" applyFill="1" applyBorder="1" applyAlignment="1">
      <alignment vertical="center"/>
    </xf>
    <xf numFmtId="167" fontId="13" fillId="0" borderId="2" xfId="11" applyFont="1" applyFill="1" applyBorder="1" applyAlignment="1" applyProtection="1">
      <alignment vertical="center" wrapText="1"/>
    </xf>
    <xf numFmtId="168" fontId="19" fillId="0" borderId="2" xfId="6" applyNumberFormat="1" applyFont="1" applyFill="1" applyBorder="1" applyAlignment="1" applyProtection="1">
      <alignment vertical="center"/>
    </xf>
    <xf numFmtId="0" fontId="4" fillId="0" borderId="0" xfId="0" applyFont="1"/>
    <xf numFmtId="14" fontId="0" fillId="0" borderId="0" xfId="0" applyNumberFormat="1"/>
    <xf numFmtId="171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71" fontId="0" fillId="0" borderId="0" xfId="0" applyNumberForma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6" fillId="0" borderId="0" xfId="3" applyFont="1" applyFill="1" applyBorder="1"/>
    <xf numFmtId="0" fontId="15" fillId="0" borderId="2" xfId="4" applyFont="1" applyFill="1" applyBorder="1" applyAlignment="1">
      <alignment vertical="center"/>
    </xf>
    <xf numFmtId="0" fontId="16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165" fontId="17" fillId="0" borderId="3" xfId="3" applyNumberFormat="1" applyFont="1" applyFill="1" applyBorder="1" applyAlignment="1">
      <alignment horizontal="center" vertical="center" wrapText="1"/>
    </xf>
    <xf numFmtId="165" fontId="17" fillId="0" borderId="4" xfId="3" applyNumberFormat="1" applyFont="1" applyFill="1" applyBorder="1" applyAlignment="1">
      <alignment horizontal="center" vertical="center"/>
    </xf>
    <xf numFmtId="165" fontId="17" fillId="0" borderId="2" xfId="3" applyNumberFormat="1" applyFont="1" applyFill="1" applyBorder="1" applyAlignment="1">
      <alignment horizontal="center" vertical="center"/>
    </xf>
    <xf numFmtId="0" fontId="9" fillId="0" borderId="0" xfId="3" applyFont="1" applyFill="1"/>
    <xf numFmtId="0" fontId="18" fillId="0" borderId="2" xfId="3" applyFont="1" applyFill="1" applyBorder="1" applyAlignment="1">
      <alignment horizontal="left" vertical="center"/>
    </xf>
    <xf numFmtId="166" fontId="17" fillId="0" borderId="3" xfId="3" applyNumberFormat="1" applyFont="1" applyFill="1" applyBorder="1" applyAlignment="1">
      <alignment horizontal="center" vertical="center" wrapText="1"/>
    </xf>
    <xf numFmtId="166" fontId="17" fillId="0" borderId="4" xfId="3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168" fontId="17" fillId="0" borderId="3" xfId="6" applyNumberFormat="1" applyFont="1" applyFill="1" applyBorder="1" applyAlignment="1" applyProtection="1">
      <alignment horizontal="center" vertical="center"/>
    </xf>
    <xf numFmtId="168" fontId="17" fillId="0" borderId="4" xfId="6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>
      <alignment vertical="center"/>
    </xf>
    <xf numFmtId="168" fontId="9" fillId="0" borderId="0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/>
    </xf>
    <xf numFmtId="168" fontId="17" fillId="0" borderId="4" xfId="6" applyNumberFormat="1" applyFont="1" applyFill="1" applyBorder="1" applyAlignment="1" applyProtection="1">
      <alignment vertical="center"/>
    </xf>
    <xf numFmtId="168" fontId="19" fillId="0" borderId="4" xfId="6" applyNumberFormat="1" applyFont="1" applyFill="1" applyBorder="1" applyAlignment="1" applyProtection="1">
      <alignment vertical="center"/>
    </xf>
    <xf numFmtId="0" fontId="19" fillId="0" borderId="6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165" fontId="11" fillId="0" borderId="4" xfId="4" applyNumberFormat="1" applyFont="1" applyFill="1" applyBorder="1" applyAlignment="1">
      <alignment horizontal="center" vertical="center"/>
    </xf>
    <xf numFmtId="165" fontId="11" fillId="0" borderId="2" xfId="4" applyNumberFormat="1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/>
    </xf>
    <xf numFmtId="165" fontId="11" fillId="0" borderId="6" xfId="4" applyNumberFormat="1" applyFont="1" applyFill="1" applyBorder="1" applyAlignment="1">
      <alignment horizontal="center" vertical="center"/>
    </xf>
    <xf numFmtId="9" fontId="11" fillId="0" borderId="4" xfId="4" applyNumberFormat="1" applyFont="1" applyFill="1" applyBorder="1" applyAlignment="1">
      <alignment horizontal="center" vertical="center"/>
    </xf>
    <xf numFmtId="9" fontId="11" fillId="0" borderId="2" xfId="4" applyNumberFormat="1" applyFont="1" applyFill="1" applyBorder="1" applyAlignment="1">
      <alignment horizontal="center" vertical="center"/>
    </xf>
    <xf numFmtId="9" fontId="11" fillId="0" borderId="2" xfId="4" applyNumberFormat="1" applyFont="1" applyFill="1" applyBorder="1" applyAlignment="1">
      <alignment vertical="center"/>
    </xf>
    <xf numFmtId="10" fontId="11" fillId="0" borderId="2" xfId="4" applyNumberFormat="1" applyFont="1" applyFill="1" applyBorder="1" applyAlignment="1">
      <alignment horizontal="center" vertical="center"/>
    </xf>
    <xf numFmtId="9" fontId="9" fillId="0" borderId="0" xfId="3" applyNumberFormat="1" applyFont="1" applyFill="1" applyBorder="1"/>
    <xf numFmtId="165" fontId="9" fillId="0" borderId="0" xfId="3" applyNumberFormat="1" applyFont="1" applyFill="1" applyBorder="1"/>
    <xf numFmtId="0" fontId="10" fillId="0" borderId="10" xfId="3" applyFont="1" applyFill="1" applyBorder="1"/>
    <xf numFmtId="9" fontId="9" fillId="0" borderId="10" xfId="3" applyNumberFormat="1" applyFont="1" applyFill="1" applyBorder="1"/>
    <xf numFmtId="0" fontId="7" fillId="0" borderId="10" xfId="4" applyFont="1" applyFill="1" applyBorder="1"/>
    <xf numFmtId="0" fontId="13" fillId="0" borderId="11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65" fontId="12" fillId="0" borderId="4" xfId="4" applyNumberFormat="1" applyFont="1" applyFill="1" applyBorder="1" applyAlignment="1">
      <alignment horizontal="center" vertical="center"/>
    </xf>
    <xf numFmtId="165" fontId="12" fillId="0" borderId="2" xfId="4" applyNumberFormat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168" fontId="14" fillId="0" borderId="3" xfId="6" applyNumberFormat="1" applyFont="1" applyFill="1" applyBorder="1" applyAlignment="1" applyProtection="1">
      <alignment vertical="center"/>
    </xf>
    <xf numFmtId="168" fontId="14" fillId="0" borderId="4" xfId="6" applyNumberFormat="1" applyFont="1" applyFill="1" applyBorder="1" applyAlignment="1" applyProtection="1">
      <alignment vertical="center"/>
    </xf>
    <xf numFmtId="2" fontId="7" fillId="0" borderId="0" xfId="4" applyNumberFormat="1" applyFont="1" applyFill="1" applyAlignment="1">
      <alignment vertical="center"/>
    </xf>
    <xf numFmtId="165" fontId="14" fillId="0" borderId="12" xfId="3" applyNumberFormat="1" applyFont="1" applyFill="1" applyBorder="1" applyAlignment="1">
      <alignment vertical="center"/>
    </xf>
    <xf numFmtId="168" fontId="13" fillId="0" borderId="3" xfId="6" applyNumberFormat="1" applyFont="1" applyFill="1" applyBorder="1" applyAlignment="1" applyProtection="1">
      <alignment vertical="center"/>
    </xf>
    <xf numFmtId="168" fontId="13" fillId="0" borderId="4" xfId="6" applyNumberFormat="1" applyFont="1" applyFill="1" applyBorder="1" applyAlignment="1" applyProtection="1">
      <alignment vertical="center"/>
    </xf>
    <xf numFmtId="168" fontId="9" fillId="0" borderId="0" xfId="3" applyNumberFormat="1" applyFont="1" applyFill="1" applyBorder="1"/>
    <xf numFmtId="168" fontId="7" fillId="0" borderId="0" xfId="4" applyNumberFormat="1" applyFont="1" applyFill="1"/>
    <xf numFmtId="0" fontId="14" fillId="0" borderId="0" xfId="3" applyFont="1" applyFill="1" applyBorder="1" applyAlignment="1">
      <alignment vertical="center"/>
    </xf>
    <xf numFmtId="9" fontId="14" fillId="0" borderId="0" xfId="3" applyNumberFormat="1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vertical="center"/>
    </xf>
    <xf numFmtId="2" fontId="13" fillId="0" borderId="2" xfId="3" applyNumberFormat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168" fontId="8" fillId="0" borderId="0" xfId="4" applyNumberFormat="1" applyFont="1" applyFill="1"/>
    <xf numFmtId="167" fontId="7" fillId="0" borderId="0" xfId="4" applyNumberFormat="1" applyFont="1" applyFill="1" applyAlignment="1">
      <alignment horizontal="center" vertical="center"/>
    </xf>
    <xf numFmtId="167" fontId="7" fillId="0" borderId="0" xfId="4" applyNumberFormat="1" applyFont="1" applyFill="1"/>
    <xf numFmtId="0" fontId="2" fillId="0" borderId="2" xfId="9" applyFont="1" applyFill="1" applyBorder="1" applyAlignment="1">
      <alignment vertical="center"/>
    </xf>
    <xf numFmtId="0" fontId="2" fillId="0" borderId="0" xfId="9" applyFont="1" applyFill="1" applyBorder="1" applyAlignment="1">
      <alignment vertical="center"/>
    </xf>
    <xf numFmtId="0" fontId="2" fillId="0" borderId="4" xfId="9" applyFont="1" applyFill="1" applyBorder="1" applyAlignment="1">
      <alignment vertical="center"/>
    </xf>
    <xf numFmtId="0" fontId="2" fillId="0" borderId="15" xfId="9" applyFont="1" applyFill="1" applyBorder="1" applyAlignment="1">
      <alignment vertical="center"/>
    </xf>
    <xf numFmtId="0" fontId="2" fillId="0" borderId="22" xfId="9" applyFont="1" applyFill="1" applyBorder="1" applyAlignment="1">
      <alignment vertical="center"/>
    </xf>
    <xf numFmtId="0" fontId="2" fillId="0" borderId="6" xfId="9" applyFont="1" applyFill="1" applyBorder="1" applyAlignment="1">
      <alignment vertical="center"/>
    </xf>
    <xf numFmtId="1" fontId="19" fillId="0" borderId="20" xfId="9" applyNumberFormat="1" applyFont="1" applyFill="1" applyBorder="1" applyAlignment="1">
      <alignment vertical="center"/>
    </xf>
    <xf numFmtId="0" fontId="2" fillId="0" borderId="20" xfId="9" applyFont="1" applyFill="1" applyBorder="1" applyAlignment="1">
      <alignment vertical="center"/>
    </xf>
    <xf numFmtId="1" fontId="19" fillId="0" borderId="24" xfId="9" applyNumberFormat="1" applyFont="1" applyFill="1" applyBorder="1" applyAlignment="1">
      <alignment horizontal="center" vertical="center"/>
    </xf>
    <xf numFmtId="1" fontId="19" fillId="0" borderId="0" xfId="9" applyNumberFormat="1" applyFont="1" applyFill="1" applyBorder="1" applyAlignment="1">
      <alignment vertical="center"/>
    </xf>
    <xf numFmtId="165" fontId="2" fillId="0" borderId="6" xfId="9" applyNumberFormat="1" applyFont="1" applyFill="1" applyBorder="1" applyAlignment="1">
      <alignment vertical="center"/>
    </xf>
    <xf numFmtId="165" fontId="19" fillId="0" borderId="16" xfId="9" applyNumberFormat="1" applyFont="1" applyFill="1" applyBorder="1" applyAlignment="1">
      <alignment vertical="center"/>
    </xf>
    <xf numFmtId="165" fontId="19" fillId="0" borderId="25" xfId="9" applyNumberFormat="1" applyFont="1" applyFill="1" applyBorder="1" applyAlignment="1">
      <alignment horizontal="center" vertical="center"/>
    </xf>
    <xf numFmtId="165" fontId="19" fillId="0" borderId="0" xfId="9" applyNumberFormat="1" applyFont="1" applyFill="1" applyBorder="1" applyAlignment="1">
      <alignment vertical="center"/>
    </xf>
    <xf numFmtId="165" fontId="2" fillId="0" borderId="0" xfId="9" applyNumberFormat="1" applyFont="1" applyFill="1" applyBorder="1" applyAlignment="1">
      <alignment vertical="center"/>
    </xf>
    <xf numFmtId="165" fontId="2" fillId="0" borderId="4" xfId="9" applyNumberFormat="1" applyFont="1" applyFill="1" applyBorder="1" applyAlignment="1">
      <alignment vertical="center"/>
    </xf>
    <xf numFmtId="165" fontId="2" fillId="0" borderId="2" xfId="9" applyNumberFormat="1" applyFont="1" applyFill="1" applyBorder="1" applyAlignment="1">
      <alignment vertical="center"/>
    </xf>
    <xf numFmtId="2" fontId="13" fillId="0" borderId="2" xfId="9" applyNumberFormat="1" applyFont="1" applyFill="1" applyBorder="1" applyAlignment="1">
      <alignment vertical="center" wrapText="1"/>
    </xf>
    <xf numFmtId="165" fontId="13" fillId="0" borderId="26" xfId="10" applyNumberFormat="1" applyFont="1" applyFill="1" applyBorder="1" applyAlignment="1">
      <alignment vertical="center"/>
    </xf>
    <xf numFmtId="165" fontId="13" fillId="0" borderId="0" xfId="9" applyNumberFormat="1" applyFont="1" applyFill="1" applyBorder="1" applyAlignment="1">
      <alignment vertical="center" wrapText="1"/>
    </xf>
    <xf numFmtId="2" fontId="2" fillId="0" borderId="2" xfId="9" applyNumberFormat="1" applyFont="1" applyFill="1" applyBorder="1" applyAlignment="1">
      <alignment vertical="center" wrapText="1"/>
    </xf>
    <xf numFmtId="2" fontId="21" fillId="0" borderId="2" xfId="9" applyNumberFormat="1" applyFont="1" applyFill="1" applyBorder="1" applyAlignment="1">
      <alignment vertical="center" wrapText="1"/>
    </xf>
    <xf numFmtId="2" fontId="2" fillId="0" borderId="26" xfId="9" applyNumberFormat="1" applyFont="1" applyFill="1" applyBorder="1" applyAlignment="1">
      <alignment vertical="center" wrapText="1"/>
    </xf>
    <xf numFmtId="2" fontId="2" fillId="0" borderId="0" xfId="9" applyNumberFormat="1" applyFont="1" applyFill="1" applyBorder="1" applyAlignment="1">
      <alignment vertical="center"/>
    </xf>
    <xf numFmtId="2" fontId="2" fillId="0" borderId="4" xfId="9" applyNumberFormat="1" applyFont="1" applyFill="1" applyBorder="1" applyAlignment="1">
      <alignment vertical="center"/>
    </xf>
    <xf numFmtId="2" fontId="2" fillId="0" borderId="2" xfId="9" applyNumberFormat="1" applyFont="1" applyFill="1" applyBorder="1" applyAlignment="1">
      <alignment vertical="center"/>
    </xf>
    <xf numFmtId="167" fontId="2" fillId="0" borderId="2" xfId="11" applyFont="1" applyFill="1" applyBorder="1" applyAlignment="1" applyProtection="1">
      <alignment vertical="center" wrapText="1"/>
    </xf>
    <xf numFmtId="169" fontId="2" fillId="0" borderId="26" xfId="11" applyNumberFormat="1" applyFont="1" applyFill="1" applyBorder="1" applyAlignment="1" applyProtection="1">
      <alignment vertical="center"/>
    </xf>
    <xf numFmtId="167" fontId="2" fillId="0" borderId="2" xfId="11" applyFont="1" applyFill="1" applyBorder="1" applyAlignment="1" applyProtection="1">
      <alignment horizontal="center" vertical="center" wrapText="1"/>
    </xf>
    <xf numFmtId="167" fontId="13" fillId="0" borderId="26" xfId="11" applyFont="1" applyFill="1" applyBorder="1" applyAlignment="1" applyProtection="1">
      <alignment vertical="center" wrapText="1"/>
    </xf>
    <xf numFmtId="167" fontId="2" fillId="0" borderId="26" xfId="11" applyFont="1" applyFill="1" applyBorder="1" applyAlignment="1" applyProtection="1">
      <alignment vertical="center" wrapText="1"/>
    </xf>
    <xf numFmtId="2" fontId="2" fillId="0" borderId="0" xfId="9" applyNumberFormat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</xf>
    <xf numFmtId="164" fontId="14" fillId="0" borderId="2" xfId="1" applyNumberFormat="1" applyFont="1" applyFill="1" applyBorder="1" applyAlignment="1" applyProtection="1">
      <alignment vertical="center" wrapText="1"/>
    </xf>
    <xf numFmtId="167" fontId="14" fillId="0" borderId="2" xfId="11" applyFont="1" applyFill="1" applyBorder="1" applyAlignment="1" applyProtection="1">
      <alignment vertical="center" wrapText="1"/>
    </xf>
    <xf numFmtId="0" fontId="2" fillId="0" borderId="18" xfId="9" applyFont="1" applyFill="1" applyBorder="1" applyAlignment="1">
      <alignment vertical="center"/>
    </xf>
    <xf numFmtId="167" fontId="13" fillId="0" borderId="1" xfId="11" applyFont="1" applyFill="1" applyBorder="1" applyAlignment="1" applyProtection="1">
      <alignment vertical="center" wrapText="1"/>
    </xf>
    <xf numFmtId="170" fontId="13" fillId="0" borderId="1" xfId="11" applyNumberFormat="1" applyFont="1" applyFill="1" applyBorder="1" applyAlignment="1" applyProtection="1">
      <alignment vertical="center"/>
    </xf>
    <xf numFmtId="0" fontId="2" fillId="0" borderId="8" xfId="9" applyFont="1" applyFill="1" applyBorder="1" applyAlignment="1">
      <alignment vertical="center"/>
    </xf>
    <xf numFmtId="0" fontId="2" fillId="0" borderId="9" xfId="9" applyFont="1" applyFill="1" applyBorder="1" applyAlignment="1">
      <alignment vertical="center"/>
    </xf>
    <xf numFmtId="168" fontId="2" fillId="0" borderId="2" xfId="11" applyNumberFormat="1" applyFont="1" applyFill="1" applyBorder="1" applyAlignment="1" applyProtection="1">
      <alignment vertical="center" wrapText="1"/>
    </xf>
    <xf numFmtId="0" fontId="2" fillId="0" borderId="27" xfId="9" applyFont="1" applyFill="1" applyBorder="1" applyAlignment="1">
      <alignment vertical="center"/>
    </xf>
    <xf numFmtId="1" fontId="19" fillId="0" borderId="28" xfId="9" applyNumberFormat="1" applyFont="1" applyFill="1" applyBorder="1" applyAlignment="1">
      <alignment vertical="center"/>
    </xf>
    <xf numFmtId="165" fontId="19" fillId="0" borderId="29" xfId="9" applyNumberFormat="1" applyFont="1" applyFill="1" applyBorder="1" applyAlignment="1">
      <alignment vertical="center"/>
    </xf>
    <xf numFmtId="2" fontId="13" fillId="0" borderId="4" xfId="9" applyNumberFormat="1" applyFont="1" applyFill="1" applyBorder="1" applyAlignment="1">
      <alignment vertical="center" wrapText="1"/>
    </xf>
    <xf numFmtId="0" fontId="2" fillId="0" borderId="4" xfId="9" applyFont="1" applyFill="1" applyBorder="1" applyAlignment="1">
      <alignment vertical="center" wrapText="1"/>
    </xf>
    <xf numFmtId="0" fontId="2" fillId="0" borderId="4" xfId="12" applyFont="1" applyFill="1" applyBorder="1" applyAlignment="1">
      <alignment vertical="center"/>
    </xf>
    <xf numFmtId="0" fontId="13" fillId="0" borderId="4" xfId="12" applyFont="1" applyFill="1" applyBorder="1" applyAlignment="1">
      <alignment vertical="center"/>
    </xf>
    <xf numFmtId="0" fontId="13" fillId="0" borderId="14" xfId="12" applyFont="1" applyFill="1" applyBorder="1" applyAlignment="1">
      <alignment vertical="center"/>
    </xf>
    <xf numFmtId="0" fontId="13" fillId="0" borderId="30" xfId="12" applyFont="1" applyFill="1" applyBorder="1" applyAlignment="1">
      <alignment vertical="center"/>
    </xf>
    <xf numFmtId="1" fontId="19" fillId="0" borderId="31" xfId="9" applyNumberFormat="1" applyFont="1" applyFill="1" applyBorder="1" applyAlignment="1">
      <alignment vertical="center"/>
    </xf>
    <xf numFmtId="165" fontId="19" fillId="0" borderId="32" xfId="9" applyNumberFormat="1" applyFont="1" applyFill="1" applyBorder="1" applyAlignment="1">
      <alignment vertical="center"/>
    </xf>
    <xf numFmtId="1" fontId="13" fillId="0" borderId="33" xfId="9" applyNumberFormat="1" applyFont="1" applyFill="1" applyBorder="1" applyAlignment="1">
      <alignment horizontal="center" vertical="center" wrapText="1"/>
    </xf>
    <xf numFmtId="1" fontId="2" fillId="0" borderId="33" xfId="9" applyNumberFormat="1" applyFont="1" applyFill="1" applyBorder="1" applyAlignment="1">
      <alignment horizontal="center" vertical="center" wrapText="1"/>
    </xf>
    <xf numFmtId="1" fontId="13" fillId="0" borderId="33" xfId="9" applyNumberFormat="1" applyFont="1" applyFill="1" applyBorder="1" applyAlignment="1">
      <alignment vertical="center" wrapText="1"/>
    </xf>
    <xf numFmtId="1" fontId="13" fillId="0" borderId="34" xfId="9" applyNumberFormat="1" applyFont="1" applyFill="1" applyBorder="1" applyAlignment="1">
      <alignment vertical="center" wrapText="1"/>
    </xf>
    <xf numFmtId="1" fontId="2" fillId="0" borderId="35" xfId="9" applyNumberFormat="1" applyFont="1" applyFill="1" applyBorder="1" applyAlignment="1">
      <alignment vertical="center" wrapText="1"/>
    </xf>
    <xf numFmtId="167" fontId="13" fillId="0" borderId="15" xfId="11" applyFont="1" applyFill="1" applyBorder="1" applyAlignment="1" applyProtection="1">
      <alignment vertical="center"/>
    </xf>
    <xf numFmtId="167" fontId="13" fillId="0" borderId="15" xfId="11" applyFont="1" applyFill="1" applyBorder="1" applyAlignment="1" applyProtection="1">
      <alignment vertical="center" wrapText="1"/>
    </xf>
    <xf numFmtId="164" fontId="2" fillId="0" borderId="15" xfId="1" applyFont="1" applyFill="1" applyBorder="1" applyAlignment="1" applyProtection="1">
      <alignment vertical="center" wrapText="1"/>
    </xf>
    <xf numFmtId="170" fontId="2" fillId="0" borderId="15" xfId="11" applyNumberFormat="1" applyFont="1" applyFill="1" applyBorder="1" applyAlignment="1" applyProtection="1">
      <alignment vertical="center" wrapText="1"/>
    </xf>
    <xf numFmtId="168" fontId="13" fillId="0" borderId="1" xfId="11" applyNumberFormat="1" applyFont="1" applyFill="1" applyBorder="1" applyAlignment="1" applyProtection="1">
      <alignment vertical="center" wrapText="1"/>
    </xf>
    <xf numFmtId="170" fontId="13" fillId="0" borderId="1" xfId="11" applyNumberFormat="1" applyFont="1" applyFill="1" applyBorder="1" applyAlignment="1" applyProtection="1">
      <alignment vertical="center" wrapText="1"/>
    </xf>
    <xf numFmtId="170" fontId="2" fillId="0" borderId="1" xfId="11" applyNumberFormat="1" applyFont="1" applyFill="1" applyBorder="1" applyAlignment="1" applyProtection="1">
      <alignment vertical="center" wrapText="1"/>
    </xf>
    <xf numFmtId="167" fontId="13" fillId="0" borderId="1" xfId="11" applyFont="1" applyFill="1" applyBorder="1" applyAlignment="1" applyProtection="1">
      <alignment horizontal="center" vertical="center" wrapText="1"/>
    </xf>
    <xf numFmtId="164" fontId="13" fillId="0" borderId="1" xfId="1" applyFont="1" applyFill="1" applyBorder="1" applyAlignment="1" applyProtection="1">
      <alignment vertical="center" wrapText="1"/>
    </xf>
    <xf numFmtId="1" fontId="13" fillId="0" borderId="36" xfId="9" applyNumberFormat="1" applyFont="1" applyFill="1" applyBorder="1" applyAlignment="1">
      <alignment vertical="center" wrapText="1"/>
    </xf>
    <xf numFmtId="170" fontId="7" fillId="0" borderId="0" xfId="4" applyNumberFormat="1" applyFont="1" applyFill="1"/>
    <xf numFmtId="165" fontId="11" fillId="0" borderId="5" xfId="4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vertical="center"/>
    </xf>
    <xf numFmtId="167" fontId="2" fillId="0" borderId="1" xfId="9" applyNumberFormat="1" applyFont="1" applyFill="1" applyBorder="1" applyAlignment="1">
      <alignment vertical="center"/>
    </xf>
    <xf numFmtId="164" fontId="2" fillId="0" borderId="1" xfId="9" applyNumberFormat="1" applyFont="1" applyFill="1" applyBorder="1" applyAlignment="1">
      <alignment vertical="center"/>
    </xf>
    <xf numFmtId="1" fontId="2" fillId="0" borderId="0" xfId="9" applyNumberFormat="1" applyFont="1" applyFill="1" applyBorder="1" applyAlignment="1">
      <alignment vertical="center" wrapText="1"/>
    </xf>
    <xf numFmtId="0" fontId="13" fillId="0" borderId="0" xfId="12" applyFont="1" applyFill="1" applyBorder="1" applyAlignment="1">
      <alignment vertical="center"/>
    </xf>
    <xf numFmtId="167" fontId="13" fillId="0" borderId="0" xfId="11" applyFont="1" applyFill="1" applyBorder="1" applyAlignment="1" applyProtection="1">
      <alignment horizontal="center" vertical="center" wrapText="1"/>
    </xf>
    <xf numFmtId="167" fontId="13" fillId="0" borderId="0" xfId="11" applyFont="1" applyFill="1" applyBorder="1" applyAlignment="1" applyProtection="1">
      <alignment vertical="center" wrapText="1"/>
    </xf>
    <xf numFmtId="170" fontId="13" fillId="0" borderId="0" xfId="11" applyNumberFormat="1" applyFont="1" applyFill="1" applyBorder="1" applyAlignment="1" applyProtection="1">
      <alignment vertical="center"/>
    </xf>
    <xf numFmtId="0" fontId="13" fillId="2" borderId="30" xfId="12" applyFont="1" applyFill="1" applyBorder="1" applyAlignment="1">
      <alignment vertical="center"/>
    </xf>
    <xf numFmtId="168" fontId="13" fillId="2" borderId="1" xfId="11" applyNumberFormat="1" applyFont="1" applyFill="1" applyBorder="1" applyAlignment="1" applyProtection="1">
      <alignment vertical="center" wrapText="1"/>
    </xf>
    <xf numFmtId="164" fontId="13" fillId="2" borderId="1" xfId="1" applyFont="1" applyFill="1" applyBorder="1" applyAlignment="1" applyProtection="1">
      <alignment vertical="center" wrapText="1"/>
    </xf>
    <xf numFmtId="170" fontId="13" fillId="2" borderId="1" xfId="11" applyNumberFormat="1" applyFont="1" applyFill="1" applyBorder="1" applyAlignment="1" applyProtection="1">
      <alignment vertical="center" wrapText="1"/>
    </xf>
    <xf numFmtId="170" fontId="2" fillId="2" borderId="1" xfId="11" applyNumberFormat="1" applyFont="1" applyFill="1" applyBorder="1" applyAlignment="1" applyProtection="1">
      <alignment vertical="center" wrapText="1"/>
    </xf>
    <xf numFmtId="164" fontId="2" fillId="0" borderId="2" xfId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10" fontId="2" fillId="0" borderId="9" xfId="4" applyNumberFormat="1" applyFont="1" applyFill="1" applyBorder="1" applyAlignment="1">
      <alignment horizontal="center" vertical="center"/>
    </xf>
    <xf numFmtId="167" fontId="2" fillId="0" borderId="2" xfId="11" applyFont="1" applyFill="1" applyBorder="1" applyAlignment="1" applyProtection="1">
      <alignment horizontal="right" vertical="center" wrapText="1"/>
    </xf>
    <xf numFmtId="167" fontId="14" fillId="0" borderId="2" xfId="11" applyFont="1" applyFill="1" applyBorder="1" applyAlignment="1" applyProtection="1">
      <alignment horizontal="right" vertical="center" wrapText="1"/>
    </xf>
    <xf numFmtId="2" fontId="2" fillId="0" borderId="6" xfId="9" applyNumberFormat="1" applyFont="1" applyFill="1" applyBorder="1" applyAlignment="1">
      <alignment vertical="center" wrapText="1"/>
    </xf>
    <xf numFmtId="167" fontId="2" fillId="0" borderId="6" xfId="11" applyFont="1" applyFill="1" applyBorder="1" applyAlignment="1" applyProtection="1">
      <alignment vertical="center" wrapText="1"/>
    </xf>
    <xf numFmtId="172" fontId="2" fillId="0" borderId="0" xfId="1" applyNumberFormat="1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8" fontId="13" fillId="0" borderId="2" xfId="11" applyNumberFormat="1" applyFont="1" applyFill="1" applyBorder="1" applyAlignment="1" applyProtection="1">
      <alignment vertical="center" wrapText="1"/>
    </xf>
    <xf numFmtId="164" fontId="2" fillId="0" borderId="4" xfId="1" applyFont="1" applyFill="1" applyBorder="1" applyAlignment="1">
      <alignment vertical="center"/>
    </xf>
    <xf numFmtId="164" fontId="13" fillId="0" borderId="1" xfId="1" applyFont="1" applyFill="1" applyBorder="1" applyAlignment="1" applyProtection="1">
      <alignment horizontal="center" vertical="center" wrapText="1"/>
    </xf>
    <xf numFmtId="164" fontId="19" fillId="0" borderId="3" xfId="1" applyFont="1" applyFill="1" applyBorder="1" applyAlignment="1" applyProtection="1">
      <alignment vertical="center"/>
    </xf>
    <xf numFmtId="164" fontId="13" fillId="0" borderId="2" xfId="1" applyFont="1" applyFill="1" applyBorder="1" applyAlignment="1">
      <alignment vertical="center"/>
    </xf>
    <xf numFmtId="164" fontId="14" fillId="0" borderId="2" xfId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171" fontId="9" fillId="0" borderId="0" xfId="1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 applyProtection="1"/>
    <xf numFmtId="170" fontId="9" fillId="0" borderId="0" xfId="7" applyNumberFormat="1" applyFont="1" applyFill="1" applyBorder="1" applyAlignment="1" applyProtection="1"/>
    <xf numFmtId="165" fontId="11" fillId="0" borderId="18" xfId="4" applyNumberFormat="1" applyFont="1" applyFill="1" applyBorder="1" applyAlignment="1">
      <alignment horizontal="center" vertical="center"/>
    </xf>
    <xf numFmtId="10" fontId="11" fillId="0" borderId="15" xfId="4" applyNumberFormat="1" applyFont="1" applyFill="1" applyBorder="1" applyAlignment="1">
      <alignment horizontal="center" vertical="center"/>
    </xf>
    <xf numFmtId="165" fontId="11" fillId="0" borderId="1" xfId="4" applyNumberFormat="1" applyFont="1" applyFill="1" applyBorder="1" applyAlignment="1">
      <alignment horizontal="center" vertical="center"/>
    </xf>
    <xf numFmtId="10" fontId="11" fillId="0" borderId="1" xfId="4" applyNumberFormat="1" applyFont="1" applyFill="1" applyBorder="1" applyAlignment="1">
      <alignment horizontal="center" vertical="center"/>
    </xf>
    <xf numFmtId="165" fontId="14" fillId="0" borderId="1" xfId="3" applyNumberFormat="1" applyFont="1" applyFill="1" applyBorder="1" applyAlignment="1">
      <alignment vertical="center"/>
    </xf>
    <xf numFmtId="10" fontId="2" fillId="0" borderId="4" xfId="2" applyNumberFormat="1" applyFont="1" applyFill="1" applyBorder="1" applyAlignment="1" applyProtection="1">
      <alignment horizontal="center" vertical="center"/>
    </xf>
    <xf numFmtId="10" fontId="14" fillId="0" borderId="3" xfId="3" applyNumberFormat="1" applyFont="1" applyFill="1" applyBorder="1" applyAlignment="1">
      <alignment horizontal="center" vertical="center"/>
    </xf>
    <xf numFmtId="10" fontId="14" fillId="0" borderId="7" xfId="3" applyNumberFormat="1" applyFont="1" applyFill="1" applyBorder="1" applyAlignment="1">
      <alignment horizontal="center" vertical="center"/>
    </xf>
    <xf numFmtId="10" fontId="14" fillId="0" borderId="38" xfId="3" applyNumberFormat="1" applyFont="1" applyFill="1" applyBorder="1" applyAlignment="1">
      <alignment horizontal="center" vertical="center"/>
    </xf>
    <xf numFmtId="10" fontId="14" fillId="0" borderId="1" xfId="3" applyNumberFormat="1" applyFont="1" applyFill="1" applyBorder="1" applyAlignment="1">
      <alignment horizontal="center" vertical="center"/>
    </xf>
    <xf numFmtId="10" fontId="11" fillId="0" borderId="2" xfId="4" applyNumberFormat="1" applyFont="1" applyFill="1" applyBorder="1" applyAlignment="1">
      <alignment vertical="center"/>
    </xf>
    <xf numFmtId="10" fontId="14" fillId="0" borderId="6" xfId="3" applyNumberFormat="1" applyFont="1" applyFill="1" applyBorder="1" applyAlignment="1">
      <alignment horizontal="center" vertical="center"/>
    </xf>
    <xf numFmtId="10" fontId="14" fillId="0" borderId="37" xfId="3" applyNumberFormat="1" applyFont="1" applyFill="1" applyBorder="1" applyAlignment="1">
      <alignment horizontal="center" vertical="center"/>
    </xf>
    <xf numFmtId="10" fontId="14" fillId="0" borderId="5" xfId="3" applyNumberFormat="1" applyFont="1" applyFill="1" applyBorder="1" applyAlignment="1">
      <alignment horizontal="center" vertical="center"/>
    </xf>
    <xf numFmtId="10" fontId="14" fillId="0" borderId="18" xfId="3" applyNumberFormat="1" applyFont="1" applyFill="1" applyBorder="1" applyAlignment="1">
      <alignment horizontal="center" vertical="center"/>
    </xf>
    <xf numFmtId="10" fontId="14" fillId="0" borderId="40" xfId="3" applyNumberFormat="1" applyFont="1" applyFill="1" applyBorder="1" applyAlignment="1">
      <alignment horizontal="center" vertical="center"/>
    </xf>
    <xf numFmtId="10" fontId="14" fillId="0" borderId="39" xfId="3" applyNumberFormat="1" applyFont="1" applyFill="1" applyBorder="1" applyAlignment="1">
      <alignment horizontal="center" vertical="center"/>
    </xf>
    <xf numFmtId="10" fontId="14" fillId="0" borderId="41" xfId="3" applyNumberFormat="1" applyFont="1" applyFill="1" applyBorder="1" applyAlignment="1">
      <alignment horizontal="center" vertical="center"/>
    </xf>
    <xf numFmtId="10" fontId="14" fillId="0" borderId="30" xfId="3" applyNumberFormat="1" applyFont="1" applyFill="1" applyBorder="1" applyAlignment="1">
      <alignment horizontal="center" vertical="center"/>
    </xf>
    <xf numFmtId="10" fontId="14" fillId="0" borderId="27" xfId="3" applyNumberFormat="1" applyFont="1" applyFill="1" applyBorder="1" applyAlignment="1">
      <alignment horizontal="center" vertical="center"/>
    </xf>
    <xf numFmtId="10" fontId="14" fillId="0" borderId="42" xfId="3" applyNumberFormat="1" applyFont="1" applyFill="1" applyBorder="1" applyAlignment="1">
      <alignment horizontal="center" vertical="center"/>
    </xf>
    <xf numFmtId="164" fontId="2" fillId="0" borderId="2" xfId="1" applyFont="1" applyFill="1" applyBorder="1" applyAlignment="1" applyProtection="1">
      <alignment horizontal="center" vertical="center" wrapText="1"/>
    </xf>
    <xf numFmtId="164" fontId="0" fillId="0" borderId="0" xfId="1" applyFont="1"/>
    <xf numFmtId="0" fontId="23" fillId="0" borderId="0" xfId="13" applyFont="1" applyAlignment="1">
      <alignment horizontal="center"/>
    </xf>
    <xf numFmtId="0" fontId="24" fillId="0" borderId="0" xfId="13" applyFont="1"/>
    <xf numFmtId="0" fontId="23" fillId="0" borderId="49" xfId="13" applyFont="1" applyBorder="1" applyAlignment="1">
      <alignment horizontal="center"/>
    </xf>
    <xf numFmtId="0" fontId="23" fillId="0" borderId="0" xfId="13" applyFont="1" applyBorder="1" applyAlignment="1">
      <alignment horizontal="center"/>
    </xf>
    <xf numFmtId="0" fontId="23" fillId="0" borderId="50" xfId="13" applyFont="1" applyBorder="1" applyAlignment="1">
      <alignment horizontal="center"/>
    </xf>
    <xf numFmtId="0" fontId="25" fillId="0" borderId="51" xfId="13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 wrapText="1"/>
    </xf>
    <xf numFmtId="0" fontId="25" fillId="0" borderId="52" xfId="13" applyFont="1" applyBorder="1" applyAlignment="1">
      <alignment horizontal="center" vertical="center"/>
    </xf>
    <xf numFmtId="0" fontId="22" fillId="0" borderId="1" xfId="13" applyFont="1" applyFill="1" applyBorder="1" applyAlignment="1">
      <alignment horizontal="center"/>
    </xf>
    <xf numFmtId="164" fontId="24" fillId="0" borderId="1" xfId="1" applyFont="1" applyBorder="1"/>
    <xf numFmtId="41" fontId="25" fillId="0" borderId="1" xfId="13" applyNumberFormat="1" applyFont="1" applyBorder="1" applyAlignment="1">
      <alignment horizontal="center"/>
    </xf>
    <xf numFmtId="2" fontId="25" fillId="0" borderId="1" xfId="13" applyNumberFormat="1" applyFont="1" applyBorder="1" applyAlignment="1">
      <alignment horizontal="center"/>
    </xf>
    <xf numFmtId="173" fontId="25" fillId="0" borderId="1" xfId="13" applyNumberFormat="1" applyFont="1" applyBorder="1" applyAlignment="1">
      <alignment horizontal="center"/>
    </xf>
    <xf numFmtId="164" fontId="25" fillId="0" borderId="1" xfId="14" applyNumberFormat="1" applyFont="1" applyBorder="1"/>
    <xf numFmtId="2" fontId="23" fillId="0" borderId="0" xfId="13" applyNumberFormat="1" applyFont="1" applyAlignment="1">
      <alignment horizontal="center"/>
    </xf>
    <xf numFmtId="41" fontId="24" fillId="0" borderId="0" xfId="13" applyNumberFormat="1" applyFont="1"/>
    <xf numFmtId="17" fontId="24" fillId="0" borderId="0" xfId="13" applyNumberFormat="1" applyFont="1"/>
    <xf numFmtId="164" fontId="25" fillId="0" borderId="1" xfId="1" applyFont="1" applyBorder="1" applyAlignment="1">
      <alignment horizontal="center"/>
    </xf>
    <xf numFmtId="41" fontId="24" fillId="0" borderId="1" xfId="13" applyNumberFormat="1" applyFont="1" applyBorder="1"/>
    <xf numFmtId="0" fontId="22" fillId="0" borderId="53" xfId="13" applyFont="1" applyBorder="1" applyAlignment="1">
      <alignment horizontal="center"/>
    </xf>
    <xf numFmtId="164" fontId="22" fillId="0" borderId="1" xfId="1" applyFont="1" applyBorder="1" applyAlignment="1">
      <alignment horizontal="center"/>
    </xf>
    <xf numFmtId="0" fontId="22" fillId="0" borderId="1" xfId="13" applyFont="1" applyBorder="1" applyAlignment="1">
      <alignment horizontal="center"/>
    </xf>
    <xf numFmtId="2" fontId="22" fillId="0" borderId="52" xfId="13" applyNumberFormat="1" applyFont="1" applyBorder="1" applyAlignment="1">
      <alignment horizontal="center"/>
    </xf>
    <xf numFmtId="0" fontId="25" fillId="0" borderId="51" xfId="13" applyFont="1" applyBorder="1" applyAlignment="1">
      <alignment horizontal="center"/>
    </xf>
    <xf numFmtId="0" fontId="25" fillId="0" borderId="1" xfId="13" applyFont="1" applyBorder="1" applyAlignment="1">
      <alignment horizontal="center"/>
    </xf>
    <xf numFmtId="0" fontId="25" fillId="0" borderId="52" xfId="13" applyFont="1" applyBorder="1" applyAlignment="1">
      <alignment horizontal="center"/>
    </xf>
    <xf numFmtId="174" fontId="9" fillId="0" borderId="0" xfId="7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22" fillId="0" borderId="46" xfId="13" applyFont="1" applyBorder="1" applyAlignment="1">
      <alignment horizontal="center" vertical="center" wrapText="1"/>
    </xf>
    <xf numFmtId="0" fontId="22" fillId="0" borderId="47" xfId="13" applyFont="1" applyBorder="1" applyAlignment="1">
      <alignment horizontal="center" vertical="center" wrapText="1"/>
    </xf>
    <xf numFmtId="0" fontId="22" fillId="0" borderId="48" xfId="13" applyFont="1" applyBorder="1" applyAlignment="1">
      <alignment horizontal="center" vertical="center" wrapText="1"/>
    </xf>
    <xf numFmtId="0" fontId="25" fillId="0" borderId="46" xfId="13" applyFont="1" applyBorder="1" applyAlignment="1">
      <alignment horizontal="left"/>
    </xf>
    <xf numFmtId="0" fontId="25" fillId="0" borderId="47" xfId="13" applyFont="1" applyBorder="1" applyAlignment="1">
      <alignment horizontal="left"/>
    </xf>
    <xf numFmtId="0" fontId="25" fillId="0" borderId="48" xfId="13" applyFont="1" applyBorder="1" applyAlignment="1">
      <alignment horizontal="left"/>
    </xf>
    <xf numFmtId="0" fontId="25" fillId="0" borderId="54" xfId="13" applyFont="1" applyBorder="1" applyAlignment="1">
      <alignment horizontal="left"/>
    </xf>
    <xf numFmtId="0" fontId="25" fillId="0" borderId="55" xfId="13" applyFont="1" applyBorder="1" applyAlignment="1">
      <alignment horizontal="left"/>
    </xf>
    <xf numFmtId="0" fontId="25" fillId="0" borderId="56" xfId="13" applyFont="1" applyBorder="1" applyAlignment="1">
      <alignment horizontal="left"/>
    </xf>
    <xf numFmtId="0" fontId="3" fillId="0" borderId="0" xfId="0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165" fontId="19" fillId="0" borderId="17" xfId="9" applyNumberFormat="1" applyFont="1" applyFill="1" applyBorder="1" applyAlignment="1">
      <alignment horizontal="center" vertical="center" wrapText="1"/>
    </xf>
    <xf numFmtId="165" fontId="19" fillId="0" borderId="9" xfId="9" applyNumberFormat="1" applyFont="1" applyFill="1" applyBorder="1" applyAlignment="1">
      <alignment horizontal="center" vertical="center" wrapText="1"/>
    </xf>
    <xf numFmtId="0" fontId="3" fillId="0" borderId="18" xfId="9" applyFont="1" applyFill="1" applyBorder="1" applyAlignment="1">
      <alignment horizontal="center" vertical="center"/>
    </xf>
    <xf numFmtId="0" fontId="3" fillId="0" borderId="19" xfId="9" applyFont="1" applyFill="1" applyBorder="1" applyAlignment="1">
      <alignment horizontal="center" vertical="center"/>
    </xf>
    <xf numFmtId="0" fontId="3" fillId="0" borderId="23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3" fillId="0" borderId="43" xfId="9" applyFont="1" applyFill="1" applyBorder="1" applyAlignment="1">
      <alignment horizontal="center" vertical="center"/>
    </xf>
    <xf numFmtId="0" fontId="3" fillId="0" borderId="44" xfId="9" applyFont="1" applyFill="1" applyBorder="1" applyAlignment="1">
      <alignment horizontal="center" vertical="center"/>
    </xf>
    <xf numFmtId="0" fontId="3" fillId="0" borderId="45" xfId="9" applyFont="1" applyFill="1" applyBorder="1" applyAlignment="1">
      <alignment horizontal="center" vertical="center"/>
    </xf>
  </cellXfs>
  <cellStyles count="15">
    <cellStyle name="Comma" xfId="1" builtinId="3"/>
    <cellStyle name="Comma 2" xfId="6"/>
    <cellStyle name="Comma 2 2" xfId="7"/>
    <cellStyle name="Comma 3 2" xfId="14"/>
    <cellStyle name="Excel Built-in Comma 1" xfId="11"/>
    <cellStyle name="Excel Built-in Normal" xfId="9"/>
    <cellStyle name="Excel Built-in Percent" xfId="8"/>
    <cellStyle name="Normal" xfId="0" builtinId="0"/>
    <cellStyle name="Normal 2 10" xfId="13"/>
    <cellStyle name="Normal 3" xfId="4"/>
    <cellStyle name="Normal 4" xfId="3"/>
    <cellStyle name="Normal_Eisha - Lorel" xfId="12"/>
    <cellStyle name="Normal_PNB HSG- MARVEL LANDMARK - ZEPHYR" xfId="10"/>
    <cellStyle name="Percent" xfId="2" builtinId="5"/>
    <cellStyle name="Percent 2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workbookViewId="0">
      <selection activeCell="B1" sqref="B1"/>
    </sheetView>
  </sheetViews>
  <sheetFormatPr defaultRowHeight="14.4" x14ac:dyDescent="0.3"/>
  <cols>
    <col min="4" max="4" width="10.44140625" bestFit="1" customWidth="1"/>
    <col min="5" max="5" width="10.44140625" customWidth="1"/>
    <col min="6" max="6" width="17.33203125" customWidth="1"/>
    <col min="7" max="7" width="13.33203125" bestFit="1" customWidth="1"/>
  </cols>
  <sheetData>
    <row r="1" spans="1:10" x14ac:dyDescent="0.3">
      <c r="A1" s="32" t="s">
        <v>47</v>
      </c>
    </row>
    <row r="2" spans="1:10" x14ac:dyDescent="0.3">
      <c r="F2" s="36"/>
      <c r="G2" s="36"/>
    </row>
    <row r="3" spans="1:10" x14ac:dyDescent="0.3">
      <c r="A3" s="261" t="s">
        <v>81</v>
      </c>
      <c r="B3" s="262"/>
      <c r="C3" s="262"/>
      <c r="D3" s="262"/>
      <c r="E3" s="262"/>
      <c r="F3" s="263"/>
      <c r="G3" s="233"/>
      <c r="H3" s="234"/>
      <c r="I3" s="234"/>
      <c r="J3" s="234"/>
    </row>
    <row r="4" spans="1:10" x14ac:dyDescent="0.3">
      <c r="A4" s="235"/>
      <c r="B4" s="236"/>
      <c r="C4" s="236"/>
      <c r="D4" s="236"/>
      <c r="E4" s="236"/>
      <c r="F4" s="237"/>
      <c r="G4" s="233"/>
      <c r="H4" s="234"/>
      <c r="I4" s="234"/>
      <c r="J4" s="234"/>
    </row>
    <row r="5" spans="1:10" ht="41.4" x14ac:dyDescent="0.3">
      <c r="A5" s="238" t="s">
        <v>16</v>
      </c>
      <c r="B5" s="239" t="s">
        <v>82</v>
      </c>
      <c r="C5" s="239" t="s">
        <v>83</v>
      </c>
      <c r="D5" s="239" t="s">
        <v>84</v>
      </c>
      <c r="E5" s="239" t="s">
        <v>85</v>
      </c>
      <c r="F5" s="240" t="s">
        <v>86</v>
      </c>
      <c r="G5" s="233"/>
      <c r="H5" s="234"/>
      <c r="I5" s="234"/>
      <c r="J5" s="234"/>
    </row>
    <row r="6" spans="1:10" x14ac:dyDescent="0.3">
      <c r="A6" s="241" t="s">
        <v>33</v>
      </c>
      <c r="B6" s="242">
        <v>3</v>
      </c>
      <c r="C6" s="243"/>
      <c r="D6" s="244">
        <f>+B6-C6</f>
        <v>3</v>
      </c>
      <c r="E6" s="245">
        <f>11.15/400</f>
        <v>2.7875E-2</v>
      </c>
      <c r="F6" s="246">
        <f>+D6*E6</f>
        <v>8.3625000000000005E-2</v>
      </c>
      <c r="G6" s="247">
        <f t="shared" ref="G6:G33" si="0">F6/10000000</f>
        <v>8.3625000000000013E-9</v>
      </c>
      <c r="H6" s="248">
        <v>1</v>
      </c>
      <c r="I6" s="234"/>
      <c r="J6" s="249">
        <v>44896</v>
      </c>
    </row>
    <row r="7" spans="1:10" x14ac:dyDescent="0.3">
      <c r="A7" s="241" t="s">
        <v>36</v>
      </c>
      <c r="B7" s="242">
        <v>3</v>
      </c>
      <c r="C7" s="250"/>
      <c r="D7" s="244">
        <f t="shared" ref="D7:D33" si="1">+D6+B7-C7</f>
        <v>6</v>
      </c>
      <c r="E7" s="245">
        <f t="shared" ref="E7:E33" si="2">11.15/400</f>
        <v>2.7875E-2</v>
      </c>
      <c r="F7" s="246">
        <f t="shared" ref="F7:F33" si="3">+((D6+D7)/2)*E7</f>
        <v>0.12543750000000001</v>
      </c>
      <c r="G7" s="247">
        <f t="shared" si="0"/>
        <v>1.2543750000000001E-8</v>
      </c>
      <c r="H7" s="248">
        <v>2</v>
      </c>
      <c r="I7" s="234"/>
      <c r="J7" s="249">
        <v>44986</v>
      </c>
    </row>
    <row r="8" spans="1:10" x14ac:dyDescent="0.3">
      <c r="A8" s="241" t="s">
        <v>87</v>
      </c>
      <c r="B8" s="242">
        <v>3</v>
      </c>
      <c r="C8" s="250"/>
      <c r="D8" s="244">
        <f t="shared" si="1"/>
        <v>9</v>
      </c>
      <c r="E8" s="245">
        <f t="shared" si="2"/>
        <v>2.7875E-2</v>
      </c>
      <c r="F8" s="246">
        <f t="shared" si="3"/>
        <v>0.20906250000000001</v>
      </c>
      <c r="G8" s="247">
        <f t="shared" si="0"/>
        <v>2.0906250000000002E-8</v>
      </c>
      <c r="H8" s="248">
        <v>3</v>
      </c>
      <c r="I8" s="234"/>
      <c r="J8" s="249">
        <v>45078</v>
      </c>
    </row>
    <row r="9" spans="1:10" x14ac:dyDescent="0.3">
      <c r="A9" s="241" t="s">
        <v>88</v>
      </c>
      <c r="B9" s="242">
        <v>2</v>
      </c>
      <c r="C9" s="250"/>
      <c r="D9" s="244">
        <f t="shared" si="1"/>
        <v>11</v>
      </c>
      <c r="E9" s="245">
        <f t="shared" si="2"/>
        <v>2.7875E-2</v>
      </c>
      <c r="F9" s="246">
        <f t="shared" si="3"/>
        <v>0.27875</v>
      </c>
      <c r="G9" s="247">
        <f t="shared" si="0"/>
        <v>2.7875E-8</v>
      </c>
      <c r="H9" s="248">
        <v>4</v>
      </c>
      <c r="I9" s="234"/>
      <c r="J9" s="249">
        <v>45170</v>
      </c>
    </row>
    <row r="10" spans="1:10" x14ac:dyDescent="0.3">
      <c r="A10" s="241" t="s">
        <v>33</v>
      </c>
      <c r="B10" s="242">
        <v>2</v>
      </c>
      <c r="C10" s="250"/>
      <c r="D10" s="244">
        <f t="shared" si="1"/>
        <v>13</v>
      </c>
      <c r="E10" s="245">
        <f t="shared" si="2"/>
        <v>2.7875E-2</v>
      </c>
      <c r="F10" s="246">
        <f t="shared" si="3"/>
        <v>0.33450000000000002</v>
      </c>
      <c r="G10" s="247">
        <f t="shared" si="0"/>
        <v>3.3450000000000005E-8</v>
      </c>
      <c r="H10" s="248">
        <v>5</v>
      </c>
      <c r="I10" s="234"/>
      <c r="J10" s="249">
        <v>45261</v>
      </c>
    </row>
    <row r="11" spans="1:10" x14ac:dyDescent="0.3">
      <c r="A11" s="241" t="s">
        <v>36</v>
      </c>
      <c r="B11" s="242">
        <v>2</v>
      </c>
      <c r="C11" s="250"/>
      <c r="D11" s="244">
        <f t="shared" si="1"/>
        <v>15</v>
      </c>
      <c r="E11" s="245">
        <f t="shared" si="2"/>
        <v>2.7875E-2</v>
      </c>
      <c r="F11" s="246">
        <f t="shared" si="3"/>
        <v>0.39024999999999999</v>
      </c>
      <c r="G11" s="247">
        <f t="shared" si="0"/>
        <v>3.9025E-8</v>
      </c>
      <c r="H11" s="248">
        <v>6</v>
      </c>
      <c r="I11" s="234"/>
      <c r="J11" s="249">
        <v>45352</v>
      </c>
    </row>
    <row r="12" spans="1:10" x14ac:dyDescent="0.3">
      <c r="A12" s="241" t="s">
        <v>87</v>
      </c>
      <c r="B12" s="242">
        <v>0</v>
      </c>
      <c r="C12" s="250"/>
      <c r="D12" s="244">
        <f t="shared" si="1"/>
        <v>15</v>
      </c>
      <c r="E12" s="245">
        <f t="shared" si="2"/>
        <v>2.7875E-2</v>
      </c>
      <c r="F12" s="246">
        <f t="shared" si="3"/>
        <v>0.41812500000000002</v>
      </c>
      <c r="G12" s="247">
        <f t="shared" si="0"/>
        <v>4.1812500000000005E-8</v>
      </c>
      <c r="H12" s="248">
        <v>7</v>
      </c>
      <c r="I12" s="234"/>
      <c r="J12" s="249">
        <v>45444</v>
      </c>
    </row>
    <row r="13" spans="1:10" x14ac:dyDescent="0.3">
      <c r="A13" s="241" t="s">
        <v>88</v>
      </c>
      <c r="B13" s="242">
        <v>0</v>
      </c>
      <c r="C13" s="250"/>
      <c r="D13" s="244">
        <f t="shared" si="1"/>
        <v>15</v>
      </c>
      <c r="E13" s="245">
        <f t="shared" si="2"/>
        <v>2.7875E-2</v>
      </c>
      <c r="F13" s="246">
        <f t="shared" si="3"/>
        <v>0.41812500000000002</v>
      </c>
      <c r="G13" s="247">
        <f t="shared" si="0"/>
        <v>4.1812500000000005E-8</v>
      </c>
      <c r="H13" s="248">
        <v>8</v>
      </c>
      <c r="I13" s="234"/>
      <c r="J13" s="249">
        <v>45536</v>
      </c>
    </row>
    <row r="14" spans="1:10" x14ac:dyDescent="0.3">
      <c r="A14" s="241" t="s">
        <v>33</v>
      </c>
      <c r="B14" s="251"/>
      <c r="C14" s="250">
        <v>3.75</v>
      </c>
      <c r="D14" s="244">
        <f t="shared" si="1"/>
        <v>11.25</v>
      </c>
      <c r="E14" s="245">
        <f t="shared" si="2"/>
        <v>2.7875E-2</v>
      </c>
      <c r="F14" s="246">
        <f t="shared" si="3"/>
        <v>0.36585937499999999</v>
      </c>
      <c r="G14" s="247">
        <f t="shared" si="0"/>
        <v>3.6585937499999999E-8</v>
      </c>
      <c r="H14" s="248">
        <v>9</v>
      </c>
      <c r="I14" s="234"/>
      <c r="J14" s="249">
        <v>45627</v>
      </c>
    </row>
    <row r="15" spans="1:10" x14ac:dyDescent="0.3">
      <c r="A15" s="241" t="s">
        <v>36</v>
      </c>
      <c r="B15" s="251"/>
      <c r="C15" s="250">
        <v>3.75</v>
      </c>
      <c r="D15" s="244">
        <f t="shared" si="1"/>
        <v>7.5</v>
      </c>
      <c r="E15" s="245">
        <f t="shared" si="2"/>
        <v>2.7875E-2</v>
      </c>
      <c r="F15" s="246">
        <f t="shared" si="3"/>
        <v>0.26132812500000002</v>
      </c>
      <c r="G15" s="247">
        <f t="shared" si="0"/>
        <v>2.6132812500000001E-8</v>
      </c>
      <c r="H15" s="248">
        <v>10</v>
      </c>
      <c r="I15" s="234"/>
      <c r="J15" s="249">
        <v>45717</v>
      </c>
    </row>
    <row r="16" spans="1:10" x14ac:dyDescent="0.3">
      <c r="A16" s="241" t="s">
        <v>87</v>
      </c>
      <c r="B16" s="251"/>
      <c r="C16" s="242">
        <v>3.75</v>
      </c>
      <c r="D16" s="244">
        <f t="shared" si="1"/>
        <v>3.75</v>
      </c>
      <c r="E16" s="245">
        <f t="shared" si="2"/>
        <v>2.7875E-2</v>
      </c>
      <c r="F16" s="246">
        <f t="shared" si="3"/>
        <v>0.156796875</v>
      </c>
      <c r="G16" s="247">
        <f t="shared" si="0"/>
        <v>1.56796875E-8</v>
      </c>
      <c r="H16" s="248">
        <v>11</v>
      </c>
      <c r="I16" s="234"/>
      <c r="J16" s="249">
        <v>45809</v>
      </c>
    </row>
    <row r="17" spans="1:10" x14ac:dyDescent="0.3">
      <c r="A17" s="241" t="s">
        <v>88</v>
      </c>
      <c r="B17" s="251"/>
      <c r="C17" s="242">
        <v>3.75</v>
      </c>
      <c r="D17" s="244">
        <f t="shared" si="1"/>
        <v>0</v>
      </c>
      <c r="E17" s="245">
        <f t="shared" si="2"/>
        <v>2.7875E-2</v>
      </c>
      <c r="F17" s="246">
        <f t="shared" si="3"/>
        <v>5.2265625000000003E-2</v>
      </c>
      <c r="G17" s="247">
        <f t="shared" si="0"/>
        <v>5.2265625000000006E-9</v>
      </c>
      <c r="H17" s="248">
        <v>12</v>
      </c>
      <c r="I17" s="234"/>
      <c r="J17" s="249">
        <v>45901</v>
      </c>
    </row>
    <row r="18" spans="1:10" x14ac:dyDescent="0.3">
      <c r="A18" s="241" t="s">
        <v>33</v>
      </c>
      <c r="B18" s="242"/>
      <c r="C18" s="242">
        <v>0</v>
      </c>
      <c r="D18" s="244">
        <f t="shared" si="1"/>
        <v>0</v>
      </c>
      <c r="E18" s="245">
        <f t="shared" si="2"/>
        <v>2.7875E-2</v>
      </c>
      <c r="F18" s="246">
        <f t="shared" si="3"/>
        <v>0</v>
      </c>
      <c r="G18" s="247">
        <f t="shared" si="0"/>
        <v>0</v>
      </c>
      <c r="H18" s="248">
        <v>13</v>
      </c>
      <c r="I18" s="234"/>
      <c r="J18" s="249">
        <v>45992</v>
      </c>
    </row>
    <row r="19" spans="1:10" x14ac:dyDescent="0.3">
      <c r="A19" s="241" t="s">
        <v>36</v>
      </c>
      <c r="B19" s="242"/>
      <c r="C19" s="242">
        <v>0</v>
      </c>
      <c r="D19" s="244">
        <f t="shared" si="1"/>
        <v>0</v>
      </c>
      <c r="E19" s="245">
        <f t="shared" si="2"/>
        <v>2.7875E-2</v>
      </c>
      <c r="F19" s="246">
        <f>+((D18+D19)/2)*E19</f>
        <v>0</v>
      </c>
      <c r="G19" s="247">
        <f t="shared" si="0"/>
        <v>0</v>
      </c>
      <c r="H19" s="248">
        <v>14</v>
      </c>
      <c r="I19" s="234"/>
      <c r="J19" s="249">
        <v>46082</v>
      </c>
    </row>
    <row r="20" spans="1:10" x14ac:dyDescent="0.3">
      <c r="A20" s="241" t="s">
        <v>87</v>
      </c>
      <c r="B20" s="242"/>
      <c r="C20" s="242">
        <v>0</v>
      </c>
      <c r="D20" s="244">
        <f t="shared" si="1"/>
        <v>0</v>
      </c>
      <c r="E20" s="245">
        <f t="shared" si="2"/>
        <v>2.7875E-2</v>
      </c>
      <c r="F20" s="246">
        <f t="shared" si="3"/>
        <v>0</v>
      </c>
      <c r="G20" s="247">
        <f t="shared" si="0"/>
        <v>0</v>
      </c>
      <c r="H20" s="248">
        <v>15</v>
      </c>
      <c r="I20" s="234"/>
    </row>
    <row r="21" spans="1:10" x14ac:dyDescent="0.3">
      <c r="A21" s="241" t="s">
        <v>88</v>
      </c>
      <c r="B21" s="242"/>
      <c r="C21" s="250">
        <v>0</v>
      </c>
      <c r="D21" s="244">
        <f t="shared" si="1"/>
        <v>0</v>
      </c>
      <c r="E21" s="245">
        <f t="shared" si="2"/>
        <v>2.7875E-2</v>
      </c>
      <c r="F21" s="246">
        <f>+((D20+D21)/2)*E21</f>
        <v>0</v>
      </c>
      <c r="G21" s="247">
        <f t="shared" si="0"/>
        <v>0</v>
      </c>
      <c r="H21" s="248">
        <v>16</v>
      </c>
      <c r="I21" s="234"/>
    </row>
    <row r="22" spans="1:10" x14ac:dyDescent="0.3">
      <c r="A22" s="241" t="s">
        <v>33</v>
      </c>
      <c r="B22" s="242"/>
      <c r="C22" s="250"/>
      <c r="D22" s="244">
        <f t="shared" si="1"/>
        <v>0</v>
      </c>
      <c r="E22" s="245">
        <f t="shared" si="2"/>
        <v>2.7875E-2</v>
      </c>
      <c r="F22" s="246">
        <f>+((D21+D22)/2)*E22</f>
        <v>0</v>
      </c>
      <c r="G22" s="247">
        <f t="shared" si="0"/>
        <v>0</v>
      </c>
      <c r="H22" s="248">
        <v>17</v>
      </c>
      <c r="I22" s="234"/>
      <c r="J22" s="249"/>
    </row>
    <row r="23" spans="1:10" x14ac:dyDescent="0.3">
      <c r="A23" s="241" t="s">
        <v>36</v>
      </c>
      <c r="B23" s="242"/>
      <c r="C23" s="250"/>
      <c r="D23" s="244">
        <f t="shared" si="1"/>
        <v>0</v>
      </c>
      <c r="E23" s="245">
        <f t="shared" si="2"/>
        <v>2.7875E-2</v>
      </c>
      <c r="F23" s="246">
        <f t="shared" si="3"/>
        <v>0</v>
      </c>
      <c r="G23" s="247">
        <f t="shared" si="0"/>
        <v>0</v>
      </c>
      <c r="H23" s="248">
        <v>18</v>
      </c>
      <c r="I23" s="234"/>
      <c r="J23" s="249"/>
    </row>
    <row r="24" spans="1:10" x14ac:dyDescent="0.3">
      <c r="A24" s="241" t="s">
        <v>87</v>
      </c>
      <c r="B24" s="242"/>
      <c r="C24" s="250"/>
      <c r="D24" s="244">
        <f t="shared" si="1"/>
        <v>0</v>
      </c>
      <c r="E24" s="245">
        <f t="shared" si="2"/>
        <v>2.7875E-2</v>
      </c>
      <c r="F24" s="246">
        <f t="shared" si="3"/>
        <v>0</v>
      </c>
      <c r="G24" s="247">
        <f t="shared" si="0"/>
        <v>0</v>
      </c>
      <c r="H24" s="248">
        <v>19</v>
      </c>
      <c r="I24" s="234"/>
      <c r="J24" s="249"/>
    </row>
    <row r="25" spans="1:10" x14ac:dyDescent="0.3">
      <c r="A25" s="241" t="s">
        <v>88</v>
      </c>
      <c r="B25" s="242"/>
      <c r="C25" s="250"/>
      <c r="D25" s="244">
        <f t="shared" si="1"/>
        <v>0</v>
      </c>
      <c r="E25" s="245">
        <f t="shared" si="2"/>
        <v>2.7875E-2</v>
      </c>
      <c r="F25" s="246">
        <f>+((D24+D25)/2)*E25</f>
        <v>0</v>
      </c>
      <c r="G25" s="247">
        <f t="shared" si="0"/>
        <v>0</v>
      </c>
      <c r="H25" s="248">
        <v>20</v>
      </c>
      <c r="I25" s="234"/>
    </row>
    <row r="26" spans="1:10" x14ac:dyDescent="0.3">
      <c r="A26" s="241" t="s">
        <v>33</v>
      </c>
      <c r="B26" s="242"/>
      <c r="C26" s="250"/>
      <c r="D26" s="244">
        <f t="shared" si="1"/>
        <v>0</v>
      </c>
      <c r="E26" s="245">
        <f t="shared" si="2"/>
        <v>2.7875E-2</v>
      </c>
      <c r="F26" s="246">
        <f t="shared" si="3"/>
        <v>0</v>
      </c>
      <c r="G26" s="247">
        <f t="shared" si="0"/>
        <v>0</v>
      </c>
      <c r="H26" s="248">
        <v>21</v>
      </c>
      <c r="I26" s="234"/>
      <c r="J26" s="249"/>
    </row>
    <row r="27" spans="1:10" x14ac:dyDescent="0.3">
      <c r="A27" s="241" t="s">
        <v>36</v>
      </c>
      <c r="B27" s="242"/>
      <c r="C27" s="250"/>
      <c r="D27" s="244">
        <f t="shared" si="1"/>
        <v>0</v>
      </c>
      <c r="E27" s="245">
        <f t="shared" si="2"/>
        <v>2.7875E-2</v>
      </c>
      <c r="F27" s="246">
        <f t="shared" si="3"/>
        <v>0</v>
      </c>
      <c r="G27" s="247">
        <f t="shared" si="0"/>
        <v>0</v>
      </c>
      <c r="H27" s="248">
        <v>22</v>
      </c>
      <c r="I27" s="234"/>
      <c r="J27" s="249"/>
    </row>
    <row r="28" spans="1:10" x14ac:dyDescent="0.3">
      <c r="A28" s="241" t="s">
        <v>87</v>
      </c>
      <c r="B28" s="242"/>
      <c r="C28" s="242"/>
      <c r="D28" s="244">
        <f t="shared" si="1"/>
        <v>0</v>
      </c>
      <c r="E28" s="245">
        <f t="shared" si="2"/>
        <v>2.7875E-2</v>
      </c>
      <c r="F28" s="246">
        <f t="shared" si="3"/>
        <v>0</v>
      </c>
      <c r="G28" s="247">
        <f t="shared" si="0"/>
        <v>0</v>
      </c>
      <c r="H28" s="248">
        <v>23</v>
      </c>
      <c r="I28" s="234"/>
      <c r="J28" s="249"/>
    </row>
    <row r="29" spans="1:10" x14ac:dyDescent="0.3">
      <c r="A29" s="241" t="s">
        <v>88</v>
      </c>
      <c r="B29" s="242"/>
      <c r="C29" s="242"/>
      <c r="D29" s="244">
        <f t="shared" si="1"/>
        <v>0</v>
      </c>
      <c r="E29" s="245">
        <f t="shared" si="2"/>
        <v>2.7875E-2</v>
      </c>
      <c r="F29" s="246">
        <f t="shared" si="3"/>
        <v>0</v>
      </c>
      <c r="G29" s="247">
        <f t="shared" si="0"/>
        <v>0</v>
      </c>
      <c r="H29" s="248">
        <v>24</v>
      </c>
      <c r="I29" s="234"/>
      <c r="J29" s="249"/>
    </row>
    <row r="30" spans="1:10" x14ac:dyDescent="0.3">
      <c r="A30" s="241" t="s">
        <v>33</v>
      </c>
      <c r="B30" s="242"/>
      <c r="C30" s="242"/>
      <c r="D30" s="244">
        <f t="shared" si="1"/>
        <v>0</v>
      </c>
      <c r="E30" s="245">
        <f t="shared" si="2"/>
        <v>2.7875E-2</v>
      </c>
      <c r="F30" s="246">
        <f t="shared" si="3"/>
        <v>0</v>
      </c>
      <c r="G30" s="247">
        <f t="shared" si="0"/>
        <v>0</v>
      </c>
      <c r="H30" s="248">
        <v>25</v>
      </c>
      <c r="I30" s="234"/>
      <c r="J30" s="249"/>
    </row>
    <row r="31" spans="1:10" x14ac:dyDescent="0.3">
      <c r="A31" s="241" t="s">
        <v>36</v>
      </c>
      <c r="B31" s="242"/>
      <c r="C31" s="242"/>
      <c r="D31" s="244">
        <f t="shared" si="1"/>
        <v>0</v>
      </c>
      <c r="E31" s="245">
        <f t="shared" si="2"/>
        <v>2.7875E-2</v>
      </c>
      <c r="F31" s="246">
        <f t="shared" si="3"/>
        <v>0</v>
      </c>
      <c r="G31" s="247">
        <f t="shared" si="0"/>
        <v>0</v>
      </c>
      <c r="H31" s="248">
        <v>26</v>
      </c>
      <c r="I31" s="234"/>
      <c r="J31" s="234"/>
    </row>
    <row r="32" spans="1:10" x14ac:dyDescent="0.3">
      <c r="A32" s="241" t="s">
        <v>87</v>
      </c>
      <c r="B32" s="242"/>
      <c r="C32" s="242"/>
      <c r="D32" s="244">
        <f t="shared" si="1"/>
        <v>0</v>
      </c>
      <c r="E32" s="245">
        <f t="shared" si="2"/>
        <v>2.7875E-2</v>
      </c>
      <c r="F32" s="246">
        <f t="shared" si="3"/>
        <v>0</v>
      </c>
      <c r="G32" s="247">
        <f t="shared" si="0"/>
        <v>0</v>
      </c>
      <c r="H32" s="248">
        <v>27</v>
      </c>
      <c r="I32" s="234"/>
      <c r="J32" s="234"/>
    </row>
    <row r="33" spans="1:10" x14ac:dyDescent="0.3">
      <c r="A33" s="241" t="s">
        <v>88</v>
      </c>
      <c r="B33" s="242"/>
      <c r="C33" s="242"/>
      <c r="D33" s="244">
        <f t="shared" si="1"/>
        <v>0</v>
      </c>
      <c r="E33" s="245">
        <f t="shared" si="2"/>
        <v>2.7875E-2</v>
      </c>
      <c r="F33" s="246">
        <f t="shared" si="3"/>
        <v>0</v>
      </c>
      <c r="G33" s="247">
        <f t="shared" si="0"/>
        <v>0</v>
      </c>
      <c r="H33" s="248">
        <v>28</v>
      </c>
      <c r="I33" s="234"/>
      <c r="J33" s="234"/>
    </row>
    <row r="34" spans="1:10" x14ac:dyDescent="0.3">
      <c r="A34" s="252" t="s">
        <v>19</v>
      </c>
      <c r="B34" s="253">
        <f>SUM(B6:B33)</f>
        <v>15</v>
      </c>
      <c r="C34" s="253">
        <f>SUM(C6:C33)</f>
        <v>15</v>
      </c>
      <c r="D34" s="254"/>
      <c r="E34" s="254"/>
      <c r="F34" s="255">
        <f>SUM(F6:F33)</f>
        <v>3.094125</v>
      </c>
      <c r="G34" s="255">
        <f>SUM(G6:G33)</f>
        <v>3.0941250000000008E-7</v>
      </c>
      <c r="H34" s="248"/>
      <c r="I34" s="234"/>
      <c r="J34" s="234"/>
    </row>
    <row r="35" spans="1:10" x14ac:dyDescent="0.3">
      <c r="A35" s="256"/>
      <c r="B35" s="257"/>
      <c r="C35" s="257"/>
      <c r="D35" s="257"/>
      <c r="E35" s="257"/>
      <c r="F35" s="258"/>
      <c r="G35" s="233"/>
      <c r="H35" s="234"/>
      <c r="I35" s="234"/>
      <c r="J35" s="234"/>
    </row>
    <row r="36" spans="1:10" x14ac:dyDescent="0.3">
      <c r="A36" s="264" t="s">
        <v>89</v>
      </c>
      <c r="B36" s="265"/>
      <c r="C36" s="265"/>
      <c r="D36" s="265"/>
      <c r="E36" s="265"/>
      <c r="F36" s="266"/>
      <c r="G36" s="233"/>
      <c r="H36" s="234" t="s">
        <v>90</v>
      </c>
      <c r="I36" s="234"/>
      <c r="J36" s="234"/>
    </row>
    <row r="37" spans="1:10" ht="15" thickBot="1" x14ac:dyDescent="0.35">
      <c r="A37" s="267" t="s">
        <v>91</v>
      </c>
      <c r="B37" s="268"/>
      <c r="C37" s="268"/>
      <c r="D37" s="268"/>
      <c r="E37" s="268"/>
      <c r="F37" s="269"/>
      <c r="G37" s="233"/>
      <c r="H37" s="234"/>
      <c r="I37" s="234"/>
      <c r="J37" s="234"/>
    </row>
    <row r="39" spans="1:10" x14ac:dyDescent="0.3">
      <c r="D39" s="33"/>
      <c r="E39" s="260"/>
      <c r="F39" s="34"/>
      <c r="G39" s="35"/>
      <c r="H39" s="35"/>
    </row>
    <row r="40" spans="1:10" x14ac:dyDescent="0.3">
      <c r="D40" s="33"/>
      <c r="E40" s="260"/>
      <c r="F40" s="37"/>
      <c r="G40" s="35"/>
      <c r="H40" s="35"/>
    </row>
    <row r="41" spans="1:10" x14ac:dyDescent="0.3">
      <c r="D41" s="33"/>
      <c r="E41" s="192"/>
      <c r="F41" s="37"/>
      <c r="G41" s="35"/>
      <c r="H41" s="35"/>
    </row>
    <row r="43" spans="1:10" x14ac:dyDescent="0.3">
      <c r="D43" s="33"/>
      <c r="E43" s="260"/>
      <c r="F43" s="34"/>
      <c r="G43" s="35"/>
      <c r="H43" s="35"/>
    </row>
    <row r="44" spans="1:10" x14ac:dyDescent="0.3">
      <c r="D44" s="33"/>
      <c r="E44" s="260"/>
      <c r="F44" s="37"/>
    </row>
    <row r="47" spans="1:10" x14ac:dyDescent="0.3">
      <c r="D47" s="33"/>
      <c r="E47" s="260"/>
      <c r="F47" s="34"/>
      <c r="G47" s="35"/>
      <c r="H47" s="35"/>
    </row>
    <row r="48" spans="1:10" x14ac:dyDescent="0.3">
      <c r="D48" s="33"/>
      <c r="E48" s="260"/>
      <c r="F48" s="37"/>
    </row>
    <row r="51" spans="4:8" x14ac:dyDescent="0.3">
      <c r="D51" s="33"/>
      <c r="E51" s="260"/>
      <c r="F51" s="34"/>
      <c r="G51" s="35"/>
      <c r="H51" s="35"/>
    </row>
    <row r="52" spans="4:8" x14ac:dyDescent="0.3">
      <c r="D52" s="33"/>
      <c r="E52" s="260"/>
      <c r="F52" s="37"/>
    </row>
    <row r="55" spans="4:8" x14ac:dyDescent="0.3">
      <c r="D55" s="33"/>
      <c r="E55" s="260"/>
      <c r="F55" s="34"/>
      <c r="G55" s="35"/>
      <c r="H55" s="35"/>
    </row>
    <row r="56" spans="4:8" x14ac:dyDescent="0.3">
      <c r="D56" s="33"/>
      <c r="E56" s="260"/>
      <c r="F56" s="37"/>
    </row>
    <row r="59" spans="4:8" x14ac:dyDescent="0.3">
      <c r="D59" s="33"/>
      <c r="E59" s="260"/>
      <c r="F59" s="34"/>
      <c r="G59" s="35">
        <f>F60*10.9%*E59/365</f>
        <v>0</v>
      </c>
      <c r="H59" s="35">
        <f>G59/100000</f>
        <v>0</v>
      </c>
    </row>
    <row r="60" spans="4:8" x14ac:dyDescent="0.3">
      <c r="D60" s="33"/>
      <c r="E60" s="260"/>
      <c r="F60" s="37"/>
    </row>
    <row r="63" spans="4:8" x14ac:dyDescent="0.3">
      <c r="D63" s="33"/>
      <c r="E63" s="260"/>
      <c r="F63" s="34"/>
      <c r="G63" s="35">
        <f>F64*10.9%*E63/365</f>
        <v>0</v>
      </c>
      <c r="H63" s="35">
        <f>G63/100000</f>
        <v>0</v>
      </c>
    </row>
    <row r="64" spans="4:8" x14ac:dyDescent="0.3">
      <c r="D64" s="33"/>
      <c r="E64" s="260"/>
      <c r="F64" s="37"/>
    </row>
    <row r="67" spans="4:8" x14ac:dyDescent="0.3">
      <c r="D67" s="33"/>
      <c r="E67" s="260"/>
      <c r="F67" s="34"/>
      <c r="G67" s="35">
        <f>F68*10.9%*E67/365</f>
        <v>0</v>
      </c>
      <c r="H67" s="35">
        <f>G67/100000</f>
        <v>0</v>
      </c>
    </row>
    <row r="68" spans="4:8" x14ac:dyDescent="0.3">
      <c r="D68" s="33"/>
      <c r="E68" s="260"/>
      <c r="F68" s="37"/>
    </row>
    <row r="71" spans="4:8" x14ac:dyDescent="0.3">
      <c r="D71" s="33"/>
      <c r="E71" s="260"/>
      <c r="F71" s="34"/>
      <c r="G71" s="35">
        <f>F71*10.9%*E71/365</f>
        <v>0</v>
      </c>
      <c r="H71" s="35">
        <f>G71/100000</f>
        <v>0</v>
      </c>
    </row>
    <row r="72" spans="4:8" x14ac:dyDescent="0.3">
      <c r="D72" s="33"/>
      <c r="E72" s="260"/>
      <c r="F72" s="37"/>
    </row>
    <row r="75" spans="4:8" x14ac:dyDescent="0.3">
      <c r="D75" s="33"/>
      <c r="E75" s="260"/>
      <c r="F75" s="34"/>
      <c r="G75" s="35"/>
      <c r="H75" s="35"/>
    </row>
    <row r="76" spans="4:8" x14ac:dyDescent="0.3">
      <c r="D76" s="33"/>
      <c r="E76" s="260"/>
      <c r="F76" s="37"/>
    </row>
    <row r="79" spans="4:8" x14ac:dyDescent="0.3">
      <c r="D79" s="33"/>
      <c r="E79" s="260"/>
      <c r="F79" s="34"/>
      <c r="G79" s="35"/>
      <c r="H79" s="35"/>
    </row>
    <row r="80" spans="4:8" x14ac:dyDescent="0.3">
      <c r="D80" s="33"/>
      <c r="E80" s="260"/>
      <c r="F80" s="37"/>
    </row>
    <row r="83" spans="4:8" x14ac:dyDescent="0.3">
      <c r="D83" s="33"/>
      <c r="E83" s="260"/>
      <c r="F83" s="34"/>
      <c r="G83" s="35"/>
      <c r="H83" s="35"/>
    </row>
    <row r="84" spans="4:8" x14ac:dyDescent="0.3">
      <c r="D84" s="33"/>
      <c r="E84" s="260"/>
      <c r="F84" s="37"/>
    </row>
    <row r="87" spans="4:8" x14ac:dyDescent="0.3">
      <c r="D87" s="33"/>
      <c r="E87" s="260"/>
      <c r="F87" s="34"/>
      <c r="G87" s="35"/>
      <c r="H87" s="35"/>
    </row>
    <row r="88" spans="4:8" x14ac:dyDescent="0.3">
      <c r="D88" s="33"/>
      <c r="E88" s="260"/>
      <c r="F88" s="37"/>
    </row>
    <row r="90" spans="4:8" x14ac:dyDescent="0.3">
      <c r="H90" s="35"/>
    </row>
  </sheetData>
  <mergeCells count="16">
    <mergeCell ref="E71:E72"/>
    <mergeCell ref="E75:E76"/>
    <mergeCell ref="E79:E80"/>
    <mergeCell ref="E83:E84"/>
    <mergeCell ref="E87:E88"/>
    <mergeCell ref="E51:E52"/>
    <mergeCell ref="E55:E56"/>
    <mergeCell ref="E59:E60"/>
    <mergeCell ref="E63:E64"/>
    <mergeCell ref="E67:E68"/>
    <mergeCell ref="E47:E48"/>
    <mergeCell ref="E43:E44"/>
    <mergeCell ref="E39:E40"/>
    <mergeCell ref="A3:F3"/>
    <mergeCell ref="A36:F36"/>
    <mergeCell ref="A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8" sqref="D8"/>
    </sheetView>
  </sheetViews>
  <sheetFormatPr defaultColWidth="9.109375" defaultRowHeight="13.8" x14ac:dyDescent="0.25"/>
  <cols>
    <col min="1" max="1" width="9.109375" style="38"/>
    <col min="2" max="2" width="44.33203125" style="38" bestFit="1" customWidth="1"/>
    <col min="3" max="3" width="12.6640625" style="38" bestFit="1" customWidth="1"/>
    <col min="4" max="4" width="16.33203125" style="38" customWidth="1"/>
    <col min="5" max="5" width="14.6640625" style="38" customWidth="1"/>
    <col min="6" max="6" width="9.109375" style="38"/>
    <col min="7" max="7" width="33.44140625" style="38" bestFit="1" customWidth="1"/>
    <col min="8" max="8" width="12.6640625" style="38" bestFit="1" customWidth="1"/>
    <col min="9" max="9" width="17.5546875" style="38" customWidth="1"/>
    <col min="10" max="10" width="14.44140625" style="38" customWidth="1"/>
    <col min="11" max="16384" width="9.109375" style="38"/>
  </cols>
  <sheetData>
    <row r="1" spans="1:10" x14ac:dyDescent="0.25">
      <c r="A1" s="270" t="s">
        <v>93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x14ac:dyDescent="0.25">
      <c r="A2" s="270" t="s">
        <v>97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 x14ac:dyDescent="0.25">
      <c r="A3" s="270" t="s">
        <v>0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x14ac:dyDescent="0.25">
      <c r="C4" s="270" t="s">
        <v>13</v>
      </c>
      <c r="D4" s="270"/>
      <c r="E4" s="270"/>
      <c r="H4" s="270" t="s">
        <v>13</v>
      </c>
      <c r="I4" s="270"/>
      <c r="J4" s="270"/>
    </row>
    <row r="5" spans="1:10" ht="41.4" x14ac:dyDescent="0.25">
      <c r="A5" s="39" t="s">
        <v>1</v>
      </c>
      <c r="B5" s="39" t="s">
        <v>2</v>
      </c>
      <c r="C5" s="39" t="s">
        <v>3</v>
      </c>
      <c r="D5" s="40" t="s">
        <v>92</v>
      </c>
      <c r="E5" s="40" t="s">
        <v>12</v>
      </c>
      <c r="F5" s="39" t="s">
        <v>4</v>
      </c>
      <c r="G5" s="39" t="s">
        <v>2</v>
      </c>
      <c r="H5" s="39" t="s">
        <v>3</v>
      </c>
      <c r="I5" s="40" t="s">
        <v>92</v>
      </c>
      <c r="J5" s="40" t="s">
        <v>5</v>
      </c>
    </row>
    <row r="6" spans="1:10" ht="24.9" customHeight="1" x14ac:dyDescent="0.25">
      <c r="A6" s="41">
        <v>1</v>
      </c>
      <c r="B6" s="42" t="s">
        <v>68</v>
      </c>
      <c r="C6" s="43">
        <v>0</v>
      </c>
      <c r="D6" s="43">
        <v>0</v>
      </c>
      <c r="E6" s="44">
        <f>C6-D6</f>
        <v>0</v>
      </c>
      <c r="F6" s="41">
        <v>1</v>
      </c>
      <c r="G6" s="42" t="s">
        <v>9</v>
      </c>
      <c r="H6" s="44">
        <v>750</v>
      </c>
      <c r="I6" s="206">
        <f>I13-I7</f>
        <v>55.44</v>
      </c>
      <c r="J6" s="45">
        <f>H6-I6</f>
        <v>694.56</v>
      </c>
    </row>
    <row r="7" spans="1:10" ht="24.9" customHeight="1" x14ac:dyDescent="0.25">
      <c r="A7" s="41">
        <v>2</v>
      </c>
      <c r="B7" s="42" t="s">
        <v>67</v>
      </c>
      <c r="C7" s="44">
        <v>0</v>
      </c>
      <c r="D7" s="47">
        <v>0</v>
      </c>
      <c r="E7" s="44">
        <f>C7-D7</f>
        <v>0</v>
      </c>
      <c r="F7" s="41">
        <v>2</v>
      </c>
      <c r="G7" s="42" t="s">
        <v>11</v>
      </c>
      <c r="H7" s="44">
        <f>H13-H8-H6</f>
        <v>3000.0025000000005</v>
      </c>
      <c r="I7" s="44">
        <v>0</v>
      </c>
      <c r="J7" s="45">
        <f>E13-J6-J8</f>
        <v>3000.0025000000005</v>
      </c>
    </row>
    <row r="8" spans="1:10" ht="24.9" customHeight="1" x14ac:dyDescent="0.25">
      <c r="A8" s="41">
        <v>3</v>
      </c>
      <c r="B8" s="42" t="s">
        <v>78</v>
      </c>
      <c r="C8" s="46">
        <v>165.59</v>
      </c>
      <c r="D8" s="47">
        <v>19.079999999999998</v>
      </c>
      <c r="E8" s="44">
        <f t="shared" ref="E8:E12" si="0">C8-D8</f>
        <v>146.51</v>
      </c>
      <c r="F8" s="41">
        <v>3</v>
      </c>
      <c r="G8" s="42" t="s">
        <v>10</v>
      </c>
      <c r="H8" s="44">
        <v>1500</v>
      </c>
      <c r="I8" s="44">
        <v>0</v>
      </c>
      <c r="J8" s="45">
        <f>H8-I8</f>
        <v>1500</v>
      </c>
    </row>
    <row r="9" spans="1:10" ht="24.9" customHeight="1" x14ac:dyDescent="0.25">
      <c r="A9" s="41">
        <v>4</v>
      </c>
      <c r="B9" s="42" t="s">
        <v>6</v>
      </c>
      <c r="C9" s="46">
        <v>4154</v>
      </c>
      <c r="D9" s="47">
        <v>5.12</v>
      </c>
      <c r="E9" s="44">
        <f>C9-D9</f>
        <v>4148.88</v>
      </c>
      <c r="F9" s="41"/>
      <c r="G9" s="42"/>
      <c r="H9" s="44"/>
      <c r="I9" s="44"/>
      <c r="J9" s="45"/>
    </row>
    <row r="10" spans="1:10" ht="24.9" customHeight="1" x14ac:dyDescent="0.25">
      <c r="A10" s="41">
        <v>5</v>
      </c>
      <c r="B10" s="42" t="s">
        <v>7</v>
      </c>
      <c r="C10" s="46">
        <v>345</v>
      </c>
      <c r="D10" s="47">
        <v>31.24</v>
      </c>
      <c r="E10" s="44">
        <f>C10-D10</f>
        <v>313.76</v>
      </c>
      <c r="F10" s="42"/>
      <c r="G10" s="42"/>
      <c r="H10" s="42"/>
      <c r="I10" s="42"/>
      <c r="J10" s="42"/>
    </row>
    <row r="11" spans="1:10" ht="24.9" customHeight="1" x14ac:dyDescent="0.25">
      <c r="A11" s="41">
        <v>6</v>
      </c>
      <c r="B11" s="42" t="s">
        <v>54</v>
      </c>
      <c r="C11" s="46">
        <v>276</v>
      </c>
      <c r="D11" s="47">
        <v>0</v>
      </c>
      <c r="E11" s="44">
        <f t="shared" si="0"/>
        <v>276</v>
      </c>
      <c r="F11" s="42"/>
      <c r="G11" s="42"/>
      <c r="H11" s="42"/>
      <c r="I11" s="42"/>
      <c r="J11" s="42"/>
    </row>
    <row r="12" spans="1:10" ht="24.9" customHeight="1" x14ac:dyDescent="0.25">
      <c r="A12" s="41">
        <v>7</v>
      </c>
      <c r="B12" s="42" t="s">
        <v>8</v>
      </c>
      <c r="C12" s="46">
        <f>'INTEREST CALCULATION '!F34*100</f>
        <v>309.41250000000002</v>
      </c>
      <c r="D12" s="47">
        <v>0</v>
      </c>
      <c r="E12" s="44">
        <f t="shared" si="0"/>
        <v>309.41250000000002</v>
      </c>
      <c r="F12" s="42"/>
      <c r="G12" s="42"/>
      <c r="H12" s="42"/>
      <c r="I12" s="42"/>
      <c r="J12" s="42"/>
    </row>
    <row r="13" spans="1:10" ht="24.9" customHeight="1" x14ac:dyDescent="0.25">
      <c r="A13" s="41"/>
      <c r="B13" s="48" t="s">
        <v>14</v>
      </c>
      <c r="C13" s="49">
        <f>SUM(C6:C12)</f>
        <v>5250.0025000000005</v>
      </c>
      <c r="D13" s="49">
        <f>SUM(D6:D12)</f>
        <v>55.44</v>
      </c>
      <c r="E13" s="49">
        <f>SUM(E6:E12)</f>
        <v>5194.5625000000009</v>
      </c>
      <c r="F13" s="42"/>
      <c r="G13" s="48" t="s">
        <v>14</v>
      </c>
      <c r="H13" s="49">
        <f>C13</f>
        <v>5250.0025000000005</v>
      </c>
      <c r="I13" s="49">
        <f>D13</f>
        <v>55.44</v>
      </c>
      <c r="J13" s="49">
        <f>SUM(J6:J12)</f>
        <v>5194.5625</v>
      </c>
    </row>
  </sheetData>
  <mergeCells count="5">
    <mergeCell ref="C4:E4"/>
    <mergeCell ref="H4:J4"/>
    <mergeCell ref="A1:J1"/>
    <mergeCell ref="A2:J2"/>
    <mergeCell ref="A3:J3"/>
  </mergeCells>
  <pageMargins left="0.16" right="0.16" top="0.27" bottom="0.4" header="0.22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workbookViewId="0">
      <selection sqref="A1:W1"/>
    </sheetView>
  </sheetViews>
  <sheetFormatPr defaultRowHeight="13.8" x14ac:dyDescent="0.3"/>
  <cols>
    <col min="1" max="1" width="43.33203125" style="3" customWidth="1"/>
    <col min="2" max="2" width="20.6640625" style="3" bestFit="1" customWidth="1"/>
    <col min="3" max="6" width="16.109375" style="3" bestFit="1" customWidth="1"/>
    <col min="7" max="9" width="17.5546875" style="3" bestFit="1" customWidth="1"/>
    <col min="10" max="10" width="17.33203125" style="3" bestFit="1" customWidth="1"/>
    <col min="11" max="13" width="17.33203125" style="3" customWidth="1"/>
    <col min="14" max="14" width="17.6640625" style="3" bestFit="1" customWidth="1"/>
    <col min="15" max="22" width="16.109375" style="3" hidden="1" customWidth="1"/>
    <col min="23" max="23" width="19.77734375" style="105" bestFit="1" customWidth="1"/>
    <col min="24" max="24" width="4.44140625" style="3" customWidth="1"/>
    <col min="25" max="25" width="11.33203125" style="3" bestFit="1" customWidth="1"/>
    <col min="26" max="26" width="13.33203125" style="3" customWidth="1"/>
    <col min="27" max="28" width="12" style="3" customWidth="1"/>
    <col min="29" max="32" width="13.33203125" style="3" customWidth="1"/>
    <col min="33" max="264" width="9.109375" style="3"/>
    <col min="265" max="265" width="37.6640625" style="3" customWidth="1"/>
    <col min="266" max="266" width="13.33203125" style="3" customWidth="1"/>
    <col min="267" max="267" width="13.109375" style="3" customWidth="1"/>
    <col min="268" max="271" width="13.33203125" style="3" customWidth="1"/>
    <col min="272" max="272" width="14" style="3" customWidth="1"/>
    <col min="273" max="274" width="13.109375" style="3" customWidth="1"/>
    <col min="275" max="275" width="13.44140625" style="3" customWidth="1"/>
    <col min="276" max="276" width="13.33203125" style="3" customWidth="1"/>
    <col min="277" max="277" width="14.5546875" style="3" customWidth="1"/>
    <col min="278" max="278" width="13.5546875" style="3" customWidth="1"/>
    <col min="279" max="279" width="14.88671875" style="3" customWidth="1"/>
    <col min="280" max="280" width="4.44140625" style="3" customWidth="1"/>
    <col min="281" max="281" width="10" style="3" customWidth="1"/>
    <col min="282" max="282" width="13.33203125" style="3" customWidth="1"/>
    <col min="283" max="284" width="12" style="3" customWidth="1"/>
    <col min="285" max="288" width="13.33203125" style="3" customWidth="1"/>
    <col min="289" max="520" width="9.109375" style="3"/>
    <col min="521" max="521" width="37.6640625" style="3" customWidth="1"/>
    <col min="522" max="522" width="13.33203125" style="3" customWidth="1"/>
    <col min="523" max="523" width="13.109375" style="3" customWidth="1"/>
    <col min="524" max="527" width="13.33203125" style="3" customWidth="1"/>
    <col min="528" max="528" width="14" style="3" customWidth="1"/>
    <col min="529" max="530" width="13.109375" style="3" customWidth="1"/>
    <col min="531" max="531" width="13.44140625" style="3" customWidth="1"/>
    <col min="532" max="532" width="13.33203125" style="3" customWidth="1"/>
    <col min="533" max="533" width="14.5546875" style="3" customWidth="1"/>
    <col min="534" max="534" width="13.5546875" style="3" customWidth="1"/>
    <col min="535" max="535" width="14.88671875" style="3" customWidth="1"/>
    <col min="536" max="536" width="4.44140625" style="3" customWidth="1"/>
    <col min="537" max="537" width="10" style="3" customWidth="1"/>
    <col min="538" max="538" width="13.33203125" style="3" customWidth="1"/>
    <col min="539" max="540" width="12" style="3" customWidth="1"/>
    <col min="541" max="544" width="13.33203125" style="3" customWidth="1"/>
    <col min="545" max="776" width="9.109375" style="3"/>
    <col min="777" max="777" width="37.6640625" style="3" customWidth="1"/>
    <col min="778" max="778" width="13.33203125" style="3" customWidth="1"/>
    <col min="779" max="779" width="13.109375" style="3" customWidth="1"/>
    <col min="780" max="783" width="13.33203125" style="3" customWidth="1"/>
    <col min="784" max="784" width="14" style="3" customWidth="1"/>
    <col min="785" max="786" width="13.109375" style="3" customWidth="1"/>
    <col min="787" max="787" width="13.44140625" style="3" customWidth="1"/>
    <col min="788" max="788" width="13.33203125" style="3" customWidth="1"/>
    <col min="789" max="789" width="14.5546875" style="3" customWidth="1"/>
    <col min="790" max="790" width="13.5546875" style="3" customWidth="1"/>
    <col min="791" max="791" width="14.88671875" style="3" customWidth="1"/>
    <col min="792" max="792" width="4.44140625" style="3" customWidth="1"/>
    <col min="793" max="793" width="10" style="3" customWidth="1"/>
    <col min="794" max="794" width="13.33203125" style="3" customWidth="1"/>
    <col min="795" max="796" width="12" style="3" customWidth="1"/>
    <col min="797" max="800" width="13.33203125" style="3" customWidth="1"/>
    <col min="801" max="1032" width="9.109375" style="3"/>
    <col min="1033" max="1033" width="37.6640625" style="3" customWidth="1"/>
    <col min="1034" max="1034" width="13.33203125" style="3" customWidth="1"/>
    <col min="1035" max="1035" width="13.109375" style="3" customWidth="1"/>
    <col min="1036" max="1039" width="13.33203125" style="3" customWidth="1"/>
    <col min="1040" max="1040" width="14" style="3" customWidth="1"/>
    <col min="1041" max="1042" width="13.109375" style="3" customWidth="1"/>
    <col min="1043" max="1043" width="13.44140625" style="3" customWidth="1"/>
    <col min="1044" max="1044" width="13.33203125" style="3" customWidth="1"/>
    <col min="1045" max="1045" width="14.5546875" style="3" customWidth="1"/>
    <col min="1046" max="1046" width="13.5546875" style="3" customWidth="1"/>
    <col min="1047" max="1047" width="14.88671875" style="3" customWidth="1"/>
    <col min="1048" max="1048" width="4.44140625" style="3" customWidth="1"/>
    <col min="1049" max="1049" width="10" style="3" customWidth="1"/>
    <col min="1050" max="1050" width="13.33203125" style="3" customWidth="1"/>
    <col min="1051" max="1052" width="12" style="3" customWidth="1"/>
    <col min="1053" max="1056" width="13.33203125" style="3" customWidth="1"/>
    <col min="1057" max="1288" width="9.109375" style="3"/>
    <col min="1289" max="1289" width="37.6640625" style="3" customWidth="1"/>
    <col min="1290" max="1290" width="13.33203125" style="3" customWidth="1"/>
    <col min="1291" max="1291" width="13.109375" style="3" customWidth="1"/>
    <col min="1292" max="1295" width="13.33203125" style="3" customWidth="1"/>
    <col min="1296" max="1296" width="14" style="3" customWidth="1"/>
    <col min="1297" max="1298" width="13.109375" style="3" customWidth="1"/>
    <col min="1299" max="1299" width="13.44140625" style="3" customWidth="1"/>
    <col min="1300" max="1300" width="13.33203125" style="3" customWidth="1"/>
    <col min="1301" max="1301" width="14.5546875" style="3" customWidth="1"/>
    <col min="1302" max="1302" width="13.5546875" style="3" customWidth="1"/>
    <col min="1303" max="1303" width="14.88671875" style="3" customWidth="1"/>
    <col min="1304" max="1304" width="4.44140625" style="3" customWidth="1"/>
    <col min="1305" max="1305" width="10" style="3" customWidth="1"/>
    <col min="1306" max="1306" width="13.33203125" style="3" customWidth="1"/>
    <col min="1307" max="1308" width="12" style="3" customWidth="1"/>
    <col min="1309" max="1312" width="13.33203125" style="3" customWidth="1"/>
    <col min="1313" max="1544" width="9.109375" style="3"/>
    <col min="1545" max="1545" width="37.6640625" style="3" customWidth="1"/>
    <col min="1546" max="1546" width="13.33203125" style="3" customWidth="1"/>
    <col min="1547" max="1547" width="13.109375" style="3" customWidth="1"/>
    <col min="1548" max="1551" width="13.33203125" style="3" customWidth="1"/>
    <col min="1552" max="1552" width="14" style="3" customWidth="1"/>
    <col min="1553" max="1554" width="13.109375" style="3" customWidth="1"/>
    <col min="1555" max="1555" width="13.44140625" style="3" customWidth="1"/>
    <col min="1556" max="1556" width="13.33203125" style="3" customWidth="1"/>
    <col min="1557" max="1557" width="14.5546875" style="3" customWidth="1"/>
    <col min="1558" max="1558" width="13.5546875" style="3" customWidth="1"/>
    <col min="1559" max="1559" width="14.88671875" style="3" customWidth="1"/>
    <col min="1560" max="1560" width="4.44140625" style="3" customWidth="1"/>
    <col min="1561" max="1561" width="10" style="3" customWidth="1"/>
    <col min="1562" max="1562" width="13.33203125" style="3" customWidth="1"/>
    <col min="1563" max="1564" width="12" style="3" customWidth="1"/>
    <col min="1565" max="1568" width="13.33203125" style="3" customWidth="1"/>
    <col min="1569" max="1800" width="9.109375" style="3"/>
    <col min="1801" max="1801" width="37.6640625" style="3" customWidth="1"/>
    <col min="1802" max="1802" width="13.33203125" style="3" customWidth="1"/>
    <col min="1803" max="1803" width="13.109375" style="3" customWidth="1"/>
    <col min="1804" max="1807" width="13.33203125" style="3" customWidth="1"/>
    <col min="1808" max="1808" width="14" style="3" customWidth="1"/>
    <col min="1809" max="1810" width="13.109375" style="3" customWidth="1"/>
    <col min="1811" max="1811" width="13.44140625" style="3" customWidth="1"/>
    <col min="1812" max="1812" width="13.33203125" style="3" customWidth="1"/>
    <col min="1813" max="1813" width="14.5546875" style="3" customWidth="1"/>
    <col min="1814" max="1814" width="13.5546875" style="3" customWidth="1"/>
    <col min="1815" max="1815" width="14.88671875" style="3" customWidth="1"/>
    <col min="1816" max="1816" width="4.44140625" style="3" customWidth="1"/>
    <col min="1817" max="1817" width="10" style="3" customWidth="1"/>
    <col min="1818" max="1818" width="13.33203125" style="3" customWidth="1"/>
    <col min="1819" max="1820" width="12" style="3" customWidth="1"/>
    <col min="1821" max="1824" width="13.33203125" style="3" customWidth="1"/>
    <col min="1825" max="2056" width="9.109375" style="3"/>
    <col min="2057" max="2057" width="37.6640625" style="3" customWidth="1"/>
    <col min="2058" max="2058" width="13.33203125" style="3" customWidth="1"/>
    <col min="2059" max="2059" width="13.109375" style="3" customWidth="1"/>
    <col min="2060" max="2063" width="13.33203125" style="3" customWidth="1"/>
    <col min="2064" max="2064" width="14" style="3" customWidth="1"/>
    <col min="2065" max="2066" width="13.109375" style="3" customWidth="1"/>
    <col min="2067" max="2067" width="13.44140625" style="3" customWidth="1"/>
    <col min="2068" max="2068" width="13.33203125" style="3" customWidth="1"/>
    <col min="2069" max="2069" width="14.5546875" style="3" customWidth="1"/>
    <col min="2070" max="2070" width="13.5546875" style="3" customWidth="1"/>
    <col min="2071" max="2071" width="14.88671875" style="3" customWidth="1"/>
    <col min="2072" max="2072" width="4.44140625" style="3" customWidth="1"/>
    <col min="2073" max="2073" width="10" style="3" customWidth="1"/>
    <col min="2074" max="2074" width="13.33203125" style="3" customWidth="1"/>
    <col min="2075" max="2076" width="12" style="3" customWidth="1"/>
    <col min="2077" max="2080" width="13.33203125" style="3" customWidth="1"/>
    <col min="2081" max="2312" width="9.109375" style="3"/>
    <col min="2313" max="2313" width="37.6640625" style="3" customWidth="1"/>
    <col min="2314" max="2314" width="13.33203125" style="3" customWidth="1"/>
    <col min="2315" max="2315" width="13.109375" style="3" customWidth="1"/>
    <col min="2316" max="2319" width="13.33203125" style="3" customWidth="1"/>
    <col min="2320" max="2320" width="14" style="3" customWidth="1"/>
    <col min="2321" max="2322" width="13.109375" style="3" customWidth="1"/>
    <col min="2323" max="2323" width="13.44140625" style="3" customWidth="1"/>
    <col min="2324" max="2324" width="13.33203125" style="3" customWidth="1"/>
    <col min="2325" max="2325" width="14.5546875" style="3" customWidth="1"/>
    <col min="2326" max="2326" width="13.5546875" style="3" customWidth="1"/>
    <col min="2327" max="2327" width="14.88671875" style="3" customWidth="1"/>
    <col min="2328" max="2328" width="4.44140625" style="3" customWidth="1"/>
    <col min="2329" max="2329" width="10" style="3" customWidth="1"/>
    <col min="2330" max="2330" width="13.33203125" style="3" customWidth="1"/>
    <col min="2331" max="2332" width="12" style="3" customWidth="1"/>
    <col min="2333" max="2336" width="13.33203125" style="3" customWidth="1"/>
    <col min="2337" max="2568" width="9.109375" style="3"/>
    <col min="2569" max="2569" width="37.6640625" style="3" customWidth="1"/>
    <col min="2570" max="2570" width="13.33203125" style="3" customWidth="1"/>
    <col min="2571" max="2571" width="13.109375" style="3" customWidth="1"/>
    <col min="2572" max="2575" width="13.33203125" style="3" customWidth="1"/>
    <col min="2576" max="2576" width="14" style="3" customWidth="1"/>
    <col min="2577" max="2578" width="13.109375" style="3" customWidth="1"/>
    <col min="2579" max="2579" width="13.44140625" style="3" customWidth="1"/>
    <col min="2580" max="2580" width="13.33203125" style="3" customWidth="1"/>
    <col min="2581" max="2581" width="14.5546875" style="3" customWidth="1"/>
    <col min="2582" max="2582" width="13.5546875" style="3" customWidth="1"/>
    <col min="2583" max="2583" width="14.88671875" style="3" customWidth="1"/>
    <col min="2584" max="2584" width="4.44140625" style="3" customWidth="1"/>
    <col min="2585" max="2585" width="10" style="3" customWidth="1"/>
    <col min="2586" max="2586" width="13.33203125" style="3" customWidth="1"/>
    <col min="2587" max="2588" width="12" style="3" customWidth="1"/>
    <col min="2589" max="2592" width="13.33203125" style="3" customWidth="1"/>
    <col min="2593" max="2824" width="9.109375" style="3"/>
    <col min="2825" max="2825" width="37.6640625" style="3" customWidth="1"/>
    <col min="2826" max="2826" width="13.33203125" style="3" customWidth="1"/>
    <col min="2827" max="2827" width="13.109375" style="3" customWidth="1"/>
    <col min="2828" max="2831" width="13.33203125" style="3" customWidth="1"/>
    <col min="2832" max="2832" width="14" style="3" customWidth="1"/>
    <col min="2833" max="2834" width="13.109375" style="3" customWidth="1"/>
    <col min="2835" max="2835" width="13.44140625" style="3" customWidth="1"/>
    <col min="2836" max="2836" width="13.33203125" style="3" customWidth="1"/>
    <col min="2837" max="2837" width="14.5546875" style="3" customWidth="1"/>
    <col min="2838" max="2838" width="13.5546875" style="3" customWidth="1"/>
    <col min="2839" max="2839" width="14.88671875" style="3" customWidth="1"/>
    <col min="2840" max="2840" width="4.44140625" style="3" customWidth="1"/>
    <col min="2841" max="2841" width="10" style="3" customWidth="1"/>
    <col min="2842" max="2842" width="13.33203125" style="3" customWidth="1"/>
    <col min="2843" max="2844" width="12" style="3" customWidth="1"/>
    <col min="2845" max="2848" width="13.33203125" style="3" customWidth="1"/>
    <col min="2849" max="3080" width="9.109375" style="3"/>
    <col min="3081" max="3081" width="37.6640625" style="3" customWidth="1"/>
    <col min="3082" max="3082" width="13.33203125" style="3" customWidth="1"/>
    <col min="3083" max="3083" width="13.109375" style="3" customWidth="1"/>
    <col min="3084" max="3087" width="13.33203125" style="3" customWidth="1"/>
    <col min="3088" max="3088" width="14" style="3" customWidth="1"/>
    <col min="3089" max="3090" width="13.109375" style="3" customWidth="1"/>
    <col min="3091" max="3091" width="13.44140625" style="3" customWidth="1"/>
    <col min="3092" max="3092" width="13.33203125" style="3" customWidth="1"/>
    <col min="3093" max="3093" width="14.5546875" style="3" customWidth="1"/>
    <col min="3094" max="3094" width="13.5546875" style="3" customWidth="1"/>
    <col min="3095" max="3095" width="14.88671875" style="3" customWidth="1"/>
    <col min="3096" max="3096" width="4.44140625" style="3" customWidth="1"/>
    <col min="3097" max="3097" width="10" style="3" customWidth="1"/>
    <col min="3098" max="3098" width="13.33203125" style="3" customWidth="1"/>
    <col min="3099" max="3100" width="12" style="3" customWidth="1"/>
    <col min="3101" max="3104" width="13.33203125" style="3" customWidth="1"/>
    <col min="3105" max="3336" width="9.109375" style="3"/>
    <col min="3337" max="3337" width="37.6640625" style="3" customWidth="1"/>
    <col min="3338" max="3338" width="13.33203125" style="3" customWidth="1"/>
    <col min="3339" max="3339" width="13.109375" style="3" customWidth="1"/>
    <col min="3340" max="3343" width="13.33203125" style="3" customWidth="1"/>
    <col min="3344" max="3344" width="14" style="3" customWidth="1"/>
    <col min="3345" max="3346" width="13.109375" style="3" customWidth="1"/>
    <col min="3347" max="3347" width="13.44140625" style="3" customWidth="1"/>
    <col min="3348" max="3348" width="13.33203125" style="3" customWidth="1"/>
    <col min="3349" max="3349" width="14.5546875" style="3" customWidth="1"/>
    <col min="3350" max="3350" width="13.5546875" style="3" customWidth="1"/>
    <col min="3351" max="3351" width="14.88671875" style="3" customWidth="1"/>
    <col min="3352" max="3352" width="4.44140625" style="3" customWidth="1"/>
    <col min="3353" max="3353" width="10" style="3" customWidth="1"/>
    <col min="3354" max="3354" width="13.33203125" style="3" customWidth="1"/>
    <col min="3355" max="3356" width="12" style="3" customWidth="1"/>
    <col min="3357" max="3360" width="13.33203125" style="3" customWidth="1"/>
    <col min="3361" max="3592" width="9.109375" style="3"/>
    <col min="3593" max="3593" width="37.6640625" style="3" customWidth="1"/>
    <col min="3594" max="3594" width="13.33203125" style="3" customWidth="1"/>
    <col min="3595" max="3595" width="13.109375" style="3" customWidth="1"/>
    <col min="3596" max="3599" width="13.33203125" style="3" customWidth="1"/>
    <col min="3600" max="3600" width="14" style="3" customWidth="1"/>
    <col min="3601" max="3602" width="13.109375" style="3" customWidth="1"/>
    <col min="3603" max="3603" width="13.44140625" style="3" customWidth="1"/>
    <col min="3604" max="3604" width="13.33203125" style="3" customWidth="1"/>
    <col min="3605" max="3605" width="14.5546875" style="3" customWidth="1"/>
    <col min="3606" max="3606" width="13.5546875" style="3" customWidth="1"/>
    <col min="3607" max="3607" width="14.88671875" style="3" customWidth="1"/>
    <col min="3608" max="3608" width="4.44140625" style="3" customWidth="1"/>
    <col min="3609" max="3609" width="10" style="3" customWidth="1"/>
    <col min="3610" max="3610" width="13.33203125" style="3" customWidth="1"/>
    <col min="3611" max="3612" width="12" style="3" customWidth="1"/>
    <col min="3613" max="3616" width="13.33203125" style="3" customWidth="1"/>
    <col min="3617" max="3848" width="9.109375" style="3"/>
    <col min="3849" max="3849" width="37.6640625" style="3" customWidth="1"/>
    <col min="3850" max="3850" width="13.33203125" style="3" customWidth="1"/>
    <col min="3851" max="3851" width="13.109375" style="3" customWidth="1"/>
    <col min="3852" max="3855" width="13.33203125" style="3" customWidth="1"/>
    <col min="3856" max="3856" width="14" style="3" customWidth="1"/>
    <col min="3857" max="3858" width="13.109375" style="3" customWidth="1"/>
    <col min="3859" max="3859" width="13.44140625" style="3" customWidth="1"/>
    <col min="3860" max="3860" width="13.33203125" style="3" customWidth="1"/>
    <col min="3861" max="3861" width="14.5546875" style="3" customWidth="1"/>
    <col min="3862" max="3862" width="13.5546875" style="3" customWidth="1"/>
    <col min="3863" max="3863" width="14.88671875" style="3" customWidth="1"/>
    <col min="3864" max="3864" width="4.44140625" style="3" customWidth="1"/>
    <col min="3865" max="3865" width="10" style="3" customWidth="1"/>
    <col min="3866" max="3866" width="13.33203125" style="3" customWidth="1"/>
    <col min="3867" max="3868" width="12" style="3" customWidth="1"/>
    <col min="3869" max="3872" width="13.33203125" style="3" customWidth="1"/>
    <col min="3873" max="4104" width="9.109375" style="3"/>
    <col min="4105" max="4105" width="37.6640625" style="3" customWidth="1"/>
    <col min="4106" max="4106" width="13.33203125" style="3" customWidth="1"/>
    <col min="4107" max="4107" width="13.109375" style="3" customWidth="1"/>
    <col min="4108" max="4111" width="13.33203125" style="3" customWidth="1"/>
    <col min="4112" max="4112" width="14" style="3" customWidth="1"/>
    <col min="4113" max="4114" width="13.109375" style="3" customWidth="1"/>
    <col min="4115" max="4115" width="13.44140625" style="3" customWidth="1"/>
    <col min="4116" max="4116" width="13.33203125" style="3" customWidth="1"/>
    <col min="4117" max="4117" width="14.5546875" style="3" customWidth="1"/>
    <col min="4118" max="4118" width="13.5546875" style="3" customWidth="1"/>
    <col min="4119" max="4119" width="14.88671875" style="3" customWidth="1"/>
    <col min="4120" max="4120" width="4.44140625" style="3" customWidth="1"/>
    <col min="4121" max="4121" width="10" style="3" customWidth="1"/>
    <col min="4122" max="4122" width="13.33203125" style="3" customWidth="1"/>
    <col min="4123" max="4124" width="12" style="3" customWidth="1"/>
    <col min="4125" max="4128" width="13.33203125" style="3" customWidth="1"/>
    <col min="4129" max="4360" width="9.109375" style="3"/>
    <col min="4361" max="4361" width="37.6640625" style="3" customWidth="1"/>
    <col min="4362" max="4362" width="13.33203125" style="3" customWidth="1"/>
    <col min="4363" max="4363" width="13.109375" style="3" customWidth="1"/>
    <col min="4364" max="4367" width="13.33203125" style="3" customWidth="1"/>
    <col min="4368" max="4368" width="14" style="3" customWidth="1"/>
    <col min="4369" max="4370" width="13.109375" style="3" customWidth="1"/>
    <col min="4371" max="4371" width="13.44140625" style="3" customWidth="1"/>
    <col min="4372" max="4372" width="13.33203125" style="3" customWidth="1"/>
    <col min="4373" max="4373" width="14.5546875" style="3" customWidth="1"/>
    <col min="4374" max="4374" width="13.5546875" style="3" customWidth="1"/>
    <col min="4375" max="4375" width="14.88671875" style="3" customWidth="1"/>
    <col min="4376" max="4376" width="4.44140625" style="3" customWidth="1"/>
    <col min="4377" max="4377" width="10" style="3" customWidth="1"/>
    <col min="4378" max="4378" width="13.33203125" style="3" customWidth="1"/>
    <col min="4379" max="4380" width="12" style="3" customWidth="1"/>
    <col min="4381" max="4384" width="13.33203125" style="3" customWidth="1"/>
    <col min="4385" max="4616" width="9.109375" style="3"/>
    <col min="4617" max="4617" width="37.6640625" style="3" customWidth="1"/>
    <col min="4618" max="4618" width="13.33203125" style="3" customWidth="1"/>
    <col min="4619" max="4619" width="13.109375" style="3" customWidth="1"/>
    <col min="4620" max="4623" width="13.33203125" style="3" customWidth="1"/>
    <col min="4624" max="4624" width="14" style="3" customWidth="1"/>
    <col min="4625" max="4626" width="13.109375" style="3" customWidth="1"/>
    <col min="4627" max="4627" width="13.44140625" style="3" customWidth="1"/>
    <col min="4628" max="4628" width="13.33203125" style="3" customWidth="1"/>
    <col min="4629" max="4629" width="14.5546875" style="3" customWidth="1"/>
    <col min="4630" max="4630" width="13.5546875" style="3" customWidth="1"/>
    <col min="4631" max="4631" width="14.88671875" style="3" customWidth="1"/>
    <col min="4632" max="4632" width="4.44140625" style="3" customWidth="1"/>
    <col min="4633" max="4633" width="10" style="3" customWidth="1"/>
    <col min="4634" max="4634" width="13.33203125" style="3" customWidth="1"/>
    <col min="4635" max="4636" width="12" style="3" customWidth="1"/>
    <col min="4637" max="4640" width="13.33203125" style="3" customWidth="1"/>
    <col min="4641" max="4872" width="9.109375" style="3"/>
    <col min="4873" max="4873" width="37.6640625" style="3" customWidth="1"/>
    <col min="4874" max="4874" width="13.33203125" style="3" customWidth="1"/>
    <col min="4875" max="4875" width="13.109375" style="3" customWidth="1"/>
    <col min="4876" max="4879" width="13.33203125" style="3" customWidth="1"/>
    <col min="4880" max="4880" width="14" style="3" customWidth="1"/>
    <col min="4881" max="4882" width="13.109375" style="3" customWidth="1"/>
    <col min="4883" max="4883" width="13.44140625" style="3" customWidth="1"/>
    <col min="4884" max="4884" width="13.33203125" style="3" customWidth="1"/>
    <col min="4885" max="4885" width="14.5546875" style="3" customWidth="1"/>
    <col min="4886" max="4886" width="13.5546875" style="3" customWidth="1"/>
    <col min="4887" max="4887" width="14.88671875" style="3" customWidth="1"/>
    <col min="4888" max="4888" width="4.44140625" style="3" customWidth="1"/>
    <col min="4889" max="4889" width="10" style="3" customWidth="1"/>
    <col min="4890" max="4890" width="13.33203125" style="3" customWidth="1"/>
    <col min="4891" max="4892" width="12" style="3" customWidth="1"/>
    <col min="4893" max="4896" width="13.33203125" style="3" customWidth="1"/>
    <col min="4897" max="5128" width="9.109375" style="3"/>
    <col min="5129" max="5129" width="37.6640625" style="3" customWidth="1"/>
    <col min="5130" max="5130" width="13.33203125" style="3" customWidth="1"/>
    <col min="5131" max="5131" width="13.109375" style="3" customWidth="1"/>
    <col min="5132" max="5135" width="13.33203125" style="3" customWidth="1"/>
    <col min="5136" max="5136" width="14" style="3" customWidth="1"/>
    <col min="5137" max="5138" width="13.109375" style="3" customWidth="1"/>
    <col min="5139" max="5139" width="13.44140625" style="3" customWidth="1"/>
    <col min="5140" max="5140" width="13.33203125" style="3" customWidth="1"/>
    <col min="5141" max="5141" width="14.5546875" style="3" customWidth="1"/>
    <col min="5142" max="5142" width="13.5546875" style="3" customWidth="1"/>
    <col min="5143" max="5143" width="14.88671875" style="3" customWidth="1"/>
    <col min="5144" max="5144" width="4.44140625" style="3" customWidth="1"/>
    <col min="5145" max="5145" width="10" style="3" customWidth="1"/>
    <col min="5146" max="5146" width="13.33203125" style="3" customWidth="1"/>
    <col min="5147" max="5148" width="12" style="3" customWidth="1"/>
    <col min="5149" max="5152" width="13.33203125" style="3" customWidth="1"/>
    <col min="5153" max="5384" width="9.109375" style="3"/>
    <col min="5385" max="5385" width="37.6640625" style="3" customWidth="1"/>
    <col min="5386" max="5386" width="13.33203125" style="3" customWidth="1"/>
    <col min="5387" max="5387" width="13.109375" style="3" customWidth="1"/>
    <col min="5388" max="5391" width="13.33203125" style="3" customWidth="1"/>
    <col min="5392" max="5392" width="14" style="3" customWidth="1"/>
    <col min="5393" max="5394" width="13.109375" style="3" customWidth="1"/>
    <col min="5395" max="5395" width="13.44140625" style="3" customWidth="1"/>
    <col min="5396" max="5396" width="13.33203125" style="3" customWidth="1"/>
    <col min="5397" max="5397" width="14.5546875" style="3" customWidth="1"/>
    <col min="5398" max="5398" width="13.5546875" style="3" customWidth="1"/>
    <col min="5399" max="5399" width="14.88671875" style="3" customWidth="1"/>
    <col min="5400" max="5400" width="4.44140625" style="3" customWidth="1"/>
    <col min="5401" max="5401" width="10" style="3" customWidth="1"/>
    <col min="5402" max="5402" width="13.33203125" style="3" customWidth="1"/>
    <col min="5403" max="5404" width="12" style="3" customWidth="1"/>
    <col min="5405" max="5408" width="13.33203125" style="3" customWidth="1"/>
    <col min="5409" max="5640" width="9.109375" style="3"/>
    <col min="5641" max="5641" width="37.6640625" style="3" customWidth="1"/>
    <col min="5642" max="5642" width="13.33203125" style="3" customWidth="1"/>
    <col min="5643" max="5643" width="13.109375" style="3" customWidth="1"/>
    <col min="5644" max="5647" width="13.33203125" style="3" customWidth="1"/>
    <col min="5648" max="5648" width="14" style="3" customWidth="1"/>
    <col min="5649" max="5650" width="13.109375" style="3" customWidth="1"/>
    <col min="5651" max="5651" width="13.44140625" style="3" customWidth="1"/>
    <col min="5652" max="5652" width="13.33203125" style="3" customWidth="1"/>
    <col min="5653" max="5653" width="14.5546875" style="3" customWidth="1"/>
    <col min="5654" max="5654" width="13.5546875" style="3" customWidth="1"/>
    <col min="5655" max="5655" width="14.88671875" style="3" customWidth="1"/>
    <col min="5656" max="5656" width="4.44140625" style="3" customWidth="1"/>
    <col min="5657" max="5657" width="10" style="3" customWidth="1"/>
    <col min="5658" max="5658" width="13.33203125" style="3" customWidth="1"/>
    <col min="5659" max="5660" width="12" style="3" customWidth="1"/>
    <col min="5661" max="5664" width="13.33203125" style="3" customWidth="1"/>
    <col min="5665" max="5896" width="9.109375" style="3"/>
    <col min="5897" max="5897" width="37.6640625" style="3" customWidth="1"/>
    <col min="5898" max="5898" width="13.33203125" style="3" customWidth="1"/>
    <col min="5899" max="5899" width="13.109375" style="3" customWidth="1"/>
    <col min="5900" max="5903" width="13.33203125" style="3" customWidth="1"/>
    <col min="5904" max="5904" width="14" style="3" customWidth="1"/>
    <col min="5905" max="5906" width="13.109375" style="3" customWidth="1"/>
    <col min="5907" max="5907" width="13.44140625" style="3" customWidth="1"/>
    <col min="5908" max="5908" width="13.33203125" style="3" customWidth="1"/>
    <col min="5909" max="5909" width="14.5546875" style="3" customWidth="1"/>
    <col min="5910" max="5910" width="13.5546875" style="3" customWidth="1"/>
    <col min="5911" max="5911" width="14.88671875" style="3" customWidth="1"/>
    <col min="5912" max="5912" width="4.44140625" style="3" customWidth="1"/>
    <col min="5913" max="5913" width="10" style="3" customWidth="1"/>
    <col min="5914" max="5914" width="13.33203125" style="3" customWidth="1"/>
    <col min="5915" max="5916" width="12" style="3" customWidth="1"/>
    <col min="5917" max="5920" width="13.33203125" style="3" customWidth="1"/>
    <col min="5921" max="6152" width="9.109375" style="3"/>
    <col min="6153" max="6153" width="37.6640625" style="3" customWidth="1"/>
    <col min="6154" max="6154" width="13.33203125" style="3" customWidth="1"/>
    <col min="6155" max="6155" width="13.109375" style="3" customWidth="1"/>
    <col min="6156" max="6159" width="13.33203125" style="3" customWidth="1"/>
    <col min="6160" max="6160" width="14" style="3" customWidth="1"/>
    <col min="6161" max="6162" width="13.109375" style="3" customWidth="1"/>
    <col min="6163" max="6163" width="13.44140625" style="3" customWidth="1"/>
    <col min="6164" max="6164" width="13.33203125" style="3" customWidth="1"/>
    <col min="6165" max="6165" width="14.5546875" style="3" customWidth="1"/>
    <col min="6166" max="6166" width="13.5546875" style="3" customWidth="1"/>
    <col min="6167" max="6167" width="14.88671875" style="3" customWidth="1"/>
    <col min="6168" max="6168" width="4.44140625" style="3" customWidth="1"/>
    <col min="6169" max="6169" width="10" style="3" customWidth="1"/>
    <col min="6170" max="6170" width="13.33203125" style="3" customWidth="1"/>
    <col min="6171" max="6172" width="12" style="3" customWidth="1"/>
    <col min="6173" max="6176" width="13.33203125" style="3" customWidth="1"/>
    <col min="6177" max="6408" width="9.109375" style="3"/>
    <col min="6409" max="6409" width="37.6640625" style="3" customWidth="1"/>
    <col min="6410" max="6410" width="13.33203125" style="3" customWidth="1"/>
    <col min="6411" max="6411" width="13.109375" style="3" customWidth="1"/>
    <col min="6412" max="6415" width="13.33203125" style="3" customWidth="1"/>
    <col min="6416" max="6416" width="14" style="3" customWidth="1"/>
    <col min="6417" max="6418" width="13.109375" style="3" customWidth="1"/>
    <col min="6419" max="6419" width="13.44140625" style="3" customWidth="1"/>
    <col min="6420" max="6420" width="13.33203125" style="3" customWidth="1"/>
    <col min="6421" max="6421" width="14.5546875" style="3" customWidth="1"/>
    <col min="6422" max="6422" width="13.5546875" style="3" customWidth="1"/>
    <col min="6423" max="6423" width="14.88671875" style="3" customWidth="1"/>
    <col min="6424" max="6424" width="4.44140625" style="3" customWidth="1"/>
    <col min="6425" max="6425" width="10" style="3" customWidth="1"/>
    <col min="6426" max="6426" width="13.33203125" style="3" customWidth="1"/>
    <col min="6427" max="6428" width="12" style="3" customWidth="1"/>
    <col min="6429" max="6432" width="13.33203125" style="3" customWidth="1"/>
    <col min="6433" max="6664" width="9.109375" style="3"/>
    <col min="6665" max="6665" width="37.6640625" style="3" customWidth="1"/>
    <col min="6666" max="6666" width="13.33203125" style="3" customWidth="1"/>
    <col min="6667" max="6667" width="13.109375" style="3" customWidth="1"/>
    <col min="6668" max="6671" width="13.33203125" style="3" customWidth="1"/>
    <col min="6672" max="6672" width="14" style="3" customWidth="1"/>
    <col min="6673" max="6674" width="13.109375" style="3" customWidth="1"/>
    <col min="6675" max="6675" width="13.44140625" style="3" customWidth="1"/>
    <col min="6676" max="6676" width="13.33203125" style="3" customWidth="1"/>
    <col min="6677" max="6677" width="14.5546875" style="3" customWidth="1"/>
    <col min="6678" max="6678" width="13.5546875" style="3" customWidth="1"/>
    <col min="6679" max="6679" width="14.88671875" style="3" customWidth="1"/>
    <col min="6680" max="6680" width="4.44140625" style="3" customWidth="1"/>
    <col min="6681" max="6681" width="10" style="3" customWidth="1"/>
    <col min="6682" max="6682" width="13.33203125" style="3" customWidth="1"/>
    <col min="6683" max="6684" width="12" style="3" customWidth="1"/>
    <col min="6685" max="6688" width="13.33203125" style="3" customWidth="1"/>
    <col min="6689" max="6920" width="9.109375" style="3"/>
    <col min="6921" max="6921" width="37.6640625" style="3" customWidth="1"/>
    <col min="6922" max="6922" width="13.33203125" style="3" customWidth="1"/>
    <col min="6923" max="6923" width="13.109375" style="3" customWidth="1"/>
    <col min="6924" max="6927" width="13.33203125" style="3" customWidth="1"/>
    <col min="6928" max="6928" width="14" style="3" customWidth="1"/>
    <col min="6929" max="6930" width="13.109375" style="3" customWidth="1"/>
    <col min="6931" max="6931" width="13.44140625" style="3" customWidth="1"/>
    <col min="6932" max="6932" width="13.33203125" style="3" customWidth="1"/>
    <col min="6933" max="6933" width="14.5546875" style="3" customWidth="1"/>
    <col min="6934" max="6934" width="13.5546875" style="3" customWidth="1"/>
    <col min="6935" max="6935" width="14.88671875" style="3" customWidth="1"/>
    <col min="6936" max="6936" width="4.44140625" style="3" customWidth="1"/>
    <col min="6937" max="6937" width="10" style="3" customWidth="1"/>
    <col min="6938" max="6938" width="13.33203125" style="3" customWidth="1"/>
    <col min="6939" max="6940" width="12" style="3" customWidth="1"/>
    <col min="6941" max="6944" width="13.33203125" style="3" customWidth="1"/>
    <col min="6945" max="7176" width="9.109375" style="3"/>
    <col min="7177" max="7177" width="37.6640625" style="3" customWidth="1"/>
    <col min="7178" max="7178" width="13.33203125" style="3" customWidth="1"/>
    <col min="7179" max="7179" width="13.109375" style="3" customWidth="1"/>
    <col min="7180" max="7183" width="13.33203125" style="3" customWidth="1"/>
    <col min="7184" max="7184" width="14" style="3" customWidth="1"/>
    <col min="7185" max="7186" width="13.109375" style="3" customWidth="1"/>
    <col min="7187" max="7187" width="13.44140625" style="3" customWidth="1"/>
    <col min="7188" max="7188" width="13.33203125" style="3" customWidth="1"/>
    <col min="7189" max="7189" width="14.5546875" style="3" customWidth="1"/>
    <col min="7190" max="7190" width="13.5546875" style="3" customWidth="1"/>
    <col min="7191" max="7191" width="14.88671875" style="3" customWidth="1"/>
    <col min="7192" max="7192" width="4.44140625" style="3" customWidth="1"/>
    <col min="7193" max="7193" width="10" style="3" customWidth="1"/>
    <col min="7194" max="7194" width="13.33203125" style="3" customWidth="1"/>
    <col min="7195" max="7196" width="12" style="3" customWidth="1"/>
    <col min="7197" max="7200" width="13.33203125" style="3" customWidth="1"/>
    <col min="7201" max="7432" width="9.109375" style="3"/>
    <col min="7433" max="7433" width="37.6640625" style="3" customWidth="1"/>
    <col min="7434" max="7434" width="13.33203125" style="3" customWidth="1"/>
    <col min="7435" max="7435" width="13.109375" style="3" customWidth="1"/>
    <col min="7436" max="7439" width="13.33203125" style="3" customWidth="1"/>
    <col min="7440" max="7440" width="14" style="3" customWidth="1"/>
    <col min="7441" max="7442" width="13.109375" style="3" customWidth="1"/>
    <col min="7443" max="7443" width="13.44140625" style="3" customWidth="1"/>
    <col min="7444" max="7444" width="13.33203125" style="3" customWidth="1"/>
    <col min="7445" max="7445" width="14.5546875" style="3" customWidth="1"/>
    <col min="7446" max="7446" width="13.5546875" style="3" customWidth="1"/>
    <col min="7447" max="7447" width="14.88671875" style="3" customWidth="1"/>
    <col min="7448" max="7448" width="4.44140625" style="3" customWidth="1"/>
    <col min="7449" max="7449" width="10" style="3" customWidth="1"/>
    <col min="7450" max="7450" width="13.33203125" style="3" customWidth="1"/>
    <col min="7451" max="7452" width="12" style="3" customWidth="1"/>
    <col min="7453" max="7456" width="13.33203125" style="3" customWidth="1"/>
    <col min="7457" max="7688" width="9.109375" style="3"/>
    <col min="7689" max="7689" width="37.6640625" style="3" customWidth="1"/>
    <col min="7690" max="7690" width="13.33203125" style="3" customWidth="1"/>
    <col min="7691" max="7691" width="13.109375" style="3" customWidth="1"/>
    <col min="7692" max="7695" width="13.33203125" style="3" customWidth="1"/>
    <col min="7696" max="7696" width="14" style="3" customWidth="1"/>
    <col min="7697" max="7698" width="13.109375" style="3" customWidth="1"/>
    <col min="7699" max="7699" width="13.44140625" style="3" customWidth="1"/>
    <col min="7700" max="7700" width="13.33203125" style="3" customWidth="1"/>
    <col min="7701" max="7701" width="14.5546875" style="3" customWidth="1"/>
    <col min="7702" max="7702" width="13.5546875" style="3" customWidth="1"/>
    <col min="7703" max="7703" width="14.88671875" style="3" customWidth="1"/>
    <col min="7704" max="7704" width="4.44140625" style="3" customWidth="1"/>
    <col min="7705" max="7705" width="10" style="3" customWidth="1"/>
    <col min="7706" max="7706" width="13.33203125" style="3" customWidth="1"/>
    <col min="7707" max="7708" width="12" style="3" customWidth="1"/>
    <col min="7709" max="7712" width="13.33203125" style="3" customWidth="1"/>
    <col min="7713" max="7944" width="9.109375" style="3"/>
    <col min="7945" max="7945" width="37.6640625" style="3" customWidth="1"/>
    <col min="7946" max="7946" width="13.33203125" style="3" customWidth="1"/>
    <col min="7947" max="7947" width="13.109375" style="3" customWidth="1"/>
    <col min="7948" max="7951" width="13.33203125" style="3" customWidth="1"/>
    <col min="7952" max="7952" width="14" style="3" customWidth="1"/>
    <col min="7953" max="7954" width="13.109375" style="3" customWidth="1"/>
    <col min="7955" max="7955" width="13.44140625" style="3" customWidth="1"/>
    <col min="7956" max="7956" width="13.33203125" style="3" customWidth="1"/>
    <col min="7957" max="7957" width="14.5546875" style="3" customWidth="1"/>
    <col min="7958" max="7958" width="13.5546875" style="3" customWidth="1"/>
    <col min="7959" max="7959" width="14.88671875" style="3" customWidth="1"/>
    <col min="7960" max="7960" width="4.44140625" style="3" customWidth="1"/>
    <col min="7961" max="7961" width="10" style="3" customWidth="1"/>
    <col min="7962" max="7962" width="13.33203125" style="3" customWidth="1"/>
    <col min="7963" max="7964" width="12" style="3" customWidth="1"/>
    <col min="7965" max="7968" width="13.33203125" style="3" customWidth="1"/>
    <col min="7969" max="8200" width="9.109375" style="3"/>
    <col min="8201" max="8201" width="37.6640625" style="3" customWidth="1"/>
    <col min="8202" max="8202" width="13.33203125" style="3" customWidth="1"/>
    <col min="8203" max="8203" width="13.109375" style="3" customWidth="1"/>
    <col min="8204" max="8207" width="13.33203125" style="3" customWidth="1"/>
    <col min="8208" max="8208" width="14" style="3" customWidth="1"/>
    <col min="8209" max="8210" width="13.109375" style="3" customWidth="1"/>
    <col min="8211" max="8211" width="13.44140625" style="3" customWidth="1"/>
    <col min="8212" max="8212" width="13.33203125" style="3" customWidth="1"/>
    <col min="8213" max="8213" width="14.5546875" style="3" customWidth="1"/>
    <col min="8214" max="8214" width="13.5546875" style="3" customWidth="1"/>
    <col min="8215" max="8215" width="14.88671875" style="3" customWidth="1"/>
    <col min="8216" max="8216" width="4.44140625" style="3" customWidth="1"/>
    <col min="8217" max="8217" width="10" style="3" customWidth="1"/>
    <col min="8218" max="8218" width="13.33203125" style="3" customWidth="1"/>
    <col min="8219" max="8220" width="12" style="3" customWidth="1"/>
    <col min="8221" max="8224" width="13.33203125" style="3" customWidth="1"/>
    <col min="8225" max="8456" width="9.109375" style="3"/>
    <col min="8457" max="8457" width="37.6640625" style="3" customWidth="1"/>
    <col min="8458" max="8458" width="13.33203125" style="3" customWidth="1"/>
    <col min="8459" max="8459" width="13.109375" style="3" customWidth="1"/>
    <col min="8460" max="8463" width="13.33203125" style="3" customWidth="1"/>
    <col min="8464" max="8464" width="14" style="3" customWidth="1"/>
    <col min="8465" max="8466" width="13.109375" style="3" customWidth="1"/>
    <col min="8467" max="8467" width="13.44140625" style="3" customWidth="1"/>
    <col min="8468" max="8468" width="13.33203125" style="3" customWidth="1"/>
    <col min="8469" max="8469" width="14.5546875" style="3" customWidth="1"/>
    <col min="8470" max="8470" width="13.5546875" style="3" customWidth="1"/>
    <col min="8471" max="8471" width="14.88671875" style="3" customWidth="1"/>
    <col min="8472" max="8472" width="4.44140625" style="3" customWidth="1"/>
    <col min="8473" max="8473" width="10" style="3" customWidth="1"/>
    <col min="8474" max="8474" width="13.33203125" style="3" customWidth="1"/>
    <col min="8475" max="8476" width="12" style="3" customWidth="1"/>
    <col min="8477" max="8480" width="13.33203125" style="3" customWidth="1"/>
    <col min="8481" max="8712" width="9.109375" style="3"/>
    <col min="8713" max="8713" width="37.6640625" style="3" customWidth="1"/>
    <col min="8714" max="8714" width="13.33203125" style="3" customWidth="1"/>
    <col min="8715" max="8715" width="13.109375" style="3" customWidth="1"/>
    <col min="8716" max="8719" width="13.33203125" style="3" customWidth="1"/>
    <col min="8720" max="8720" width="14" style="3" customWidth="1"/>
    <col min="8721" max="8722" width="13.109375" style="3" customWidth="1"/>
    <col min="8723" max="8723" width="13.44140625" style="3" customWidth="1"/>
    <col min="8724" max="8724" width="13.33203125" style="3" customWidth="1"/>
    <col min="8725" max="8725" width="14.5546875" style="3" customWidth="1"/>
    <col min="8726" max="8726" width="13.5546875" style="3" customWidth="1"/>
    <col min="8727" max="8727" width="14.88671875" style="3" customWidth="1"/>
    <col min="8728" max="8728" width="4.44140625" style="3" customWidth="1"/>
    <col min="8729" max="8729" width="10" style="3" customWidth="1"/>
    <col min="8730" max="8730" width="13.33203125" style="3" customWidth="1"/>
    <col min="8731" max="8732" width="12" style="3" customWidth="1"/>
    <col min="8733" max="8736" width="13.33203125" style="3" customWidth="1"/>
    <col min="8737" max="8968" width="9.109375" style="3"/>
    <col min="8969" max="8969" width="37.6640625" style="3" customWidth="1"/>
    <col min="8970" max="8970" width="13.33203125" style="3" customWidth="1"/>
    <col min="8971" max="8971" width="13.109375" style="3" customWidth="1"/>
    <col min="8972" max="8975" width="13.33203125" style="3" customWidth="1"/>
    <col min="8976" max="8976" width="14" style="3" customWidth="1"/>
    <col min="8977" max="8978" width="13.109375" style="3" customWidth="1"/>
    <col min="8979" max="8979" width="13.44140625" style="3" customWidth="1"/>
    <col min="8980" max="8980" width="13.33203125" style="3" customWidth="1"/>
    <col min="8981" max="8981" width="14.5546875" style="3" customWidth="1"/>
    <col min="8982" max="8982" width="13.5546875" style="3" customWidth="1"/>
    <col min="8983" max="8983" width="14.88671875" style="3" customWidth="1"/>
    <col min="8984" max="8984" width="4.44140625" style="3" customWidth="1"/>
    <col min="8985" max="8985" width="10" style="3" customWidth="1"/>
    <col min="8986" max="8986" width="13.33203125" style="3" customWidth="1"/>
    <col min="8987" max="8988" width="12" style="3" customWidth="1"/>
    <col min="8989" max="8992" width="13.33203125" style="3" customWidth="1"/>
    <col min="8993" max="9224" width="9.109375" style="3"/>
    <col min="9225" max="9225" width="37.6640625" style="3" customWidth="1"/>
    <col min="9226" max="9226" width="13.33203125" style="3" customWidth="1"/>
    <col min="9227" max="9227" width="13.109375" style="3" customWidth="1"/>
    <col min="9228" max="9231" width="13.33203125" style="3" customWidth="1"/>
    <col min="9232" max="9232" width="14" style="3" customWidth="1"/>
    <col min="9233" max="9234" width="13.109375" style="3" customWidth="1"/>
    <col min="9235" max="9235" width="13.44140625" style="3" customWidth="1"/>
    <col min="9236" max="9236" width="13.33203125" style="3" customWidth="1"/>
    <col min="9237" max="9237" width="14.5546875" style="3" customWidth="1"/>
    <col min="9238" max="9238" width="13.5546875" style="3" customWidth="1"/>
    <col min="9239" max="9239" width="14.88671875" style="3" customWidth="1"/>
    <col min="9240" max="9240" width="4.44140625" style="3" customWidth="1"/>
    <col min="9241" max="9241" width="10" style="3" customWidth="1"/>
    <col min="9242" max="9242" width="13.33203125" style="3" customWidth="1"/>
    <col min="9243" max="9244" width="12" style="3" customWidth="1"/>
    <col min="9245" max="9248" width="13.33203125" style="3" customWidth="1"/>
    <col min="9249" max="9480" width="9.109375" style="3"/>
    <col min="9481" max="9481" width="37.6640625" style="3" customWidth="1"/>
    <col min="9482" max="9482" width="13.33203125" style="3" customWidth="1"/>
    <col min="9483" max="9483" width="13.109375" style="3" customWidth="1"/>
    <col min="9484" max="9487" width="13.33203125" style="3" customWidth="1"/>
    <col min="9488" max="9488" width="14" style="3" customWidth="1"/>
    <col min="9489" max="9490" width="13.109375" style="3" customWidth="1"/>
    <col min="9491" max="9491" width="13.44140625" style="3" customWidth="1"/>
    <col min="9492" max="9492" width="13.33203125" style="3" customWidth="1"/>
    <col min="9493" max="9493" width="14.5546875" style="3" customWidth="1"/>
    <col min="9494" max="9494" width="13.5546875" style="3" customWidth="1"/>
    <col min="9495" max="9495" width="14.88671875" style="3" customWidth="1"/>
    <col min="9496" max="9496" width="4.44140625" style="3" customWidth="1"/>
    <col min="9497" max="9497" width="10" style="3" customWidth="1"/>
    <col min="9498" max="9498" width="13.33203125" style="3" customWidth="1"/>
    <col min="9499" max="9500" width="12" style="3" customWidth="1"/>
    <col min="9501" max="9504" width="13.33203125" style="3" customWidth="1"/>
    <col min="9505" max="9736" width="9.109375" style="3"/>
    <col min="9737" max="9737" width="37.6640625" style="3" customWidth="1"/>
    <col min="9738" max="9738" width="13.33203125" style="3" customWidth="1"/>
    <col min="9739" max="9739" width="13.109375" style="3" customWidth="1"/>
    <col min="9740" max="9743" width="13.33203125" style="3" customWidth="1"/>
    <col min="9744" max="9744" width="14" style="3" customWidth="1"/>
    <col min="9745" max="9746" width="13.109375" style="3" customWidth="1"/>
    <col min="9747" max="9747" width="13.44140625" style="3" customWidth="1"/>
    <col min="9748" max="9748" width="13.33203125" style="3" customWidth="1"/>
    <col min="9749" max="9749" width="14.5546875" style="3" customWidth="1"/>
    <col min="9750" max="9750" width="13.5546875" style="3" customWidth="1"/>
    <col min="9751" max="9751" width="14.88671875" style="3" customWidth="1"/>
    <col min="9752" max="9752" width="4.44140625" style="3" customWidth="1"/>
    <col min="9753" max="9753" width="10" style="3" customWidth="1"/>
    <col min="9754" max="9754" width="13.33203125" style="3" customWidth="1"/>
    <col min="9755" max="9756" width="12" style="3" customWidth="1"/>
    <col min="9757" max="9760" width="13.33203125" style="3" customWidth="1"/>
    <col min="9761" max="9992" width="9.109375" style="3"/>
    <col min="9993" max="9993" width="37.6640625" style="3" customWidth="1"/>
    <col min="9994" max="9994" width="13.33203125" style="3" customWidth="1"/>
    <col min="9995" max="9995" width="13.109375" style="3" customWidth="1"/>
    <col min="9996" max="9999" width="13.33203125" style="3" customWidth="1"/>
    <col min="10000" max="10000" width="14" style="3" customWidth="1"/>
    <col min="10001" max="10002" width="13.109375" style="3" customWidth="1"/>
    <col min="10003" max="10003" width="13.44140625" style="3" customWidth="1"/>
    <col min="10004" max="10004" width="13.33203125" style="3" customWidth="1"/>
    <col min="10005" max="10005" width="14.5546875" style="3" customWidth="1"/>
    <col min="10006" max="10006" width="13.5546875" style="3" customWidth="1"/>
    <col min="10007" max="10007" width="14.88671875" style="3" customWidth="1"/>
    <col min="10008" max="10008" width="4.44140625" style="3" customWidth="1"/>
    <col min="10009" max="10009" width="10" style="3" customWidth="1"/>
    <col min="10010" max="10010" width="13.33203125" style="3" customWidth="1"/>
    <col min="10011" max="10012" width="12" style="3" customWidth="1"/>
    <col min="10013" max="10016" width="13.33203125" style="3" customWidth="1"/>
    <col min="10017" max="10248" width="9.109375" style="3"/>
    <col min="10249" max="10249" width="37.6640625" style="3" customWidth="1"/>
    <col min="10250" max="10250" width="13.33203125" style="3" customWidth="1"/>
    <col min="10251" max="10251" width="13.109375" style="3" customWidth="1"/>
    <col min="10252" max="10255" width="13.33203125" style="3" customWidth="1"/>
    <col min="10256" max="10256" width="14" style="3" customWidth="1"/>
    <col min="10257" max="10258" width="13.109375" style="3" customWidth="1"/>
    <col min="10259" max="10259" width="13.44140625" style="3" customWidth="1"/>
    <col min="10260" max="10260" width="13.33203125" style="3" customWidth="1"/>
    <col min="10261" max="10261" width="14.5546875" style="3" customWidth="1"/>
    <col min="10262" max="10262" width="13.5546875" style="3" customWidth="1"/>
    <col min="10263" max="10263" width="14.88671875" style="3" customWidth="1"/>
    <col min="10264" max="10264" width="4.44140625" style="3" customWidth="1"/>
    <col min="10265" max="10265" width="10" style="3" customWidth="1"/>
    <col min="10266" max="10266" width="13.33203125" style="3" customWidth="1"/>
    <col min="10267" max="10268" width="12" style="3" customWidth="1"/>
    <col min="10269" max="10272" width="13.33203125" style="3" customWidth="1"/>
    <col min="10273" max="10504" width="9.109375" style="3"/>
    <col min="10505" max="10505" width="37.6640625" style="3" customWidth="1"/>
    <col min="10506" max="10506" width="13.33203125" style="3" customWidth="1"/>
    <col min="10507" max="10507" width="13.109375" style="3" customWidth="1"/>
    <col min="10508" max="10511" width="13.33203125" style="3" customWidth="1"/>
    <col min="10512" max="10512" width="14" style="3" customWidth="1"/>
    <col min="10513" max="10514" width="13.109375" style="3" customWidth="1"/>
    <col min="10515" max="10515" width="13.44140625" style="3" customWidth="1"/>
    <col min="10516" max="10516" width="13.33203125" style="3" customWidth="1"/>
    <col min="10517" max="10517" width="14.5546875" style="3" customWidth="1"/>
    <col min="10518" max="10518" width="13.5546875" style="3" customWidth="1"/>
    <col min="10519" max="10519" width="14.88671875" style="3" customWidth="1"/>
    <col min="10520" max="10520" width="4.44140625" style="3" customWidth="1"/>
    <col min="10521" max="10521" width="10" style="3" customWidth="1"/>
    <col min="10522" max="10522" width="13.33203125" style="3" customWidth="1"/>
    <col min="10523" max="10524" width="12" style="3" customWidth="1"/>
    <col min="10525" max="10528" width="13.33203125" style="3" customWidth="1"/>
    <col min="10529" max="10760" width="9.109375" style="3"/>
    <col min="10761" max="10761" width="37.6640625" style="3" customWidth="1"/>
    <col min="10762" max="10762" width="13.33203125" style="3" customWidth="1"/>
    <col min="10763" max="10763" width="13.109375" style="3" customWidth="1"/>
    <col min="10764" max="10767" width="13.33203125" style="3" customWidth="1"/>
    <col min="10768" max="10768" width="14" style="3" customWidth="1"/>
    <col min="10769" max="10770" width="13.109375" style="3" customWidth="1"/>
    <col min="10771" max="10771" width="13.44140625" style="3" customWidth="1"/>
    <col min="10772" max="10772" width="13.33203125" style="3" customWidth="1"/>
    <col min="10773" max="10773" width="14.5546875" style="3" customWidth="1"/>
    <col min="10774" max="10774" width="13.5546875" style="3" customWidth="1"/>
    <col min="10775" max="10775" width="14.88671875" style="3" customWidth="1"/>
    <col min="10776" max="10776" width="4.44140625" style="3" customWidth="1"/>
    <col min="10777" max="10777" width="10" style="3" customWidth="1"/>
    <col min="10778" max="10778" width="13.33203125" style="3" customWidth="1"/>
    <col min="10779" max="10780" width="12" style="3" customWidth="1"/>
    <col min="10781" max="10784" width="13.33203125" style="3" customWidth="1"/>
    <col min="10785" max="11016" width="9.109375" style="3"/>
    <col min="11017" max="11017" width="37.6640625" style="3" customWidth="1"/>
    <col min="11018" max="11018" width="13.33203125" style="3" customWidth="1"/>
    <col min="11019" max="11019" width="13.109375" style="3" customWidth="1"/>
    <col min="11020" max="11023" width="13.33203125" style="3" customWidth="1"/>
    <col min="11024" max="11024" width="14" style="3" customWidth="1"/>
    <col min="11025" max="11026" width="13.109375" style="3" customWidth="1"/>
    <col min="11027" max="11027" width="13.44140625" style="3" customWidth="1"/>
    <col min="11028" max="11028" width="13.33203125" style="3" customWidth="1"/>
    <col min="11029" max="11029" width="14.5546875" style="3" customWidth="1"/>
    <col min="11030" max="11030" width="13.5546875" style="3" customWidth="1"/>
    <col min="11031" max="11031" width="14.88671875" style="3" customWidth="1"/>
    <col min="11032" max="11032" width="4.44140625" style="3" customWidth="1"/>
    <col min="11033" max="11033" width="10" style="3" customWidth="1"/>
    <col min="11034" max="11034" width="13.33203125" style="3" customWidth="1"/>
    <col min="11035" max="11036" width="12" style="3" customWidth="1"/>
    <col min="11037" max="11040" width="13.33203125" style="3" customWidth="1"/>
    <col min="11041" max="11272" width="9.109375" style="3"/>
    <col min="11273" max="11273" width="37.6640625" style="3" customWidth="1"/>
    <col min="11274" max="11274" width="13.33203125" style="3" customWidth="1"/>
    <col min="11275" max="11275" width="13.109375" style="3" customWidth="1"/>
    <col min="11276" max="11279" width="13.33203125" style="3" customWidth="1"/>
    <col min="11280" max="11280" width="14" style="3" customWidth="1"/>
    <col min="11281" max="11282" width="13.109375" style="3" customWidth="1"/>
    <col min="11283" max="11283" width="13.44140625" style="3" customWidth="1"/>
    <col min="11284" max="11284" width="13.33203125" style="3" customWidth="1"/>
    <col min="11285" max="11285" width="14.5546875" style="3" customWidth="1"/>
    <col min="11286" max="11286" width="13.5546875" style="3" customWidth="1"/>
    <col min="11287" max="11287" width="14.88671875" style="3" customWidth="1"/>
    <col min="11288" max="11288" width="4.44140625" style="3" customWidth="1"/>
    <col min="11289" max="11289" width="10" style="3" customWidth="1"/>
    <col min="11290" max="11290" width="13.33203125" style="3" customWidth="1"/>
    <col min="11291" max="11292" width="12" style="3" customWidth="1"/>
    <col min="11293" max="11296" width="13.33203125" style="3" customWidth="1"/>
    <col min="11297" max="11528" width="9.109375" style="3"/>
    <col min="11529" max="11529" width="37.6640625" style="3" customWidth="1"/>
    <col min="11530" max="11530" width="13.33203125" style="3" customWidth="1"/>
    <col min="11531" max="11531" width="13.109375" style="3" customWidth="1"/>
    <col min="11532" max="11535" width="13.33203125" style="3" customWidth="1"/>
    <col min="11536" max="11536" width="14" style="3" customWidth="1"/>
    <col min="11537" max="11538" width="13.109375" style="3" customWidth="1"/>
    <col min="11539" max="11539" width="13.44140625" style="3" customWidth="1"/>
    <col min="11540" max="11540" width="13.33203125" style="3" customWidth="1"/>
    <col min="11541" max="11541" width="14.5546875" style="3" customWidth="1"/>
    <col min="11542" max="11542" width="13.5546875" style="3" customWidth="1"/>
    <col min="11543" max="11543" width="14.88671875" style="3" customWidth="1"/>
    <col min="11544" max="11544" width="4.44140625" style="3" customWidth="1"/>
    <col min="11545" max="11545" width="10" style="3" customWidth="1"/>
    <col min="11546" max="11546" width="13.33203125" style="3" customWidth="1"/>
    <col min="11547" max="11548" width="12" style="3" customWidth="1"/>
    <col min="11549" max="11552" width="13.33203125" style="3" customWidth="1"/>
    <col min="11553" max="11784" width="9.109375" style="3"/>
    <col min="11785" max="11785" width="37.6640625" style="3" customWidth="1"/>
    <col min="11786" max="11786" width="13.33203125" style="3" customWidth="1"/>
    <col min="11787" max="11787" width="13.109375" style="3" customWidth="1"/>
    <col min="11788" max="11791" width="13.33203125" style="3" customWidth="1"/>
    <col min="11792" max="11792" width="14" style="3" customWidth="1"/>
    <col min="11793" max="11794" width="13.109375" style="3" customWidth="1"/>
    <col min="11795" max="11795" width="13.44140625" style="3" customWidth="1"/>
    <col min="11796" max="11796" width="13.33203125" style="3" customWidth="1"/>
    <col min="11797" max="11797" width="14.5546875" style="3" customWidth="1"/>
    <col min="11798" max="11798" width="13.5546875" style="3" customWidth="1"/>
    <col min="11799" max="11799" width="14.88671875" style="3" customWidth="1"/>
    <col min="11800" max="11800" width="4.44140625" style="3" customWidth="1"/>
    <col min="11801" max="11801" width="10" style="3" customWidth="1"/>
    <col min="11802" max="11802" width="13.33203125" style="3" customWidth="1"/>
    <col min="11803" max="11804" width="12" style="3" customWidth="1"/>
    <col min="11805" max="11808" width="13.33203125" style="3" customWidth="1"/>
    <col min="11809" max="12040" width="9.109375" style="3"/>
    <col min="12041" max="12041" width="37.6640625" style="3" customWidth="1"/>
    <col min="12042" max="12042" width="13.33203125" style="3" customWidth="1"/>
    <col min="12043" max="12043" width="13.109375" style="3" customWidth="1"/>
    <col min="12044" max="12047" width="13.33203125" style="3" customWidth="1"/>
    <col min="12048" max="12048" width="14" style="3" customWidth="1"/>
    <col min="12049" max="12050" width="13.109375" style="3" customWidth="1"/>
    <col min="12051" max="12051" width="13.44140625" style="3" customWidth="1"/>
    <col min="12052" max="12052" width="13.33203125" style="3" customWidth="1"/>
    <col min="12053" max="12053" width="14.5546875" style="3" customWidth="1"/>
    <col min="12054" max="12054" width="13.5546875" style="3" customWidth="1"/>
    <col min="12055" max="12055" width="14.88671875" style="3" customWidth="1"/>
    <col min="12056" max="12056" width="4.44140625" style="3" customWidth="1"/>
    <col min="12057" max="12057" width="10" style="3" customWidth="1"/>
    <col min="12058" max="12058" width="13.33203125" style="3" customWidth="1"/>
    <col min="12059" max="12060" width="12" style="3" customWidth="1"/>
    <col min="12061" max="12064" width="13.33203125" style="3" customWidth="1"/>
    <col min="12065" max="12296" width="9.109375" style="3"/>
    <col min="12297" max="12297" width="37.6640625" style="3" customWidth="1"/>
    <col min="12298" max="12298" width="13.33203125" style="3" customWidth="1"/>
    <col min="12299" max="12299" width="13.109375" style="3" customWidth="1"/>
    <col min="12300" max="12303" width="13.33203125" style="3" customWidth="1"/>
    <col min="12304" max="12304" width="14" style="3" customWidth="1"/>
    <col min="12305" max="12306" width="13.109375" style="3" customWidth="1"/>
    <col min="12307" max="12307" width="13.44140625" style="3" customWidth="1"/>
    <col min="12308" max="12308" width="13.33203125" style="3" customWidth="1"/>
    <col min="12309" max="12309" width="14.5546875" style="3" customWidth="1"/>
    <col min="12310" max="12310" width="13.5546875" style="3" customWidth="1"/>
    <col min="12311" max="12311" width="14.88671875" style="3" customWidth="1"/>
    <col min="12312" max="12312" width="4.44140625" style="3" customWidth="1"/>
    <col min="12313" max="12313" width="10" style="3" customWidth="1"/>
    <col min="12314" max="12314" width="13.33203125" style="3" customWidth="1"/>
    <col min="12315" max="12316" width="12" style="3" customWidth="1"/>
    <col min="12317" max="12320" width="13.33203125" style="3" customWidth="1"/>
    <col min="12321" max="12552" width="9.109375" style="3"/>
    <col min="12553" max="12553" width="37.6640625" style="3" customWidth="1"/>
    <col min="12554" max="12554" width="13.33203125" style="3" customWidth="1"/>
    <col min="12555" max="12555" width="13.109375" style="3" customWidth="1"/>
    <col min="12556" max="12559" width="13.33203125" style="3" customWidth="1"/>
    <col min="12560" max="12560" width="14" style="3" customWidth="1"/>
    <col min="12561" max="12562" width="13.109375" style="3" customWidth="1"/>
    <col min="12563" max="12563" width="13.44140625" style="3" customWidth="1"/>
    <col min="12564" max="12564" width="13.33203125" style="3" customWidth="1"/>
    <col min="12565" max="12565" width="14.5546875" style="3" customWidth="1"/>
    <col min="12566" max="12566" width="13.5546875" style="3" customWidth="1"/>
    <col min="12567" max="12567" width="14.88671875" style="3" customWidth="1"/>
    <col min="12568" max="12568" width="4.44140625" style="3" customWidth="1"/>
    <col min="12569" max="12569" width="10" style="3" customWidth="1"/>
    <col min="12570" max="12570" width="13.33203125" style="3" customWidth="1"/>
    <col min="12571" max="12572" width="12" style="3" customWidth="1"/>
    <col min="12573" max="12576" width="13.33203125" style="3" customWidth="1"/>
    <col min="12577" max="12808" width="9.109375" style="3"/>
    <col min="12809" max="12809" width="37.6640625" style="3" customWidth="1"/>
    <col min="12810" max="12810" width="13.33203125" style="3" customWidth="1"/>
    <col min="12811" max="12811" width="13.109375" style="3" customWidth="1"/>
    <col min="12812" max="12815" width="13.33203125" style="3" customWidth="1"/>
    <col min="12816" max="12816" width="14" style="3" customWidth="1"/>
    <col min="12817" max="12818" width="13.109375" style="3" customWidth="1"/>
    <col min="12819" max="12819" width="13.44140625" style="3" customWidth="1"/>
    <col min="12820" max="12820" width="13.33203125" style="3" customWidth="1"/>
    <col min="12821" max="12821" width="14.5546875" style="3" customWidth="1"/>
    <col min="12822" max="12822" width="13.5546875" style="3" customWidth="1"/>
    <col min="12823" max="12823" width="14.88671875" style="3" customWidth="1"/>
    <col min="12824" max="12824" width="4.44140625" style="3" customWidth="1"/>
    <col min="12825" max="12825" width="10" style="3" customWidth="1"/>
    <col min="12826" max="12826" width="13.33203125" style="3" customWidth="1"/>
    <col min="12827" max="12828" width="12" style="3" customWidth="1"/>
    <col min="12829" max="12832" width="13.33203125" style="3" customWidth="1"/>
    <col min="12833" max="13064" width="9.109375" style="3"/>
    <col min="13065" max="13065" width="37.6640625" style="3" customWidth="1"/>
    <col min="13066" max="13066" width="13.33203125" style="3" customWidth="1"/>
    <col min="13067" max="13067" width="13.109375" style="3" customWidth="1"/>
    <col min="13068" max="13071" width="13.33203125" style="3" customWidth="1"/>
    <col min="13072" max="13072" width="14" style="3" customWidth="1"/>
    <col min="13073" max="13074" width="13.109375" style="3" customWidth="1"/>
    <col min="13075" max="13075" width="13.44140625" style="3" customWidth="1"/>
    <col min="13076" max="13076" width="13.33203125" style="3" customWidth="1"/>
    <col min="13077" max="13077" width="14.5546875" style="3" customWidth="1"/>
    <col min="13078" max="13078" width="13.5546875" style="3" customWidth="1"/>
    <col min="13079" max="13079" width="14.88671875" style="3" customWidth="1"/>
    <col min="13080" max="13080" width="4.44140625" style="3" customWidth="1"/>
    <col min="13081" max="13081" width="10" style="3" customWidth="1"/>
    <col min="13082" max="13082" width="13.33203125" style="3" customWidth="1"/>
    <col min="13083" max="13084" width="12" style="3" customWidth="1"/>
    <col min="13085" max="13088" width="13.33203125" style="3" customWidth="1"/>
    <col min="13089" max="13320" width="9.109375" style="3"/>
    <col min="13321" max="13321" width="37.6640625" style="3" customWidth="1"/>
    <col min="13322" max="13322" width="13.33203125" style="3" customWidth="1"/>
    <col min="13323" max="13323" width="13.109375" style="3" customWidth="1"/>
    <col min="13324" max="13327" width="13.33203125" style="3" customWidth="1"/>
    <col min="13328" max="13328" width="14" style="3" customWidth="1"/>
    <col min="13329" max="13330" width="13.109375" style="3" customWidth="1"/>
    <col min="13331" max="13331" width="13.44140625" style="3" customWidth="1"/>
    <col min="13332" max="13332" width="13.33203125" style="3" customWidth="1"/>
    <col min="13333" max="13333" width="14.5546875" style="3" customWidth="1"/>
    <col min="13334" max="13334" width="13.5546875" style="3" customWidth="1"/>
    <col min="13335" max="13335" width="14.88671875" style="3" customWidth="1"/>
    <col min="13336" max="13336" width="4.44140625" style="3" customWidth="1"/>
    <col min="13337" max="13337" width="10" style="3" customWidth="1"/>
    <col min="13338" max="13338" width="13.33203125" style="3" customWidth="1"/>
    <col min="13339" max="13340" width="12" style="3" customWidth="1"/>
    <col min="13341" max="13344" width="13.33203125" style="3" customWidth="1"/>
    <col min="13345" max="13576" width="9.109375" style="3"/>
    <col min="13577" max="13577" width="37.6640625" style="3" customWidth="1"/>
    <col min="13578" max="13578" width="13.33203125" style="3" customWidth="1"/>
    <col min="13579" max="13579" width="13.109375" style="3" customWidth="1"/>
    <col min="13580" max="13583" width="13.33203125" style="3" customWidth="1"/>
    <col min="13584" max="13584" width="14" style="3" customWidth="1"/>
    <col min="13585" max="13586" width="13.109375" style="3" customWidth="1"/>
    <col min="13587" max="13587" width="13.44140625" style="3" customWidth="1"/>
    <col min="13588" max="13588" width="13.33203125" style="3" customWidth="1"/>
    <col min="13589" max="13589" width="14.5546875" style="3" customWidth="1"/>
    <col min="13590" max="13590" width="13.5546875" style="3" customWidth="1"/>
    <col min="13591" max="13591" width="14.88671875" style="3" customWidth="1"/>
    <col min="13592" max="13592" width="4.44140625" style="3" customWidth="1"/>
    <col min="13593" max="13593" width="10" style="3" customWidth="1"/>
    <col min="13594" max="13594" width="13.33203125" style="3" customWidth="1"/>
    <col min="13595" max="13596" width="12" style="3" customWidth="1"/>
    <col min="13597" max="13600" width="13.33203125" style="3" customWidth="1"/>
    <col min="13601" max="13832" width="9.109375" style="3"/>
    <col min="13833" max="13833" width="37.6640625" style="3" customWidth="1"/>
    <col min="13834" max="13834" width="13.33203125" style="3" customWidth="1"/>
    <col min="13835" max="13835" width="13.109375" style="3" customWidth="1"/>
    <col min="13836" max="13839" width="13.33203125" style="3" customWidth="1"/>
    <col min="13840" max="13840" width="14" style="3" customWidth="1"/>
    <col min="13841" max="13842" width="13.109375" style="3" customWidth="1"/>
    <col min="13843" max="13843" width="13.44140625" style="3" customWidth="1"/>
    <col min="13844" max="13844" width="13.33203125" style="3" customWidth="1"/>
    <col min="13845" max="13845" width="14.5546875" style="3" customWidth="1"/>
    <col min="13846" max="13846" width="13.5546875" style="3" customWidth="1"/>
    <col min="13847" max="13847" width="14.88671875" style="3" customWidth="1"/>
    <col min="13848" max="13848" width="4.44140625" style="3" customWidth="1"/>
    <col min="13849" max="13849" width="10" style="3" customWidth="1"/>
    <col min="13850" max="13850" width="13.33203125" style="3" customWidth="1"/>
    <col min="13851" max="13852" width="12" style="3" customWidth="1"/>
    <col min="13853" max="13856" width="13.33203125" style="3" customWidth="1"/>
    <col min="13857" max="14088" width="9.109375" style="3"/>
    <col min="14089" max="14089" width="37.6640625" style="3" customWidth="1"/>
    <col min="14090" max="14090" width="13.33203125" style="3" customWidth="1"/>
    <col min="14091" max="14091" width="13.109375" style="3" customWidth="1"/>
    <col min="14092" max="14095" width="13.33203125" style="3" customWidth="1"/>
    <col min="14096" max="14096" width="14" style="3" customWidth="1"/>
    <col min="14097" max="14098" width="13.109375" style="3" customWidth="1"/>
    <col min="14099" max="14099" width="13.44140625" style="3" customWidth="1"/>
    <col min="14100" max="14100" width="13.33203125" style="3" customWidth="1"/>
    <col min="14101" max="14101" width="14.5546875" style="3" customWidth="1"/>
    <col min="14102" max="14102" width="13.5546875" style="3" customWidth="1"/>
    <col min="14103" max="14103" width="14.88671875" style="3" customWidth="1"/>
    <col min="14104" max="14104" width="4.44140625" style="3" customWidth="1"/>
    <col min="14105" max="14105" width="10" style="3" customWidth="1"/>
    <col min="14106" max="14106" width="13.33203125" style="3" customWidth="1"/>
    <col min="14107" max="14108" width="12" style="3" customWidth="1"/>
    <col min="14109" max="14112" width="13.33203125" style="3" customWidth="1"/>
    <col min="14113" max="14344" width="9.109375" style="3"/>
    <col min="14345" max="14345" width="37.6640625" style="3" customWidth="1"/>
    <col min="14346" max="14346" width="13.33203125" style="3" customWidth="1"/>
    <col min="14347" max="14347" width="13.109375" style="3" customWidth="1"/>
    <col min="14348" max="14351" width="13.33203125" style="3" customWidth="1"/>
    <col min="14352" max="14352" width="14" style="3" customWidth="1"/>
    <col min="14353" max="14354" width="13.109375" style="3" customWidth="1"/>
    <col min="14355" max="14355" width="13.44140625" style="3" customWidth="1"/>
    <col min="14356" max="14356" width="13.33203125" style="3" customWidth="1"/>
    <col min="14357" max="14357" width="14.5546875" style="3" customWidth="1"/>
    <col min="14358" max="14358" width="13.5546875" style="3" customWidth="1"/>
    <col min="14359" max="14359" width="14.88671875" style="3" customWidth="1"/>
    <col min="14360" max="14360" width="4.44140625" style="3" customWidth="1"/>
    <col min="14361" max="14361" width="10" style="3" customWidth="1"/>
    <col min="14362" max="14362" width="13.33203125" style="3" customWidth="1"/>
    <col min="14363" max="14364" width="12" style="3" customWidth="1"/>
    <col min="14365" max="14368" width="13.33203125" style="3" customWidth="1"/>
    <col min="14369" max="14600" width="9.109375" style="3"/>
    <col min="14601" max="14601" width="37.6640625" style="3" customWidth="1"/>
    <col min="14602" max="14602" width="13.33203125" style="3" customWidth="1"/>
    <col min="14603" max="14603" width="13.109375" style="3" customWidth="1"/>
    <col min="14604" max="14607" width="13.33203125" style="3" customWidth="1"/>
    <col min="14608" max="14608" width="14" style="3" customWidth="1"/>
    <col min="14609" max="14610" width="13.109375" style="3" customWidth="1"/>
    <col min="14611" max="14611" width="13.44140625" style="3" customWidth="1"/>
    <col min="14612" max="14612" width="13.33203125" style="3" customWidth="1"/>
    <col min="14613" max="14613" width="14.5546875" style="3" customWidth="1"/>
    <col min="14614" max="14614" width="13.5546875" style="3" customWidth="1"/>
    <col min="14615" max="14615" width="14.88671875" style="3" customWidth="1"/>
    <col min="14616" max="14616" width="4.44140625" style="3" customWidth="1"/>
    <col min="14617" max="14617" width="10" style="3" customWidth="1"/>
    <col min="14618" max="14618" width="13.33203125" style="3" customWidth="1"/>
    <col min="14619" max="14620" width="12" style="3" customWidth="1"/>
    <col min="14621" max="14624" width="13.33203125" style="3" customWidth="1"/>
    <col min="14625" max="14856" width="9.109375" style="3"/>
    <col min="14857" max="14857" width="37.6640625" style="3" customWidth="1"/>
    <col min="14858" max="14858" width="13.33203125" style="3" customWidth="1"/>
    <col min="14859" max="14859" width="13.109375" style="3" customWidth="1"/>
    <col min="14860" max="14863" width="13.33203125" style="3" customWidth="1"/>
    <col min="14864" max="14864" width="14" style="3" customWidth="1"/>
    <col min="14865" max="14866" width="13.109375" style="3" customWidth="1"/>
    <col min="14867" max="14867" width="13.44140625" style="3" customWidth="1"/>
    <col min="14868" max="14868" width="13.33203125" style="3" customWidth="1"/>
    <col min="14869" max="14869" width="14.5546875" style="3" customWidth="1"/>
    <col min="14870" max="14870" width="13.5546875" style="3" customWidth="1"/>
    <col min="14871" max="14871" width="14.88671875" style="3" customWidth="1"/>
    <col min="14872" max="14872" width="4.44140625" style="3" customWidth="1"/>
    <col min="14873" max="14873" width="10" style="3" customWidth="1"/>
    <col min="14874" max="14874" width="13.33203125" style="3" customWidth="1"/>
    <col min="14875" max="14876" width="12" style="3" customWidth="1"/>
    <col min="14877" max="14880" width="13.33203125" style="3" customWidth="1"/>
    <col min="14881" max="15112" width="9.109375" style="3"/>
    <col min="15113" max="15113" width="37.6640625" style="3" customWidth="1"/>
    <col min="15114" max="15114" width="13.33203125" style="3" customWidth="1"/>
    <col min="15115" max="15115" width="13.109375" style="3" customWidth="1"/>
    <col min="15116" max="15119" width="13.33203125" style="3" customWidth="1"/>
    <col min="15120" max="15120" width="14" style="3" customWidth="1"/>
    <col min="15121" max="15122" width="13.109375" style="3" customWidth="1"/>
    <col min="15123" max="15123" width="13.44140625" style="3" customWidth="1"/>
    <col min="15124" max="15124" width="13.33203125" style="3" customWidth="1"/>
    <col min="15125" max="15125" width="14.5546875" style="3" customWidth="1"/>
    <col min="15126" max="15126" width="13.5546875" style="3" customWidth="1"/>
    <col min="15127" max="15127" width="14.88671875" style="3" customWidth="1"/>
    <col min="15128" max="15128" width="4.44140625" style="3" customWidth="1"/>
    <col min="15129" max="15129" width="10" style="3" customWidth="1"/>
    <col min="15130" max="15130" width="13.33203125" style="3" customWidth="1"/>
    <col min="15131" max="15132" width="12" style="3" customWidth="1"/>
    <col min="15133" max="15136" width="13.33203125" style="3" customWidth="1"/>
    <col min="15137" max="15368" width="9.109375" style="3"/>
    <col min="15369" max="15369" width="37.6640625" style="3" customWidth="1"/>
    <col min="15370" max="15370" width="13.33203125" style="3" customWidth="1"/>
    <col min="15371" max="15371" width="13.109375" style="3" customWidth="1"/>
    <col min="15372" max="15375" width="13.33203125" style="3" customWidth="1"/>
    <col min="15376" max="15376" width="14" style="3" customWidth="1"/>
    <col min="15377" max="15378" width="13.109375" style="3" customWidth="1"/>
    <col min="15379" max="15379" width="13.44140625" style="3" customWidth="1"/>
    <col min="15380" max="15380" width="13.33203125" style="3" customWidth="1"/>
    <col min="15381" max="15381" width="14.5546875" style="3" customWidth="1"/>
    <col min="15382" max="15382" width="13.5546875" style="3" customWidth="1"/>
    <col min="15383" max="15383" width="14.88671875" style="3" customWidth="1"/>
    <col min="15384" max="15384" width="4.44140625" style="3" customWidth="1"/>
    <col min="15385" max="15385" width="10" style="3" customWidth="1"/>
    <col min="15386" max="15386" width="13.33203125" style="3" customWidth="1"/>
    <col min="15387" max="15388" width="12" style="3" customWidth="1"/>
    <col min="15389" max="15392" width="13.33203125" style="3" customWidth="1"/>
    <col min="15393" max="15624" width="9.109375" style="3"/>
    <col min="15625" max="15625" width="37.6640625" style="3" customWidth="1"/>
    <col min="15626" max="15626" width="13.33203125" style="3" customWidth="1"/>
    <col min="15627" max="15627" width="13.109375" style="3" customWidth="1"/>
    <col min="15628" max="15631" width="13.33203125" style="3" customWidth="1"/>
    <col min="15632" max="15632" width="14" style="3" customWidth="1"/>
    <col min="15633" max="15634" width="13.109375" style="3" customWidth="1"/>
    <col min="15635" max="15635" width="13.44140625" style="3" customWidth="1"/>
    <col min="15636" max="15636" width="13.33203125" style="3" customWidth="1"/>
    <col min="15637" max="15637" width="14.5546875" style="3" customWidth="1"/>
    <col min="15638" max="15638" width="13.5546875" style="3" customWidth="1"/>
    <col min="15639" max="15639" width="14.88671875" style="3" customWidth="1"/>
    <col min="15640" max="15640" width="4.44140625" style="3" customWidth="1"/>
    <col min="15641" max="15641" width="10" style="3" customWidth="1"/>
    <col min="15642" max="15642" width="13.33203125" style="3" customWidth="1"/>
    <col min="15643" max="15644" width="12" style="3" customWidth="1"/>
    <col min="15645" max="15648" width="13.33203125" style="3" customWidth="1"/>
    <col min="15649" max="15880" width="9.109375" style="3"/>
    <col min="15881" max="15881" width="37.6640625" style="3" customWidth="1"/>
    <col min="15882" max="15882" width="13.33203125" style="3" customWidth="1"/>
    <col min="15883" max="15883" width="13.109375" style="3" customWidth="1"/>
    <col min="15884" max="15887" width="13.33203125" style="3" customWidth="1"/>
    <col min="15888" max="15888" width="14" style="3" customWidth="1"/>
    <col min="15889" max="15890" width="13.109375" style="3" customWidth="1"/>
    <col min="15891" max="15891" width="13.44140625" style="3" customWidth="1"/>
    <col min="15892" max="15892" width="13.33203125" style="3" customWidth="1"/>
    <col min="15893" max="15893" width="14.5546875" style="3" customWidth="1"/>
    <col min="15894" max="15894" width="13.5546875" style="3" customWidth="1"/>
    <col min="15895" max="15895" width="14.88671875" style="3" customWidth="1"/>
    <col min="15896" max="15896" width="4.44140625" style="3" customWidth="1"/>
    <col min="15897" max="15897" width="10" style="3" customWidth="1"/>
    <col min="15898" max="15898" width="13.33203125" style="3" customWidth="1"/>
    <col min="15899" max="15900" width="12" style="3" customWidth="1"/>
    <col min="15901" max="15904" width="13.33203125" style="3" customWidth="1"/>
    <col min="15905" max="16136" width="9.109375" style="3"/>
    <col min="16137" max="16137" width="37.6640625" style="3" customWidth="1"/>
    <col min="16138" max="16138" width="13.33203125" style="3" customWidth="1"/>
    <col min="16139" max="16139" width="13.109375" style="3" customWidth="1"/>
    <col min="16140" max="16143" width="13.33203125" style="3" customWidth="1"/>
    <col min="16144" max="16144" width="14" style="3" customWidth="1"/>
    <col min="16145" max="16146" width="13.109375" style="3" customWidth="1"/>
    <col min="16147" max="16147" width="13.44140625" style="3" customWidth="1"/>
    <col min="16148" max="16148" width="13.33203125" style="3" customWidth="1"/>
    <col min="16149" max="16149" width="14.5546875" style="3" customWidth="1"/>
    <col min="16150" max="16150" width="13.5546875" style="3" customWidth="1"/>
    <col min="16151" max="16151" width="14.88671875" style="3" customWidth="1"/>
    <col min="16152" max="16152" width="4.44140625" style="3" customWidth="1"/>
    <col min="16153" max="16153" width="10" style="3" customWidth="1"/>
    <col min="16154" max="16154" width="13.33203125" style="3" customWidth="1"/>
    <col min="16155" max="16156" width="12" style="3" customWidth="1"/>
    <col min="16157" max="16160" width="13.33203125" style="3" customWidth="1"/>
    <col min="16161" max="16384" width="9.109375" style="3"/>
  </cols>
  <sheetData>
    <row r="1" spans="1:32" x14ac:dyDescent="0.3">
      <c r="A1" s="271" t="s">
        <v>29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</row>
    <row r="2" spans="1:32" ht="12.75" customHeight="1" x14ac:dyDescent="0.3">
      <c r="A2" s="50"/>
      <c r="B2" s="1"/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66</v>
      </c>
      <c r="N2" s="1" t="s">
        <v>69</v>
      </c>
      <c r="O2" s="1" t="s">
        <v>70</v>
      </c>
      <c r="P2" s="1" t="s">
        <v>71</v>
      </c>
      <c r="Q2" s="1" t="s">
        <v>72</v>
      </c>
      <c r="R2" s="1" t="s">
        <v>73</v>
      </c>
      <c r="S2" s="1" t="s">
        <v>74</v>
      </c>
      <c r="T2" s="1" t="s">
        <v>75</v>
      </c>
      <c r="U2" s="1" t="s">
        <v>76</v>
      </c>
      <c r="V2" s="1" t="s">
        <v>79</v>
      </c>
      <c r="W2" s="2"/>
    </row>
    <row r="3" spans="1:32" ht="24.9" customHeight="1" x14ac:dyDescent="0.3">
      <c r="A3" s="51" t="s">
        <v>15</v>
      </c>
      <c r="B3" s="52"/>
      <c r="C3" s="53">
        <v>3</v>
      </c>
      <c r="D3" s="54">
        <v>3</v>
      </c>
      <c r="E3" s="54">
        <v>3</v>
      </c>
      <c r="F3" s="54">
        <v>3</v>
      </c>
      <c r="G3" s="54">
        <v>3</v>
      </c>
      <c r="H3" s="54">
        <v>3</v>
      </c>
      <c r="I3" s="54">
        <v>3</v>
      </c>
      <c r="J3" s="54">
        <v>3</v>
      </c>
      <c r="K3" s="54">
        <v>3</v>
      </c>
      <c r="L3" s="54">
        <v>3</v>
      </c>
      <c r="M3" s="54">
        <v>3</v>
      </c>
      <c r="N3" s="54">
        <v>3</v>
      </c>
      <c r="O3" s="54"/>
      <c r="P3" s="54"/>
      <c r="Q3" s="54"/>
      <c r="R3" s="54"/>
      <c r="S3" s="54"/>
      <c r="T3" s="54"/>
      <c r="U3" s="54"/>
      <c r="V3" s="54"/>
      <c r="W3" s="54">
        <f>SUM(B3:V3)</f>
        <v>36</v>
      </c>
    </row>
    <row r="4" spans="1:32" ht="36.75" customHeight="1" x14ac:dyDescent="0.3">
      <c r="A4" s="51" t="s">
        <v>16</v>
      </c>
      <c r="B4" s="55" t="s">
        <v>94</v>
      </c>
      <c r="C4" s="56">
        <v>44926</v>
      </c>
      <c r="D4" s="56">
        <v>45016</v>
      </c>
      <c r="E4" s="57">
        <v>45107</v>
      </c>
      <c r="F4" s="57">
        <v>45170</v>
      </c>
      <c r="G4" s="57">
        <v>45261</v>
      </c>
      <c r="H4" s="57">
        <v>45352</v>
      </c>
      <c r="I4" s="57">
        <v>45444</v>
      </c>
      <c r="J4" s="57">
        <v>45536</v>
      </c>
      <c r="K4" s="57">
        <v>45627</v>
      </c>
      <c r="L4" s="57">
        <v>45717</v>
      </c>
      <c r="M4" s="57">
        <v>45809</v>
      </c>
      <c r="N4" s="57">
        <v>45901</v>
      </c>
      <c r="O4" s="57"/>
      <c r="P4" s="57"/>
      <c r="Q4" s="57"/>
      <c r="R4" s="57"/>
      <c r="S4" s="57"/>
      <c r="T4" s="57"/>
      <c r="U4" s="57"/>
      <c r="V4" s="57"/>
      <c r="W4" s="57"/>
      <c r="AA4" s="58"/>
      <c r="AB4" s="58"/>
      <c r="AC4" s="58"/>
      <c r="AD4" s="58"/>
      <c r="AE4" s="58"/>
      <c r="AF4" s="58"/>
    </row>
    <row r="5" spans="1:32" s="62" customFormat="1" ht="38.25" customHeight="1" x14ac:dyDescent="0.3">
      <c r="A5" s="59" t="s">
        <v>17</v>
      </c>
      <c r="B5" s="60"/>
      <c r="C5" s="61" t="s">
        <v>18</v>
      </c>
      <c r="D5" s="61" t="s">
        <v>18</v>
      </c>
      <c r="E5" s="11" t="s">
        <v>18</v>
      </c>
      <c r="F5" s="11" t="s">
        <v>18</v>
      </c>
      <c r="G5" s="11" t="s">
        <v>18</v>
      </c>
      <c r="H5" s="11" t="s">
        <v>18</v>
      </c>
      <c r="I5" s="11" t="s">
        <v>18</v>
      </c>
      <c r="J5" s="11" t="s">
        <v>18</v>
      </c>
      <c r="K5" s="11" t="s">
        <v>18</v>
      </c>
      <c r="L5" s="11" t="s">
        <v>18</v>
      </c>
      <c r="M5" s="11" t="s">
        <v>18</v>
      </c>
      <c r="N5" s="11" t="s">
        <v>18</v>
      </c>
      <c r="O5" s="11"/>
      <c r="P5" s="11"/>
      <c r="Q5" s="11"/>
      <c r="R5" s="11"/>
      <c r="S5" s="11"/>
      <c r="T5" s="11"/>
      <c r="U5" s="11"/>
      <c r="V5" s="11"/>
      <c r="W5" s="11" t="s">
        <v>19</v>
      </c>
      <c r="X5" s="4"/>
      <c r="Y5" s="4"/>
      <c r="AA5" s="5"/>
      <c r="AB5" s="5"/>
      <c r="AC5" s="5"/>
      <c r="AD5" s="5"/>
      <c r="AE5" s="5"/>
      <c r="AF5" s="5"/>
    </row>
    <row r="6" spans="1:32" s="62" customFormat="1" ht="24.9" customHeight="1" x14ac:dyDescent="0.3">
      <c r="A6" s="63" t="s">
        <v>20</v>
      </c>
      <c r="B6" s="64">
        <v>0</v>
      </c>
      <c r="C6" s="65">
        <v>2</v>
      </c>
      <c r="D6" s="12">
        <v>3</v>
      </c>
      <c r="E6" s="12">
        <v>5</v>
      </c>
      <c r="F6" s="12">
        <v>8</v>
      </c>
      <c r="G6" s="12">
        <v>8</v>
      </c>
      <c r="H6" s="12">
        <v>8</v>
      </c>
      <c r="I6" s="12">
        <v>12</v>
      </c>
      <c r="J6" s="12">
        <v>12</v>
      </c>
      <c r="K6" s="12">
        <v>12</v>
      </c>
      <c r="L6" s="12">
        <v>15</v>
      </c>
      <c r="M6" s="12">
        <v>15</v>
      </c>
      <c r="N6" s="12">
        <v>18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f>SUM(B6:V6)</f>
        <v>118</v>
      </c>
      <c r="X6" s="66"/>
      <c r="Y6" s="67">
        <v>118</v>
      </c>
      <c r="AA6" s="207">
        <f>Y6-W6</f>
        <v>0</v>
      </c>
      <c r="AB6" s="5"/>
      <c r="AC6" s="5"/>
      <c r="AD6" s="5"/>
      <c r="AE6" s="5"/>
    </row>
    <row r="7" spans="1:32" ht="24.9" customHeight="1" x14ac:dyDescent="0.3">
      <c r="A7" s="68" t="s">
        <v>21</v>
      </c>
      <c r="B7" s="13"/>
      <c r="C7" s="13">
        <v>1484.9136000000001</v>
      </c>
      <c r="D7" s="13">
        <v>1484.9136000000001</v>
      </c>
      <c r="E7" s="13">
        <v>1484.9136000000001</v>
      </c>
      <c r="F7" s="13">
        <v>1484.9136000000001</v>
      </c>
      <c r="G7" s="13">
        <v>1484.9136000000001</v>
      </c>
      <c r="H7" s="13">
        <v>1484.9136000000001</v>
      </c>
      <c r="I7" s="13">
        <v>1484.9136000000001</v>
      </c>
      <c r="J7" s="13">
        <v>1484.9136000000001</v>
      </c>
      <c r="K7" s="13">
        <v>1484.9136000000001</v>
      </c>
      <c r="L7" s="13">
        <v>1484.9136000000001</v>
      </c>
      <c r="M7" s="13">
        <v>1484.9136000000001</v>
      </c>
      <c r="N7" s="13">
        <v>1484.9136000000001</v>
      </c>
      <c r="O7" s="13"/>
      <c r="P7" s="13"/>
      <c r="Q7" s="13"/>
      <c r="R7" s="13"/>
      <c r="S7" s="13"/>
      <c r="T7" s="13"/>
      <c r="U7" s="13"/>
      <c r="V7" s="13"/>
      <c r="W7" s="12"/>
      <c r="X7" s="9"/>
      <c r="Y7" s="9"/>
      <c r="AA7" s="6"/>
      <c r="AB7" s="6"/>
      <c r="AC7" s="6"/>
      <c r="AD7" s="6"/>
      <c r="AE7" s="6"/>
    </row>
    <row r="8" spans="1:32" ht="24.9" customHeight="1" x14ac:dyDescent="0.3">
      <c r="A8" s="68" t="s">
        <v>22</v>
      </c>
      <c r="B8" s="69"/>
      <c r="C8" s="69">
        <f>C6*C7</f>
        <v>2969.8272000000002</v>
      </c>
      <c r="D8" s="14">
        <f>D6*D7</f>
        <v>4454.7408000000005</v>
      </c>
      <c r="E8" s="14">
        <f t="shared" ref="E8:V8" si="0">E6*E7</f>
        <v>7424.5680000000002</v>
      </c>
      <c r="F8" s="14">
        <f t="shared" si="0"/>
        <v>11879.308800000001</v>
      </c>
      <c r="G8" s="14">
        <f t="shared" si="0"/>
        <v>11879.308800000001</v>
      </c>
      <c r="H8" s="14">
        <f t="shared" si="0"/>
        <v>11879.308800000001</v>
      </c>
      <c r="I8" s="14">
        <f t="shared" si="0"/>
        <v>17818.963200000002</v>
      </c>
      <c r="J8" s="14">
        <f t="shared" si="0"/>
        <v>17818.963200000002</v>
      </c>
      <c r="K8" s="14">
        <f t="shared" si="0"/>
        <v>17818.963200000002</v>
      </c>
      <c r="L8" s="14">
        <f t="shared" si="0"/>
        <v>22273.704000000002</v>
      </c>
      <c r="M8" s="14">
        <f t="shared" si="0"/>
        <v>22273.704000000002</v>
      </c>
      <c r="N8" s="14">
        <f t="shared" si="0"/>
        <v>26728.444800000001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2">
        <f>SUM(B8:V8)</f>
        <v>175219.80480000001</v>
      </c>
      <c r="X8" s="9"/>
      <c r="Y8" s="9">
        <v>175220</v>
      </c>
      <c r="Z8" s="176"/>
      <c r="AA8" s="208">
        <f>Y8/W6</f>
        <v>1484.9152542372881</v>
      </c>
      <c r="AB8" s="6"/>
      <c r="AC8" s="6"/>
      <c r="AD8" s="6"/>
      <c r="AE8" s="6"/>
    </row>
    <row r="9" spans="1:32" ht="24.9" customHeight="1" x14ac:dyDescent="0.3">
      <c r="A9" s="68" t="s">
        <v>27</v>
      </c>
      <c r="B9" s="13"/>
      <c r="C9" s="13">
        <v>7875.8132999999998</v>
      </c>
      <c r="D9" s="13">
        <v>7875.8132999999998</v>
      </c>
      <c r="E9" s="13">
        <v>7875.8132999999998</v>
      </c>
      <c r="F9" s="13">
        <v>7875.8132999999998</v>
      </c>
      <c r="G9" s="13">
        <v>7875.8132999999998</v>
      </c>
      <c r="H9" s="13">
        <v>7875.8132999999998</v>
      </c>
      <c r="I9" s="13">
        <v>7875.8132999999998</v>
      </c>
      <c r="J9" s="13">
        <v>7875.8132999999998</v>
      </c>
      <c r="K9" s="13">
        <v>7875.8132999999998</v>
      </c>
      <c r="L9" s="13">
        <v>7875.8132999999998</v>
      </c>
      <c r="M9" s="13">
        <v>7875.8132999999998</v>
      </c>
      <c r="N9" s="13">
        <v>7875.8132999999998</v>
      </c>
      <c r="O9" s="13"/>
      <c r="P9" s="13"/>
      <c r="Q9" s="13"/>
      <c r="R9" s="13"/>
      <c r="S9" s="13"/>
      <c r="T9" s="13"/>
      <c r="U9" s="13"/>
      <c r="V9" s="13"/>
      <c r="W9" s="12"/>
      <c r="X9" s="9"/>
      <c r="Y9" s="9"/>
      <c r="AA9" s="6"/>
      <c r="AB9" s="6"/>
      <c r="AC9" s="6"/>
      <c r="AD9" s="6"/>
      <c r="AE9" s="6"/>
    </row>
    <row r="10" spans="1:32" ht="24.9" customHeight="1" x14ac:dyDescent="0.3">
      <c r="A10" s="15" t="s">
        <v>23</v>
      </c>
      <c r="B10" s="23"/>
      <c r="C10" s="70">
        <f>C8*C9</f>
        <v>23389804.56046176</v>
      </c>
      <c r="D10" s="31">
        <f t="shared" ref="D10:I10" si="1">D8*D9</f>
        <v>35084706.840692639</v>
      </c>
      <c r="E10" s="31">
        <f t="shared" si="1"/>
        <v>58474511.401154399</v>
      </c>
      <c r="F10" s="31">
        <f t="shared" si="1"/>
        <v>93559218.241847038</v>
      </c>
      <c r="G10" s="31">
        <f t="shared" si="1"/>
        <v>93559218.241847038</v>
      </c>
      <c r="H10" s="31">
        <f t="shared" si="1"/>
        <v>93559218.241847038</v>
      </c>
      <c r="I10" s="31">
        <f t="shared" si="1"/>
        <v>140338827.36277056</v>
      </c>
      <c r="J10" s="31">
        <f>(J8*J9)</f>
        <v>140338827.36277056</v>
      </c>
      <c r="K10" s="31">
        <f t="shared" ref="K10:V10" si="2">(K8*K9)</f>
        <v>140338827.36277056</v>
      </c>
      <c r="L10" s="31">
        <f t="shared" si="2"/>
        <v>175423534.2034632</v>
      </c>
      <c r="M10" s="31">
        <f t="shared" si="2"/>
        <v>175423534.2034632</v>
      </c>
      <c r="N10" s="31">
        <f t="shared" si="2"/>
        <v>210508241.04415584</v>
      </c>
      <c r="O10" s="31">
        <f t="shared" si="2"/>
        <v>0</v>
      </c>
      <c r="P10" s="31">
        <f t="shared" si="2"/>
        <v>0</v>
      </c>
      <c r="Q10" s="31">
        <f t="shared" si="2"/>
        <v>0</v>
      </c>
      <c r="R10" s="31">
        <f t="shared" si="2"/>
        <v>0</v>
      </c>
      <c r="S10" s="31">
        <f t="shared" si="2"/>
        <v>0</v>
      </c>
      <c r="T10" s="31">
        <f t="shared" si="2"/>
        <v>0</v>
      </c>
      <c r="U10" s="31">
        <f t="shared" si="2"/>
        <v>0</v>
      </c>
      <c r="V10" s="31">
        <f t="shared" si="2"/>
        <v>0</v>
      </c>
      <c r="W10" s="24">
        <f>SUM(B10:V10)</f>
        <v>1379998469.0672438</v>
      </c>
      <c r="X10" s="7"/>
      <c r="Y10" s="209">
        <v>138</v>
      </c>
      <c r="AA10" s="259">
        <f>Y10/Y8*10^7</f>
        <v>7875.8132633261048</v>
      </c>
      <c r="AB10" s="7"/>
      <c r="AC10" s="7"/>
      <c r="AD10" s="7"/>
      <c r="AE10" s="7"/>
      <c r="AF10" s="7"/>
    </row>
    <row r="11" spans="1:32" ht="24.9" customHeight="1" x14ac:dyDescent="0.3">
      <c r="A11" s="15" t="s">
        <v>46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/>
      <c r="P11" s="17"/>
      <c r="Q11" s="17"/>
      <c r="R11" s="17"/>
      <c r="S11" s="17"/>
      <c r="T11" s="17"/>
      <c r="U11" s="17"/>
      <c r="V11" s="17"/>
      <c r="W11" s="12">
        <f>SUM(B11:V11)</f>
        <v>0</v>
      </c>
      <c r="X11" s="7"/>
      <c r="Y11" s="7"/>
      <c r="AA11" s="7"/>
      <c r="AB11" s="7"/>
      <c r="AC11" s="7"/>
      <c r="AD11" s="7"/>
      <c r="AE11" s="7"/>
      <c r="AF11" s="7"/>
    </row>
    <row r="12" spans="1:32" ht="24.9" customHeight="1" x14ac:dyDescent="0.3">
      <c r="A12" s="71" t="s">
        <v>28</v>
      </c>
      <c r="B12" s="18">
        <f t="shared" ref="B12:V12" si="3">B10+B11</f>
        <v>0</v>
      </c>
      <c r="C12" s="18">
        <f t="shared" si="3"/>
        <v>23389804.56046176</v>
      </c>
      <c r="D12" s="18">
        <f t="shared" si="3"/>
        <v>35084706.840692639</v>
      </c>
      <c r="E12" s="18">
        <f t="shared" si="3"/>
        <v>58474511.401154399</v>
      </c>
      <c r="F12" s="18">
        <f t="shared" si="3"/>
        <v>93559218.241847038</v>
      </c>
      <c r="G12" s="18">
        <f t="shared" si="3"/>
        <v>93559218.241847038</v>
      </c>
      <c r="H12" s="18">
        <f t="shared" si="3"/>
        <v>93559218.241847038</v>
      </c>
      <c r="I12" s="18">
        <f t="shared" si="3"/>
        <v>140338827.36277056</v>
      </c>
      <c r="J12" s="18">
        <f t="shared" si="3"/>
        <v>140338827.36277056</v>
      </c>
      <c r="K12" s="18">
        <f t="shared" si="3"/>
        <v>140338827.36277056</v>
      </c>
      <c r="L12" s="18">
        <f t="shared" si="3"/>
        <v>175423534.2034632</v>
      </c>
      <c r="M12" s="18">
        <f t="shared" si="3"/>
        <v>175423534.2034632</v>
      </c>
      <c r="N12" s="18">
        <f t="shared" si="3"/>
        <v>210508241.04415584</v>
      </c>
      <c r="O12" s="18">
        <f t="shared" si="3"/>
        <v>0</v>
      </c>
      <c r="P12" s="18">
        <f t="shared" si="3"/>
        <v>0</v>
      </c>
      <c r="Q12" s="18">
        <f t="shared" si="3"/>
        <v>0</v>
      </c>
      <c r="R12" s="18">
        <f t="shared" si="3"/>
        <v>0</v>
      </c>
      <c r="S12" s="18">
        <f t="shared" si="3"/>
        <v>0</v>
      </c>
      <c r="T12" s="18">
        <f t="shared" si="3"/>
        <v>0</v>
      </c>
      <c r="U12" s="18">
        <f t="shared" si="3"/>
        <v>0</v>
      </c>
      <c r="V12" s="18">
        <f t="shared" si="3"/>
        <v>0</v>
      </c>
      <c r="W12" s="19">
        <f>SUM(B12:V12)</f>
        <v>1379998469.0672438</v>
      </c>
      <c r="X12" s="7"/>
      <c r="Y12" s="7"/>
      <c r="Z12" s="99"/>
      <c r="AA12" s="7"/>
      <c r="AB12" s="7"/>
      <c r="AC12" s="7"/>
      <c r="AD12" s="7"/>
      <c r="AE12" s="7"/>
      <c r="AF12" s="7"/>
    </row>
    <row r="13" spans="1:32" ht="34.5" customHeight="1" x14ac:dyDescent="0.3">
      <c r="A13" s="20" t="s">
        <v>95</v>
      </c>
      <c r="B13" s="21">
        <f>B12*37%</f>
        <v>0</v>
      </c>
      <c r="C13" s="21">
        <f>C12*50%</f>
        <v>11694902.28023088</v>
      </c>
      <c r="D13" s="21">
        <f t="shared" ref="D13:N13" si="4">D12*50%</f>
        <v>17542353.42034632</v>
      </c>
      <c r="E13" s="21">
        <f t="shared" si="4"/>
        <v>29237255.700577199</v>
      </c>
      <c r="F13" s="21">
        <f t="shared" si="4"/>
        <v>46779609.120923519</v>
      </c>
      <c r="G13" s="21">
        <f t="shared" si="4"/>
        <v>46779609.120923519</v>
      </c>
      <c r="H13" s="21">
        <f t="shared" si="4"/>
        <v>46779609.120923519</v>
      </c>
      <c r="I13" s="21">
        <f t="shared" si="4"/>
        <v>70169413.681385279</v>
      </c>
      <c r="J13" s="21">
        <f t="shared" si="4"/>
        <v>70169413.681385279</v>
      </c>
      <c r="K13" s="21">
        <f t="shared" si="4"/>
        <v>70169413.681385279</v>
      </c>
      <c r="L13" s="21">
        <f t="shared" si="4"/>
        <v>87711767.101731598</v>
      </c>
      <c r="M13" s="21">
        <f t="shared" si="4"/>
        <v>87711767.101731598</v>
      </c>
      <c r="N13" s="21">
        <f t="shared" si="4"/>
        <v>105254120.52207792</v>
      </c>
      <c r="O13" s="21">
        <f t="shared" ref="O13:V13" si="5">O12*30%</f>
        <v>0</v>
      </c>
      <c r="P13" s="21">
        <f t="shared" si="5"/>
        <v>0</v>
      </c>
      <c r="Q13" s="21">
        <f t="shared" si="5"/>
        <v>0</v>
      </c>
      <c r="R13" s="21">
        <f t="shared" si="5"/>
        <v>0</v>
      </c>
      <c r="S13" s="21">
        <f t="shared" si="5"/>
        <v>0</v>
      </c>
      <c r="T13" s="21">
        <f t="shared" si="5"/>
        <v>0</v>
      </c>
      <c r="U13" s="21">
        <f t="shared" si="5"/>
        <v>0</v>
      </c>
      <c r="V13" s="21">
        <f t="shared" si="5"/>
        <v>0</v>
      </c>
      <c r="W13" s="22">
        <f>SUM(B13:V13)</f>
        <v>689999234.53362191</v>
      </c>
      <c r="X13" s="7"/>
      <c r="Y13" s="7"/>
      <c r="AA13" s="7"/>
      <c r="AB13" s="7"/>
      <c r="AC13" s="7"/>
      <c r="AD13" s="7"/>
      <c r="AE13" s="7"/>
      <c r="AF13" s="7"/>
    </row>
    <row r="14" spans="1:32" ht="24.9" customHeight="1" x14ac:dyDescent="0.3">
      <c r="A14" s="20" t="s">
        <v>24</v>
      </c>
      <c r="B14" s="23">
        <f t="shared" ref="B14:V14" si="6">B12-B13</f>
        <v>0</v>
      </c>
      <c r="C14" s="23">
        <f t="shared" si="6"/>
        <v>11694902.28023088</v>
      </c>
      <c r="D14" s="23">
        <f>D12-D13</f>
        <v>17542353.42034632</v>
      </c>
      <c r="E14" s="23">
        <f t="shared" si="6"/>
        <v>29237255.700577199</v>
      </c>
      <c r="F14" s="23">
        <f t="shared" si="6"/>
        <v>46779609.120923519</v>
      </c>
      <c r="G14" s="23">
        <f t="shared" si="6"/>
        <v>46779609.120923519</v>
      </c>
      <c r="H14" s="23">
        <f t="shared" si="6"/>
        <v>46779609.120923519</v>
      </c>
      <c r="I14" s="23">
        <f t="shared" si="6"/>
        <v>70169413.681385279</v>
      </c>
      <c r="J14" s="23">
        <f t="shared" si="6"/>
        <v>70169413.681385279</v>
      </c>
      <c r="K14" s="23">
        <f t="shared" si="6"/>
        <v>70169413.681385279</v>
      </c>
      <c r="L14" s="23">
        <f t="shared" si="6"/>
        <v>87711767.101731598</v>
      </c>
      <c r="M14" s="23">
        <f t="shared" si="6"/>
        <v>87711767.101731598</v>
      </c>
      <c r="N14" s="23">
        <f t="shared" si="6"/>
        <v>105254120.52207792</v>
      </c>
      <c r="O14" s="23">
        <f t="shared" si="6"/>
        <v>0</v>
      </c>
      <c r="P14" s="23">
        <f t="shared" si="6"/>
        <v>0</v>
      </c>
      <c r="Q14" s="23">
        <f t="shared" si="6"/>
        <v>0</v>
      </c>
      <c r="R14" s="23">
        <f t="shared" si="6"/>
        <v>0</v>
      </c>
      <c r="S14" s="23">
        <f t="shared" si="6"/>
        <v>0</v>
      </c>
      <c r="T14" s="23">
        <f t="shared" si="6"/>
        <v>0</v>
      </c>
      <c r="U14" s="23">
        <f t="shared" si="6"/>
        <v>0</v>
      </c>
      <c r="V14" s="23">
        <f t="shared" si="6"/>
        <v>0</v>
      </c>
      <c r="W14" s="24">
        <f>SUM(B14:V14)</f>
        <v>689999234.53362191</v>
      </c>
      <c r="X14" s="7"/>
      <c r="Y14" s="7"/>
      <c r="AA14" s="7"/>
      <c r="AB14" s="7"/>
      <c r="AC14" s="7"/>
      <c r="AD14" s="7"/>
      <c r="AE14" s="7"/>
      <c r="AF14" s="7"/>
    </row>
    <row r="15" spans="1:32" ht="24.9" customHeight="1" x14ac:dyDescent="0.3">
      <c r="A15" s="15" t="s">
        <v>30</v>
      </c>
      <c r="B15" s="203">
        <f t="shared" ref="B15:V15" si="7">B14/10^5</f>
        <v>0</v>
      </c>
      <c r="C15" s="203">
        <f t="shared" si="7"/>
        <v>116.9490228023088</v>
      </c>
      <c r="D15" s="25">
        <f t="shared" si="7"/>
        <v>175.42353420346319</v>
      </c>
      <c r="E15" s="25">
        <f t="shared" si="7"/>
        <v>292.37255700577197</v>
      </c>
      <c r="F15" s="25">
        <f t="shared" si="7"/>
        <v>467.79609120923521</v>
      </c>
      <c r="G15" s="25">
        <f t="shared" si="7"/>
        <v>467.79609120923521</v>
      </c>
      <c r="H15" s="25">
        <f t="shared" si="7"/>
        <v>467.79609120923521</v>
      </c>
      <c r="I15" s="25">
        <f t="shared" si="7"/>
        <v>701.69413681385277</v>
      </c>
      <c r="J15" s="25">
        <f t="shared" si="7"/>
        <v>701.69413681385277</v>
      </c>
      <c r="K15" s="25">
        <f t="shared" si="7"/>
        <v>701.69413681385277</v>
      </c>
      <c r="L15" s="25">
        <f t="shared" si="7"/>
        <v>877.11767101731596</v>
      </c>
      <c r="M15" s="25">
        <f t="shared" si="7"/>
        <v>877.11767101731596</v>
      </c>
      <c r="N15" s="25">
        <f t="shared" si="7"/>
        <v>1052.5412052207791</v>
      </c>
      <c r="O15" s="25">
        <f t="shared" si="7"/>
        <v>0</v>
      </c>
      <c r="P15" s="25">
        <f t="shared" si="7"/>
        <v>0</v>
      </c>
      <c r="Q15" s="25">
        <f t="shared" si="7"/>
        <v>0</v>
      </c>
      <c r="R15" s="25">
        <f t="shared" si="7"/>
        <v>0</v>
      </c>
      <c r="S15" s="25">
        <f t="shared" si="7"/>
        <v>0</v>
      </c>
      <c r="T15" s="25">
        <f t="shared" si="7"/>
        <v>0</v>
      </c>
      <c r="U15" s="203">
        <f t="shared" si="7"/>
        <v>0</v>
      </c>
      <c r="V15" s="203">
        <f t="shared" si="7"/>
        <v>0</v>
      </c>
      <c r="W15" s="26">
        <f>W14/10^5</f>
        <v>6899.9923453362189</v>
      </c>
      <c r="X15" s="7"/>
      <c r="Y15" s="7"/>
      <c r="AA15" s="7"/>
      <c r="AB15" s="7"/>
      <c r="AC15" s="7"/>
      <c r="AD15" s="7"/>
      <c r="AE15" s="7"/>
      <c r="AF15" s="7"/>
    </row>
    <row r="16" spans="1:32" ht="12.75" customHeigh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72"/>
      <c r="X16" s="9"/>
      <c r="Y16" s="9"/>
      <c r="Z16" s="9"/>
      <c r="AA16" s="58"/>
      <c r="AB16" s="58"/>
      <c r="AC16" s="58"/>
      <c r="AD16" s="58"/>
      <c r="AE16" s="58"/>
      <c r="AF16" s="58"/>
    </row>
    <row r="17" spans="1:43" s="76" customFormat="1" ht="24.9" customHeight="1" x14ac:dyDescent="0.3">
      <c r="A17" s="73" t="s">
        <v>16</v>
      </c>
      <c r="B17" s="177" t="str">
        <f>B4</f>
        <v>Till  29.09.22</v>
      </c>
      <c r="C17" s="74">
        <f t="shared" ref="C17:J17" si="8">+C4</f>
        <v>44926</v>
      </c>
      <c r="D17" s="75">
        <f t="shared" si="8"/>
        <v>45016</v>
      </c>
      <c r="E17" s="75">
        <f t="shared" si="8"/>
        <v>45107</v>
      </c>
      <c r="F17" s="75">
        <f t="shared" si="8"/>
        <v>45170</v>
      </c>
      <c r="G17" s="75">
        <f t="shared" si="8"/>
        <v>45261</v>
      </c>
      <c r="H17" s="75">
        <f t="shared" si="8"/>
        <v>45352</v>
      </c>
      <c r="I17" s="75">
        <f t="shared" si="8"/>
        <v>45444</v>
      </c>
      <c r="J17" s="75">
        <f t="shared" si="8"/>
        <v>45536</v>
      </c>
      <c r="K17" s="75">
        <f t="shared" ref="K17:N17" si="9">+K4</f>
        <v>45627</v>
      </c>
      <c r="L17" s="75">
        <f t="shared" si="9"/>
        <v>45717</v>
      </c>
      <c r="M17" s="75">
        <f t="shared" si="9"/>
        <v>45809</v>
      </c>
      <c r="N17" s="75">
        <f t="shared" si="9"/>
        <v>45901</v>
      </c>
      <c r="O17" s="75"/>
      <c r="P17" s="75"/>
      <c r="Q17" s="75"/>
      <c r="R17" s="75"/>
      <c r="S17" s="75"/>
      <c r="T17" s="75"/>
      <c r="U17" s="75"/>
      <c r="V17" s="75"/>
      <c r="W17" s="75"/>
    </row>
    <row r="18" spans="1:43" ht="24.9" customHeight="1" x14ac:dyDescent="0.3">
      <c r="A18" s="77" t="str">
        <f>+B17</f>
        <v>Till  29.09.22</v>
      </c>
      <c r="B18" s="215">
        <v>0</v>
      </c>
      <c r="C18" s="78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1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"/>
      <c r="AN18" s="1"/>
      <c r="AO18" s="1"/>
      <c r="AP18" s="1"/>
      <c r="AQ18" s="1"/>
    </row>
    <row r="19" spans="1:43" ht="24.9" customHeight="1" x14ac:dyDescent="0.3">
      <c r="A19" s="77">
        <f>C4</f>
        <v>44926</v>
      </c>
      <c r="B19" s="216">
        <v>0.1</v>
      </c>
      <c r="C19" s="216">
        <f>B18+B19</f>
        <v>0.1</v>
      </c>
      <c r="D19" s="81"/>
      <c r="E19" s="81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81"/>
      <c r="AA19" s="1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"/>
      <c r="AO19" s="1"/>
      <c r="AP19" s="1"/>
      <c r="AQ19" s="1"/>
    </row>
    <row r="20" spans="1:43" ht="24.9" customHeight="1" x14ac:dyDescent="0.3">
      <c r="A20" s="77">
        <f>+D17</f>
        <v>45016</v>
      </c>
      <c r="B20" s="216">
        <v>0.1</v>
      </c>
      <c r="C20" s="216">
        <f>B20</f>
        <v>0.1</v>
      </c>
      <c r="D20" s="216">
        <f>C19+C20</f>
        <v>0.2</v>
      </c>
      <c r="E20" s="81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81"/>
      <c r="AA20" s="1"/>
      <c r="AB20" s="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"/>
      <c r="AO20" s="1"/>
      <c r="AP20" s="1"/>
      <c r="AQ20" s="1"/>
    </row>
    <row r="21" spans="1:43" ht="24.9" customHeight="1" x14ac:dyDescent="0.3">
      <c r="A21" s="77">
        <f>+E17</f>
        <v>45107</v>
      </c>
      <c r="B21" s="216">
        <v>0.1</v>
      </c>
      <c r="C21" s="216">
        <f t="shared" ref="C21:M38" si="10">B21</f>
        <v>0.1</v>
      </c>
      <c r="D21" s="216">
        <f t="shared" ref="D21:D38" si="11">C21</f>
        <v>0.1</v>
      </c>
      <c r="E21" s="216">
        <f>D20+D21</f>
        <v>0.30000000000000004</v>
      </c>
      <c r="F21" s="81"/>
      <c r="G21" s="81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81"/>
      <c r="AA21" s="1"/>
      <c r="AB21" s="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"/>
      <c r="AO21" s="1"/>
      <c r="AP21" s="1"/>
      <c r="AQ21" s="1"/>
    </row>
    <row r="22" spans="1:43" ht="24.9" customHeight="1" x14ac:dyDescent="0.3">
      <c r="A22" s="77">
        <f>+F17</f>
        <v>45170</v>
      </c>
      <c r="B22" s="216">
        <v>0.1</v>
      </c>
      <c r="C22" s="216">
        <f t="shared" si="10"/>
        <v>0.1</v>
      </c>
      <c r="D22" s="216">
        <f t="shared" si="11"/>
        <v>0.1</v>
      </c>
      <c r="E22" s="216">
        <f>D22</f>
        <v>0.1</v>
      </c>
      <c r="F22" s="216">
        <f>E21+E22</f>
        <v>0.4</v>
      </c>
      <c r="G22" s="81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81"/>
      <c r="AA22" s="1"/>
      <c r="AB22" s="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"/>
      <c r="AO22" s="1"/>
      <c r="AP22" s="1"/>
      <c r="AQ22" s="1"/>
    </row>
    <row r="23" spans="1:43" ht="24.9" customHeight="1" x14ac:dyDescent="0.3">
      <c r="A23" s="77">
        <f>+G17</f>
        <v>45261</v>
      </c>
      <c r="B23" s="216">
        <v>0.1</v>
      </c>
      <c r="C23" s="216">
        <f t="shared" si="10"/>
        <v>0.1</v>
      </c>
      <c r="D23" s="216">
        <f t="shared" si="11"/>
        <v>0.1</v>
      </c>
      <c r="E23" s="216">
        <f t="shared" si="10"/>
        <v>0.1</v>
      </c>
      <c r="F23" s="216">
        <f>E23</f>
        <v>0.1</v>
      </c>
      <c r="G23" s="216">
        <f>F22+F23</f>
        <v>0.5</v>
      </c>
      <c r="H23" s="81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81"/>
      <c r="AA23" s="1"/>
      <c r="AB23" s="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"/>
      <c r="AO23" s="1"/>
      <c r="AP23" s="1"/>
      <c r="AQ23" s="1"/>
    </row>
    <row r="24" spans="1:43" ht="24.9" customHeight="1" x14ac:dyDescent="0.3">
      <c r="A24" s="77">
        <f>+H17</f>
        <v>45352</v>
      </c>
      <c r="B24" s="216">
        <v>0.1</v>
      </c>
      <c r="C24" s="216">
        <f t="shared" si="10"/>
        <v>0.1</v>
      </c>
      <c r="D24" s="216">
        <f t="shared" si="11"/>
        <v>0.1</v>
      </c>
      <c r="E24" s="216">
        <f t="shared" si="10"/>
        <v>0.1</v>
      </c>
      <c r="F24" s="216">
        <f t="shared" si="10"/>
        <v>0.1</v>
      </c>
      <c r="G24" s="216">
        <f>F24</f>
        <v>0.1</v>
      </c>
      <c r="H24" s="216">
        <f>G23+G24</f>
        <v>0.6</v>
      </c>
      <c r="I24" s="27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81"/>
      <c r="AA24" s="1"/>
      <c r="AB24" s="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"/>
      <c r="AO24" s="1"/>
      <c r="AP24" s="1"/>
      <c r="AQ24" s="1"/>
    </row>
    <row r="25" spans="1:43" ht="24.9" customHeight="1" x14ac:dyDescent="0.3">
      <c r="A25" s="77">
        <f>+I17</f>
        <v>45444</v>
      </c>
      <c r="B25" s="216">
        <v>0.1</v>
      </c>
      <c r="C25" s="216">
        <f t="shared" si="10"/>
        <v>0.1</v>
      </c>
      <c r="D25" s="216">
        <f t="shared" si="11"/>
        <v>0.1</v>
      </c>
      <c r="E25" s="216">
        <f t="shared" si="10"/>
        <v>0.1</v>
      </c>
      <c r="F25" s="216">
        <f t="shared" si="10"/>
        <v>0.1</v>
      </c>
      <c r="G25" s="216">
        <f t="shared" si="10"/>
        <v>0.1</v>
      </c>
      <c r="H25" s="216">
        <f>G25</f>
        <v>0.1</v>
      </c>
      <c r="I25" s="216">
        <f>H24+H25</f>
        <v>0.7</v>
      </c>
      <c r="J25" s="27"/>
      <c r="K25" s="27"/>
      <c r="L25" s="27"/>
      <c r="M25" s="27"/>
      <c r="N25" s="220"/>
      <c r="O25" s="220"/>
      <c r="P25" s="220"/>
      <c r="Q25" s="220"/>
      <c r="R25" s="220"/>
      <c r="S25" s="220"/>
      <c r="T25" s="220"/>
      <c r="U25" s="220"/>
      <c r="V25" s="220"/>
      <c r="W25" s="81"/>
      <c r="AA25" s="1"/>
      <c r="AB25" s="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"/>
      <c r="AO25" s="1"/>
      <c r="AP25" s="1"/>
      <c r="AQ25" s="1"/>
    </row>
    <row r="26" spans="1:43" ht="24.9" customHeight="1" x14ac:dyDescent="0.3">
      <c r="A26" s="77">
        <f>+J17</f>
        <v>45536</v>
      </c>
      <c r="B26" s="216">
        <v>0.1</v>
      </c>
      <c r="C26" s="216">
        <f t="shared" si="10"/>
        <v>0.1</v>
      </c>
      <c r="D26" s="216">
        <f t="shared" si="11"/>
        <v>0.1</v>
      </c>
      <c r="E26" s="216">
        <f t="shared" si="10"/>
        <v>0.1</v>
      </c>
      <c r="F26" s="216">
        <f t="shared" si="10"/>
        <v>0.1</v>
      </c>
      <c r="G26" s="216">
        <f t="shared" si="10"/>
        <v>0.1</v>
      </c>
      <c r="H26" s="216">
        <f t="shared" si="10"/>
        <v>0.1</v>
      </c>
      <c r="I26" s="216">
        <f>H26</f>
        <v>0.1</v>
      </c>
      <c r="J26" s="216">
        <f>I25+I26</f>
        <v>0.79999999999999993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81"/>
      <c r="AA26" s="1"/>
      <c r="AB26" s="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"/>
      <c r="AO26" s="1"/>
      <c r="AP26" s="1"/>
      <c r="AQ26" s="1"/>
    </row>
    <row r="27" spans="1:43" ht="24.9" customHeight="1" x14ac:dyDescent="0.3">
      <c r="A27" s="77">
        <f>+K17</f>
        <v>45627</v>
      </c>
      <c r="B27" s="216">
        <v>0.1</v>
      </c>
      <c r="C27" s="216">
        <f t="shared" si="10"/>
        <v>0.1</v>
      </c>
      <c r="D27" s="216">
        <f t="shared" si="11"/>
        <v>0.1</v>
      </c>
      <c r="E27" s="216">
        <f t="shared" si="10"/>
        <v>0.1</v>
      </c>
      <c r="F27" s="216">
        <f t="shared" si="10"/>
        <v>0.1</v>
      </c>
      <c r="G27" s="216">
        <f t="shared" si="10"/>
        <v>0.1</v>
      </c>
      <c r="H27" s="216">
        <f t="shared" si="10"/>
        <v>0.1</v>
      </c>
      <c r="I27" s="216">
        <f t="shared" si="10"/>
        <v>0.1</v>
      </c>
      <c r="J27" s="216">
        <f>I27</f>
        <v>0.1</v>
      </c>
      <c r="K27" s="216">
        <f>J26+J27</f>
        <v>0.89999999999999991</v>
      </c>
      <c r="L27" s="221"/>
      <c r="M27" s="221"/>
      <c r="N27" s="27"/>
      <c r="O27" s="27"/>
      <c r="P27" s="27"/>
      <c r="Q27" s="27"/>
      <c r="R27" s="27"/>
      <c r="S27" s="27"/>
      <c r="T27" s="27"/>
      <c r="U27" s="27"/>
      <c r="V27" s="27"/>
      <c r="W27" s="81"/>
      <c r="AA27" s="1"/>
      <c r="AB27" s="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"/>
      <c r="AO27" s="1"/>
      <c r="AP27" s="1"/>
      <c r="AQ27" s="1"/>
    </row>
    <row r="28" spans="1:43" ht="24.9" customHeight="1" x14ac:dyDescent="0.3">
      <c r="A28" s="77">
        <f>+L17</f>
        <v>45717</v>
      </c>
      <c r="B28" s="217">
        <v>0.1</v>
      </c>
      <c r="C28" s="216">
        <f t="shared" si="10"/>
        <v>0.1</v>
      </c>
      <c r="D28" s="216">
        <f t="shared" si="11"/>
        <v>0.1</v>
      </c>
      <c r="E28" s="216">
        <f t="shared" si="10"/>
        <v>0.1</v>
      </c>
      <c r="F28" s="216">
        <f t="shared" si="10"/>
        <v>0.1</v>
      </c>
      <c r="G28" s="216">
        <f t="shared" si="10"/>
        <v>0.1</v>
      </c>
      <c r="H28" s="216">
        <f t="shared" si="10"/>
        <v>0.1</v>
      </c>
      <c r="I28" s="216">
        <f t="shared" si="10"/>
        <v>0.1</v>
      </c>
      <c r="J28" s="216">
        <f t="shared" si="10"/>
        <v>0.1</v>
      </c>
      <c r="K28" s="217">
        <f>J28</f>
        <v>0.1</v>
      </c>
      <c r="L28" s="217">
        <f>K27+K28</f>
        <v>0.99999999999999989</v>
      </c>
      <c r="M28" s="222"/>
      <c r="N28" s="193"/>
      <c r="O28" s="193"/>
      <c r="P28" s="193"/>
      <c r="Q28" s="193"/>
      <c r="R28" s="193"/>
      <c r="S28" s="193"/>
      <c r="T28" s="193"/>
      <c r="U28" s="193"/>
      <c r="V28" s="193"/>
      <c r="W28" s="81"/>
      <c r="AA28" s="1"/>
      <c r="AB28" s="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"/>
      <c r="AO28" s="1"/>
      <c r="AP28" s="1"/>
      <c r="AQ28" s="1"/>
    </row>
    <row r="29" spans="1:43" ht="24.9" customHeight="1" x14ac:dyDescent="0.3">
      <c r="A29" s="77">
        <f>+M17</f>
        <v>45809</v>
      </c>
      <c r="B29" s="217">
        <v>0</v>
      </c>
      <c r="C29" s="216">
        <f t="shared" si="10"/>
        <v>0</v>
      </c>
      <c r="D29" s="223">
        <f t="shared" si="11"/>
        <v>0</v>
      </c>
      <c r="E29" s="216">
        <f t="shared" si="10"/>
        <v>0</v>
      </c>
      <c r="F29" s="216">
        <f t="shared" si="10"/>
        <v>0</v>
      </c>
      <c r="G29" s="216">
        <f t="shared" si="10"/>
        <v>0</v>
      </c>
      <c r="H29" s="216">
        <f t="shared" si="10"/>
        <v>0</v>
      </c>
      <c r="I29" s="216">
        <f t="shared" si="10"/>
        <v>0</v>
      </c>
      <c r="J29" s="216">
        <f t="shared" si="10"/>
        <v>0</v>
      </c>
      <c r="K29" s="217">
        <f t="shared" si="10"/>
        <v>0</v>
      </c>
      <c r="L29" s="217">
        <f>K29</f>
        <v>0</v>
      </c>
      <c r="M29" s="218">
        <f>L28+L29</f>
        <v>0.99999999999999989</v>
      </c>
      <c r="N29" s="193"/>
      <c r="O29" s="193"/>
      <c r="P29" s="193"/>
      <c r="Q29" s="193"/>
      <c r="R29" s="193"/>
      <c r="S29" s="193"/>
      <c r="T29" s="193"/>
      <c r="U29" s="193"/>
      <c r="V29" s="193"/>
      <c r="W29" s="81"/>
      <c r="AA29" s="1"/>
      <c r="AB29" s="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"/>
      <c r="AO29" s="1"/>
      <c r="AP29" s="1"/>
      <c r="AQ29" s="1"/>
    </row>
    <row r="30" spans="1:43" ht="24.9" customHeight="1" x14ac:dyDescent="0.3">
      <c r="A30" s="210">
        <f>+N17</f>
        <v>45901</v>
      </c>
      <c r="B30" s="218">
        <v>0</v>
      </c>
      <c r="C30" s="224">
        <f t="shared" si="10"/>
        <v>0</v>
      </c>
      <c r="D30" s="225">
        <f t="shared" si="11"/>
        <v>0</v>
      </c>
      <c r="E30" s="226">
        <f t="shared" si="10"/>
        <v>0</v>
      </c>
      <c r="F30" s="223">
        <f t="shared" si="10"/>
        <v>0</v>
      </c>
      <c r="G30" s="223">
        <f t="shared" si="10"/>
        <v>0</v>
      </c>
      <c r="H30" s="223">
        <f t="shared" si="10"/>
        <v>0</v>
      </c>
      <c r="I30" s="223">
        <f t="shared" si="10"/>
        <v>0</v>
      </c>
      <c r="J30" s="223">
        <f t="shared" si="10"/>
        <v>0</v>
      </c>
      <c r="K30" s="218">
        <f>J30</f>
        <v>0</v>
      </c>
      <c r="L30" s="227">
        <f>K30</f>
        <v>0</v>
      </c>
      <c r="M30" s="219">
        <f>L30</f>
        <v>0</v>
      </c>
      <c r="N30" s="230">
        <f>M29+M30</f>
        <v>0.99999999999999989</v>
      </c>
      <c r="O30" s="227"/>
      <c r="P30" s="227"/>
      <c r="Q30" s="227"/>
      <c r="R30" s="227"/>
      <c r="S30" s="227"/>
      <c r="T30" s="227"/>
      <c r="U30" s="227"/>
      <c r="V30" s="227"/>
      <c r="W30" s="211"/>
      <c r="AA30" s="1"/>
      <c r="AB30" s="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"/>
      <c r="AO30" s="1"/>
      <c r="AP30" s="1"/>
      <c r="AQ30" s="1"/>
    </row>
    <row r="31" spans="1:43" ht="24.9" hidden="1" customHeight="1" x14ac:dyDescent="0.3">
      <c r="A31" s="212"/>
      <c r="B31" s="219">
        <v>0</v>
      </c>
      <c r="C31" s="219">
        <f t="shared" si="10"/>
        <v>0</v>
      </c>
      <c r="D31" s="219">
        <f t="shared" si="11"/>
        <v>0</v>
      </c>
      <c r="E31" s="219">
        <f t="shared" si="10"/>
        <v>0</v>
      </c>
      <c r="F31" s="219">
        <f t="shared" si="10"/>
        <v>0</v>
      </c>
      <c r="G31" s="219">
        <f t="shared" si="10"/>
        <v>0</v>
      </c>
      <c r="H31" s="219">
        <f t="shared" si="10"/>
        <v>0</v>
      </c>
      <c r="I31" s="219">
        <f t="shared" si="10"/>
        <v>0</v>
      </c>
      <c r="J31" s="219">
        <f t="shared" si="10"/>
        <v>0</v>
      </c>
      <c r="K31" s="219">
        <f t="shared" ref="K31:M35" si="12">J31</f>
        <v>0</v>
      </c>
      <c r="L31" s="229">
        <f t="shared" si="12"/>
        <v>0</v>
      </c>
      <c r="M31" s="219">
        <f t="shared" si="12"/>
        <v>0</v>
      </c>
      <c r="N31" s="228">
        <f>M31</f>
        <v>0</v>
      </c>
      <c r="O31" s="219">
        <f>N30+N31</f>
        <v>0.99999999999999989</v>
      </c>
      <c r="P31" s="219"/>
      <c r="Q31" s="219"/>
      <c r="R31" s="219"/>
      <c r="S31" s="219"/>
      <c r="T31" s="219"/>
      <c r="U31" s="219"/>
      <c r="V31" s="219"/>
      <c r="W31" s="213"/>
      <c r="AA31" s="1"/>
      <c r="AB31" s="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"/>
      <c r="AO31" s="1"/>
      <c r="AP31" s="1"/>
      <c r="AQ31" s="1"/>
    </row>
    <row r="32" spans="1:43" ht="24.9" hidden="1" customHeight="1" x14ac:dyDescent="0.3">
      <c r="A32" s="212"/>
      <c r="B32" s="219">
        <v>0</v>
      </c>
      <c r="C32" s="219">
        <f t="shared" si="10"/>
        <v>0</v>
      </c>
      <c r="D32" s="219">
        <f t="shared" si="11"/>
        <v>0</v>
      </c>
      <c r="E32" s="219">
        <f t="shared" si="10"/>
        <v>0</v>
      </c>
      <c r="F32" s="219">
        <f t="shared" si="10"/>
        <v>0</v>
      </c>
      <c r="G32" s="219">
        <f t="shared" si="10"/>
        <v>0</v>
      </c>
      <c r="H32" s="219">
        <f t="shared" si="10"/>
        <v>0</v>
      </c>
      <c r="I32" s="219">
        <f t="shared" si="10"/>
        <v>0</v>
      </c>
      <c r="J32" s="219">
        <f t="shared" si="10"/>
        <v>0</v>
      </c>
      <c r="K32" s="219">
        <f t="shared" si="12"/>
        <v>0</v>
      </c>
      <c r="L32" s="229">
        <f t="shared" si="12"/>
        <v>0</v>
      </c>
      <c r="M32" s="219">
        <f t="shared" si="12"/>
        <v>0</v>
      </c>
      <c r="N32" s="228">
        <f>M32</f>
        <v>0</v>
      </c>
      <c r="O32" s="219">
        <f>N32</f>
        <v>0</v>
      </c>
      <c r="P32" s="219">
        <f>O31+O32</f>
        <v>0.99999999999999989</v>
      </c>
      <c r="Q32" s="219"/>
      <c r="R32" s="219"/>
      <c r="S32" s="219"/>
      <c r="T32" s="219"/>
      <c r="U32" s="219"/>
      <c r="V32" s="219"/>
      <c r="W32" s="213"/>
      <c r="AA32" s="1"/>
      <c r="AB32" s="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"/>
      <c r="AO32" s="1"/>
      <c r="AP32" s="1"/>
      <c r="AQ32" s="1"/>
    </row>
    <row r="33" spans="1:43" ht="24.9" hidden="1" customHeight="1" x14ac:dyDescent="0.3">
      <c r="A33" s="212"/>
      <c r="B33" s="219">
        <v>0</v>
      </c>
      <c r="C33" s="219">
        <f t="shared" si="10"/>
        <v>0</v>
      </c>
      <c r="D33" s="219">
        <f t="shared" si="11"/>
        <v>0</v>
      </c>
      <c r="E33" s="219">
        <f t="shared" si="10"/>
        <v>0</v>
      </c>
      <c r="F33" s="219">
        <f t="shared" si="10"/>
        <v>0</v>
      </c>
      <c r="G33" s="219">
        <f t="shared" si="10"/>
        <v>0</v>
      </c>
      <c r="H33" s="219">
        <f t="shared" si="10"/>
        <v>0</v>
      </c>
      <c r="I33" s="219">
        <f t="shared" si="10"/>
        <v>0</v>
      </c>
      <c r="J33" s="219">
        <f t="shared" si="10"/>
        <v>0</v>
      </c>
      <c r="K33" s="219">
        <f t="shared" si="12"/>
        <v>0</v>
      </c>
      <c r="L33" s="229">
        <f t="shared" si="12"/>
        <v>0</v>
      </c>
      <c r="M33" s="219">
        <f t="shared" si="12"/>
        <v>0</v>
      </c>
      <c r="N33" s="228">
        <f>M33</f>
        <v>0</v>
      </c>
      <c r="O33" s="219">
        <f>N33</f>
        <v>0</v>
      </c>
      <c r="P33" s="219">
        <f>O33</f>
        <v>0</v>
      </c>
      <c r="Q33" s="219">
        <f>P32+P33</f>
        <v>0.99999999999999989</v>
      </c>
      <c r="R33" s="219"/>
      <c r="S33" s="219"/>
      <c r="T33" s="219"/>
      <c r="U33" s="219"/>
      <c r="V33" s="219"/>
      <c r="W33" s="213"/>
      <c r="AA33" s="1"/>
      <c r="AB33" s="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"/>
      <c r="AO33" s="1"/>
      <c r="AP33" s="1"/>
      <c r="AQ33" s="1"/>
    </row>
    <row r="34" spans="1:43" ht="24.9" hidden="1" customHeight="1" x14ac:dyDescent="0.3">
      <c r="A34" s="212"/>
      <c r="B34" s="219">
        <v>0</v>
      </c>
      <c r="C34" s="219">
        <f t="shared" si="10"/>
        <v>0</v>
      </c>
      <c r="D34" s="219">
        <f t="shared" si="11"/>
        <v>0</v>
      </c>
      <c r="E34" s="219">
        <f t="shared" si="10"/>
        <v>0</v>
      </c>
      <c r="F34" s="219">
        <f t="shared" si="10"/>
        <v>0</v>
      </c>
      <c r="G34" s="219">
        <f t="shared" si="10"/>
        <v>0</v>
      </c>
      <c r="H34" s="219">
        <f t="shared" si="10"/>
        <v>0</v>
      </c>
      <c r="I34" s="219">
        <f t="shared" si="10"/>
        <v>0</v>
      </c>
      <c r="J34" s="219">
        <f t="shared" si="10"/>
        <v>0</v>
      </c>
      <c r="K34" s="219">
        <f t="shared" si="12"/>
        <v>0</v>
      </c>
      <c r="L34" s="229">
        <f t="shared" si="12"/>
        <v>0</v>
      </c>
      <c r="M34" s="219">
        <f t="shared" si="12"/>
        <v>0</v>
      </c>
      <c r="N34" s="228">
        <f>M34</f>
        <v>0</v>
      </c>
      <c r="O34" s="219">
        <f>N34</f>
        <v>0</v>
      </c>
      <c r="P34" s="219">
        <f>O34</f>
        <v>0</v>
      </c>
      <c r="Q34" s="219">
        <f>P34</f>
        <v>0</v>
      </c>
      <c r="R34" s="219">
        <f>Q33+Q34</f>
        <v>0.99999999999999989</v>
      </c>
      <c r="S34" s="219"/>
      <c r="T34" s="219"/>
      <c r="U34" s="219"/>
      <c r="V34" s="219"/>
      <c r="W34" s="213"/>
      <c r="AA34" s="1"/>
      <c r="AB34" s="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"/>
      <c r="AO34" s="1"/>
      <c r="AP34" s="1"/>
      <c r="AQ34" s="1"/>
    </row>
    <row r="35" spans="1:43" ht="24.9" hidden="1" customHeight="1" x14ac:dyDescent="0.3">
      <c r="A35" s="212"/>
      <c r="B35" s="219">
        <v>0</v>
      </c>
      <c r="C35" s="219">
        <f>B35</f>
        <v>0</v>
      </c>
      <c r="D35" s="219">
        <f t="shared" si="11"/>
        <v>0</v>
      </c>
      <c r="E35" s="219">
        <f t="shared" si="10"/>
        <v>0</v>
      </c>
      <c r="F35" s="219">
        <f t="shared" si="10"/>
        <v>0</v>
      </c>
      <c r="G35" s="219">
        <f t="shared" si="10"/>
        <v>0</v>
      </c>
      <c r="H35" s="219">
        <f t="shared" si="10"/>
        <v>0</v>
      </c>
      <c r="I35" s="219">
        <f t="shared" si="10"/>
        <v>0</v>
      </c>
      <c r="J35" s="219">
        <f t="shared" si="10"/>
        <v>0</v>
      </c>
      <c r="K35" s="219">
        <f t="shared" si="12"/>
        <v>0</v>
      </c>
      <c r="L35" s="229">
        <f t="shared" si="12"/>
        <v>0</v>
      </c>
      <c r="M35" s="219">
        <f t="shared" si="12"/>
        <v>0</v>
      </c>
      <c r="N35" s="228">
        <f>M35</f>
        <v>0</v>
      </c>
      <c r="O35" s="219">
        <f>N35</f>
        <v>0</v>
      </c>
      <c r="P35" s="219">
        <f>O35</f>
        <v>0</v>
      </c>
      <c r="Q35" s="219">
        <f>P35</f>
        <v>0</v>
      </c>
      <c r="R35" s="219">
        <f>Q35</f>
        <v>0</v>
      </c>
      <c r="S35" s="219">
        <f>R34+R35</f>
        <v>0.99999999999999989</v>
      </c>
      <c r="T35" s="219"/>
      <c r="U35" s="219"/>
      <c r="V35" s="219"/>
      <c r="W35" s="213"/>
      <c r="AA35" s="1"/>
      <c r="AB35" s="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"/>
      <c r="AO35" s="1"/>
      <c r="AP35" s="1"/>
      <c r="AQ35" s="1"/>
    </row>
    <row r="36" spans="1:43" ht="24.9" hidden="1" customHeight="1" x14ac:dyDescent="0.3">
      <c r="A36" s="212"/>
      <c r="B36" s="219">
        <v>0</v>
      </c>
      <c r="C36" s="219">
        <f t="shared" ref="C36:C37" si="13">B36</f>
        <v>0</v>
      </c>
      <c r="D36" s="219">
        <f t="shared" ref="D36:D37" si="14">C36</f>
        <v>0</v>
      </c>
      <c r="E36" s="219">
        <f t="shared" ref="E36:E37" si="15">D36</f>
        <v>0</v>
      </c>
      <c r="F36" s="219">
        <f t="shared" ref="F36:F37" si="16">E36</f>
        <v>0</v>
      </c>
      <c r="G36" s="219">
        <f t="shared" ref="G36:G37" si="17">F36</f>
        <v>0</v>
      </c>
      <c r="H36" s="219">
        <f t="shared" ref="H36:H37" si="18">G36</f>
        <v>0</v>
      </c>
      <c r="I36" s="219">
        <f t="shared" ref="I36:I37" si="19">H36</f>
        <v>0</v>
      </c>
      <c r="J36" s="219">
        <f t="shared" ref="J36:M37" si="20">I36</f>
        <v>0</v>
      </c>
      <c r="K36" s="219">
        <f t="shared" si="20"/>
        <v>0</v>
      </c>
      <c r="L36" s="229">
        <f t="shared" si="20"/>
        <v>0</v>
      </c>
      <c r="M36" s="219">
        <f t="shared" si="20"/>
        <v>0</v>
      </c>
      <c r="N36" s="228">
        <f t="shared" ref="N36:R36" si="21">M36</f>
        <v>0</v>
      </c>
      <c r="O36" s="219">
        <f t="shared" si="21"/>
        <v>0</v>
      </c>
      <c r="P36" s="219">
        <f t="shared" si="21"/>
        <v>0</v>
      </c>
      <c r="Q36" s="219">
        <f t="shared" si="21"/>
        <v>0</v>
      </c>
      <c r="R36" s="219">
        <f t="shared" si="21"/>
        <v>0</v>
      </c>
      <c r="S36" s="219">
        <f>R36</f>
        <v>0</v>
      </c>
      <c r="T36" s="219">
        <f>S35+S36</f>
        <v>0.99999999999999989</v>
      </c>
      <c r="U36" s="219"/>
      <c r="V36" s="219"/>
      <c r="W36" s="213"/>
      <c r="AA36" s="1"/>
      <c r="AB36" s="1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"/>
      <c r="AO36" s="1"/>
      <c r="AP36" s="1"/>
      <c r="AQ36" s="1"/>
    </row>
    <row r="37" spans="1:43" ht="24.9" hidden="1" customHeight="1" x14ac:dyDescent="0.3">
      <c r="A37" s="212"/>
      <c r="B37" s="219">
        <v>0</v>
      </c>
      <c r="C37" s="219">
        <f t="shared" si="13"/>
        <v>0</v>
      </c>
      <c r="D37" s="219">
        <f t="shared" si="14"/>
        <v>0</v>
      </c>
      <c r="E37" s="219">
        <f t="shared" si="15"/>
        <v>0</v>
      </c>
      <c r="F37" s="219">
        <f t="shared" si="16"/>
        <v>0</v>
      </c>
      <c r="G37" s="219">
        <f t="shared" si="17"/>
        <v>0</v>
      </c>
      <c r="H37" s="219">
        <f t="shared" si="18"/>
        <v>0</v>
      </c>
      <c r="I37" s="219">
        <f t="shared" si="19"/>
        <v>0</v>
      </c>
      <c r="J37" s="219">
        <f t="shared" si="20"/>
        <v>0</v>
      </c>
      <c r="K37" s="219">
        <f t="shared" si="20"/>
        <v>0</v>
      </c>
      <c r="L37" s="229">
        <f t="shared" si="20"/>
        <v>0</v>
      </c>
      <c r="M37" s="219">
        <f t="shared" si="20"/>
        <v>0</v>
      </c>
      <c r="N37" s="228">
        <f t="shared" ref="N37:R38" si="22">M37</f>
        <v>0</v>
      </c>
      <c r="O37" s="219">
        <f t="shared" si="22"/>
        <v>0</v>
      </c>
      <c r="P37" s="219">
        <f t="shared" si="22"/>
        <v>0</v>
      </c>
      <c r="Q37" s="219">
        <f t="shared" si="22"/>
        <v>0</v>
      </c>
      <c r="R37" s="219">
        <f t="shared" si="22"/>
        <v>0</v>
      </c>
      <c r="S37" s="219">
        <f>R37</f>
        <v>0</v>
      </c>
      <c r="T37" s="219">
        <f>S37</f>
        <v>0</v>
      </c>
      <c r="U37" s="219">
        <f>T36+T37</f>
        <v>0.99999999999999989</v>
      </c>
      <c r="V37" s="219"/>
      <c r="W37" s="213"/>
      <c r="AA37" s="1"/>
      <c r="AB37" s="1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"/>
      <c r="AO37" s="1"/>
      <c r="AP37" s="1"/>
      <c r="AQ37" s="1"/>
    </row>
    <row r="38" spans="1:43" ht="24.9" hidden="1" customHeight="1" x14ac:dyDescent="0.3">
      <c r="A38" s="212"/>
      <c r="B38" s="219">
        <v>0</v>
      </c>
      <c r="C38" s="219">
        <f>B38</f>
        <v>0</v>
      </c>
      <c r="D38" s="219">
        <f t="shared" si="11"/>
        <v>0</v>
      </c>
      <c r="E38" s="219">
        <f t="shared" si="10"/>
        <v>0</v>
      </c>
      <c r="F38" s="219">
        <f>E38</f>
        <v>0</v>
      </c>
      <c r="G38" s="219">
        <f t="shared" si="10"/>
        <v>0</v>
      </c>
      <c r="H38" s="219">
        <f t="shared" si="10"/>
        <v>0</v>
      </c>
      <c r="I38" s="219">
        <f t="shared" si="10"/>
        <v>0</v>
      </c>
      <c r="J38" s="219">
        <f t="shared" si="10"/>
        <v>0</v>
      </c>
      <c r="K38" s="219">
        <f t="shared" si="10"/>
        <v>0</v>
      </c>
      <c r="L38" s="219">
        <f t="shared" si="10"/>
        <v>0</v>
      </c>
      <c r="M38" s="219">
        <f t="shared" si="10"/>
        <v>0</v>
      </c>
      <c r="N38" s="219">
        <f>M38</f>
        <v>0</v>
      </c>
      <c r="O38" s="219">
        <f>N38</f>
        <v>0</v>
      </c>
      <c r="P38" s="219">
        <f t="shared" si="22"/>
        <v>0</v>
      </c>
      <c r="Q38" s="219">
        <f t="shared" si="22"/>
        <v>0</v>
      </c>
      <c r="R38" s="219">
        <f t="shared" si="22"/>
        <v>0</v>
      </c>
      <c r="S38" s="219">
        <f>R38</f>
        <v>0</v>
      </c>
      <c r="T38" s="219">
        <f>S38</f>
        <v>0</v>
      </c>
      <c r="U38" s="219">
        <f>T38</f>
        <v>0</v>
      </c>
      <c r="V38" s="219">
        <f>U37+U38</f>
        <v>0.99999999999999989</v>
      </c>
      <c r="W38" s="213"/>
      <c r="AA38" s="1"/>
      <c r="AB38" s="1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"/>
      <c r="AO38" s="1"/>
      <c r="AP38" s="1"/>
      <c r="AQ38" s="1"/>
    </row>
    <row r="39" spans="1:43" ht="24.9" customHeight="1" x14ac:dyDescent="0.3">
      <c r="A39" s="214"/>
      <c r="B39" s="219">
        <f t="shared" ref="B39:N39" si="23">SUM(B18:B38)</f>
        <v>0.99999999999999989</v>
      </c>
      <c r="C39" s="219">
        <f t="shared" si="23"/>
        <v>0.99999999999999989</v>
      </c>
      <c r="D39" s="219">
        <f t="shared" si="23"/>
        <v>0.99999999999999989</v>
      </c>
      <c r="E39" s="219">
        <f t="shared" si="23"/>
        <v>0.99999999999999989</v>
      </c>
      <c r="F39" s="219">
        <f t="shared" si="23"/>
        <v>0.99999999999999989</v>
      </c>
      <c r="G39" s="219">
        <f t="shared" si="23"/>
        <v>0.99999999999999989</v>
      </c>
      <c r="H39" s="219">
        <f t="shared" si="23"/>
        <v>0.99999999999999989</v>
      </c>
      <c r="I39" s="219">
        <f t="shared" si="23"/>
        <v>0.99999999999999989</v>
      </c>
      <c r="J39" s="219">
        <f t="shared" si="23"/>
        <v>0.99999999999999989</v>
      </c>
      <c r="K39" s="219">
        <f t="shared" si="23"/>
        <v>0.99999999999999989</v>
      </c>
      <c r="L39" s="219">
        <f t="shared" si="23"/>
        <v>0.99999999999999989</v>
      </c>
      <c r="M39" s="219">
        <f t="shared" si="23"/>
        <v>0.99999999999999989</v>
      </c>
      <c r="N39" s="219">
        <f t="shared" si="23"/>
        <v>0.99999999999999989</v>
      </c>
      <c r="O39" s="219">
        <f t="shared" ref="O39:R39" si="24">SUM(O18:O38)</f>
        <v>0.99999999999999989</v>
      </c>
      <c r="P39" s="219">
        <f t="shared" si="24"/>
        <v>0.99999999999999989</v>
      </c>
      <c r="Q39" s="219">
        <f t="shared" si="24"/>
        <v>0.99999999999999989</v>
      </c>
      <c r="R39" s="219">
        <f t="shared" si="24"/>
        <v>0.99999999999999989</v>
      </c>
      <c r="S39" s="219">
        <f t="shared" ref="S39" si="25">SUM(S18:S38)</f>
        <v>0.99999999999999989</v>
      </c>
      <c r="T39" s="219">
        <f t="shared" ref="T39" si="26">SUM(T18:T38)</f>
        <v>0.99999999999999989</v>
      </c>
      <c r="U39" s="219">
        <f t="shared" ref="U39" si="27">SUM(U18:U38)</f>
        <v>0.99999999999999989</v>
      </c>
      <c r="V39" s="219">
        <f t="shared" ref="V39" si="28">SUM(V18:V38)</f>
        <v>0.99999999999999989</v>
      </c>
      <c r="W39" s="213"/>
      <c r="AA39" s="1"/>
      <c r="AB39" s="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"/>
      <c r="AO39" s="1"/>
      <c r="AP39" s="1"/>
      <c r="AQ39" s="1"/>
    </row>
    <row r="40" spans="1:43" ht="12.75" customHeight="1" x14ac:dyDescent="0.3">
      <c r="A40" s="9"/>
      <c r="B40" s="82"/>
      <c r="C40" s="8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2.75" customHeight="1" x14ac:dyDescent="0.3">
      <c r="A41" s="84" t="s">
        <v>25</v>
      </c>
      <c r="B41" s="85"/>
      <c r="W41" s="86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4.9" customHeight="1" x14ac:dyDescent="0.3">
      <c r="A42" s="87" t="s">
        <v>16</v>
      </c>
      <c r="B42" s="88"/>
      <c r="C42" s="89">
        <f t="shared" ref="C42:N42" si="29">+C17</f>
        <v>44926</v>
      </c>
      <c r="D42" s="90">
        <f t="shared" si="29"/>
        <v>45016</v>
      </c>
      <c r="E42" s="90">
        <f t="shared" si="29"/>
        <v>45107</v>
      </c>
      <c r="F42" s="90">
        <f t="shared" si="29"/>
        <v>45170</v>
      </c>
      <c r="G42" s="90">
        <f t="shared" si="29"/>
        <v>45261</v>
      </c>
      <c r="H42" s="90">
        <f t="shared" si="29"/>
        <v>45352</v>
      </c>
      <c r="I42" s="90">
        <f t="shared" si="29"/>
        <v>45444</v>
      </c>
      <c r="J42" s="90">
        <f t="shared" si="29"/>
        <v>45536</v>
      </c>
      <c r="K42" s="90">
        <f t="shared" si="29"/>
        <v>45627</v>
      </c>
      <c r="L42" s="90">
        <f t="shared" si="29"/>
        <v>45717</v>
      </c>
      <c r="M42" s="90">
        <f t="shared" si="29"/>
        <v>45809</v>
      </c>
      <c r="N42" s="90">
        <f t="shared" si="29"/>
        <v>45901</v>
      </c>
      <c r="O42" s="90"/>
      <c r="P42" s="90"/>
      <c r="Q42" s="90"/>
      <c r="R42" s="90"/>
      <c r="S42" s="90"/>
      <c r="T42" s="90"/>
      <c r="U42" s="90"/>
      <c r="V42" s="90"/>
      <c r="W42" s="91" t="s">
        <v>19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4.9" customHeight="1" x14ac:dyDescent="0.3">
      <c r="A43" s="75" t="str">
        <f>+A18</f>
        <v>Till  29.09.22</v>
      </c>
      <c r="B43" s="92">
        <v>0</v>
      </c>
      <c r="C43" s="93">
        <v>0</v>
      </c>
      <c r="D43" s="28">
        <f t="shared" ref="D43:N43" si="30">D$14*D18</f>
        <v>0</v>
      </c>
      <c r="E43" s="28">
        <f t="shared" si="30"/>
        <v>0</v>
      </c>
      <c r="F43" s="28">
        <f t="shared" si="30"/>
        <v>0</v>
      </c>
      <c r="G43" s="28">
        <f t="shared" si="30"/>
        <v>0</v>
      </c>
      <c r="H43" s="28">
        <f t="shared" si="30"/>
        <v>0</v>
      </c>
      <c r="I43" s="28">
        <f t="shared" si="30"/>
        <v>0</v>
      </c>
      <c r="J43" s="28">
        <f t="shared" si="30"/>
        <v>0</v>
      </c>
      <c r="K43" s="28">
        <f t="shared" si="30"/>
        <v>0</v>
      </c>
      <c r="L43" s="28">
        <f t="shared" si="30"/>
        <v>0</v>
      </c>
      <c r="M43" s="28">
        <f t="shared" si="30"/>
        <v>0</v>
      </c>
      <c r="N43" s="28">
        <f t="shared" si="30"/>
        <v>0</v>
      </c>
      <c r="O43" s="28">
        <f t="shared" ref="O43:V43" si="31">O$14*O18</f>
        <v>0</v>
      </c>
      <c r="P43" s="28">
        <f t="shared" si="31"/>
        <v>0</v>
      </c>
      <c r="Q43" s="28">
        <f t="shared" si="31"/>
        <v>0</v>
      </c>
      <c r="R43" s="28">
        <f t="shared" si="31"/>
        <v>0</v>
      </c>
      <c r="S43" s="28">
        <f t="shared" si="31"/>
        <v>0</v>
      </c>
      <c r="T43" s="28">
        <f t="shared" si="31"/>
        <v>0</v>
      </c>
      <c r="U43" s="28">
        <f t="shared" si="31"/>
        <v>0</v>
      </c>
      <c r="V43" s="28">
        <f t="shared" si="31"/>
        <v>0</v>
      </c>
      <c r="W43" s="28">
        <f t="shared" ref="W43:W55" si="32">SUM(B43:V43)</f>
        <v>0</v>
      </c>
      <c r="Y43" s="94">
        <f>W43/10^5</f>
        <v>0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4.9" customHeight="1" x14ac:dyDescent="0.3">
      <c r="A44" s="75">
        <f>A19</f>
        <v>44926</v>
      </c>
      <c r="B44" s="92">
        <f t="shared" ref="B44:C51" si="33">B$14*B19</f>
        <v>0</v>
      </c>
      <c r="C44" s="93">
        <f t="shared" si="33"/>
        <v>1169490.2280230881</v>
      </c>
      <c r="D44" s="28">
        <f t="shared" ref="D44:N44" si="34">D$14*D19</f>
        <v>0</v>
      </c>
      <c r="E44" s="28">
        <f t="shared" si="34"/>
        <v>0</v>
      </c>
      <c r="F44" s="28">
        <f t="shared" si="34"/>
        <v>0</v>
      </c>
      <c r="G44" s="28">
        <f t="shared" si="34"/>
        <v>0</v>
      </c>
      <c r="H44" s="28">
        <f t="shared" si="34"/>
        <v>0</v>
      </c>
      <c r="I44" s="28">
        <f t="shared" si="34"/>
        <v>0</v>
      </c>
      <c r="J44" s="28">
        <f t="shared" si="34"/>
        <v>0</v>
      </c>
      <c r="K44" s="28">
        <f t="shared" si="34"/>
        <v>0</v>
      </c>
      <c r="L44" s="28">
        <f t="shared" si="34"/>
        <v>0</v>
      </c>
      <c r="M44" s="28">
        <f t="shared" si="34"/>
        <v>0</v>
      </c>
      <c r="N44" s="28">
        <f t="shared" si="34"/>
        <v>0</v>
      </c>
      <c r="O44" s="28">
        <f t="shared" ref="O44:V44" si="35">O$14*O19</f>
        <v>0</v>
      </c>
      <c r="P44" s="28">
        <f t="shared" si="35"/>
        <v>0</v>
      </c>
      <c r="Q44" s="28">
        <f t="shared" si="35"/>
        <v>0</v>
      </c>
      <c r="R44" s="28">
        <f t="shared" si="35"/>
        <v>0</v>
      </c>
      <c r="S44" s="28">
        <f t="shared" si="35"/>
        <v>0</v>
      </c>
      <c r="T44" s="28">
        <f t="shared" si="35"/>
        <v>0</v>
      </c>
      <c r="U44" s="28">
        <f t="shared" si="35"/>
        <v>0</v>
      </c>
      <c r="V44" s="28">
        <f t="shared" si="35"/>
        <v>0</v>
      </c>
      <c r="W44" s="28">
        <f t="shared" si="32"/>
        <v>1169490.2280230881</v>
      </c>
      <c r="Y44" s="94">
        <f t="shared" ref="Y44:Y63" si="36">W44/10^5</f>
        <v>11.694902280230881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4.9" customHeight="1" x14ac:dyDescent="0.3">
      <c r="A45" s="75">
        <f t="shared" ref="A45:A51" si="37">+A20</f>
        <v>45016</v>
      </c>
      <c r="B45" s="92">
        <f t="shared" si="33"/>
        <v>0</v>
      </c>
      <c r="C45" s="93">
        <f t="shared" si="33"/>
        <v>1169490.2280230881</v>
      </c>
      <c r="D45" s="28">
        <f t="shared" ref="D45:D55" si="38">D$14*D20</f>
        <v>3508470.6840692642</v>
      </c>
      <c r="E45" s="28">
        <f t="shared" ref="E45:N45" si="39">E$14*E20</f>
        <v>0</v>
      </c>
      <c r="F45" s="28">
        <f t="shared" si="39"/>
        <v>0</v>
      </c>
      <c r="G45" s="28">
        <f t="shared" si="39"/>
        <v>0</v>
      </c>
      <c r="H45" s="28">
        <f t="shared" si="39"/>
        <v>0</v>
      </c>
      <c r="I45" s="28">
        <f t="shared" si="39"/>
        <v>0</v>
      </c>
      <c r="J45" s="28">
        <f t="shared" si="39"/>
        <v>0</v>
      </c>
      <c r="K45" s="28">
        <f t="shared" si="39"/>
        <v>0</v>
      </c>
      <c r="L45" s="28">
        <f t="shared" si="39"/>
        <v>0</v>
      </c>
      <c r="M45" s="28">
        <f t="shared" si="39"/>
        <v>0</v>
      </c>
      <c r="N45" s="28">
        <f t="shared" si="39"/>
        <v>0</v>
      </c>
      <c r="O45" s="28">
        <f t="shared" ref="O45:V45" si="40">O$14*O20</f>
        <v>0</v>
      </c>
      <c r="P45" s="28">
        <f t="shared" si="40"/>
        <v>0</v>
      </c>
      <c r="Q45" s="28">
        <f t="shared" si="40"/>
        <v>0</v>
      </c>
      <c r="R45" s="28">
        <f t="shared" si="40"/>
        <v>0</v>
      </c>
      <c r="S45" s="28">
        <f t="shared" si="40"/>
        <v>0</v>
      </c>
      <c r="T45" s="28">
        <f t="shared" si="40"/>
        <v>0</v>
      </c>
      <c r="U45" s="28">
        <f t="shared" si="40"/>
        <v>0</v>
      </c>
      <c r="V45" s="28">
        <f t="shared" si="40"/>
        <v>0</v>
      </c>
      <c r="W45" s="28">
        <f t="shared" si="32"/>
        <v>4677960.9120923523</v>
      </c>
      <c r="Y45" s="94">
        <f t="shared" si="36"/>
        <v>46.779609120923524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4.9" customHeight="1" x14ac:dyDescent="0.3">
      <c r="A46" s="75">
        <f t="shared" si="37"/>
        <v>45107</v>
      </c>
      <c r="B46" s="92">
        <f t="shared" si="33"/>
        <v>0</v>
      </c>
      <c r="C46" s="93">
        <f t="shared" si="33"/>
        <v>1169490.2280230881</v>
      </c>
      <c r="D46" s="28">
        <f t="shared" si="38"/>
        <v>1754235.3420346321</v>
      </c>
      <c r="E46" s="28">
        <f t="shared" ref="E46:E55" si="41">E$14*E21</f>
        <v>8771176.7101731617</v>
      </c>
      <c r="F46" s="28">
        <f t="shared" ref="F46:N46" si="42">F$14*F21</f>
        <v>0</v>
      </c>
      <c r="G46" s="28">
        <f t="shared" si="42"/>
        <v>0</v>
      </c>
      <c r="H46" s="28">
        <f t="shared" si="42"/>
        <v>0</v>
      </c>
      <c r="I46" s="28">
        <f t="shared" si="42"/>
        <v>0</v>
      </c>
      <c r="J46" s="28">
        <f t="shared" si="42"/>
        <v>0</v>
      </c>
      <c r="K46" s="28">
        <f t="shared" si="42"/>
        <v>0</v>
      </c>
      <c r="L46" s="28">
        <f t="shared" si="42"/>
        <v>0</v>
      </c>
      <c r="M46" s="28">
        <f t="shared" si="42"/>
        <v>0</v>
      </c>
      <c r="N46" s="28">
        <f t="shared" si="42"/>
        <v>0</v>
      </c>
      <c r="O46" s="28">
        <f t="shared" ref="O46:V46" si="43">O$14*O21</f>
        <v>0</v>
      </c>
      <c r="P46" s="28">
        <f t="shared" si="43"/>
        <v>0</v>
      </c>
      <c r="Q46" s="28">
        <f t="shared" si="43"/>
        <v>0</v>
      </c>
      <c r="R46" s="28">
        <f t="shared" si="43"/>
        <v>0</v>
      </c>
      <c r="S46" s="28">
        <f t="shared" si="43"/>
        <v>0</v>
      </c>
      <c r="T46" s="28">
        <f t="shared" si="43"/>
        <v>0</v>
      </c>
      <c r="U46" s="28">
        <f t="shared" si="43"/>
        <v>0</v>
      </c>
      <c r="V46" s="28">
        <f t="shared" si="43"/>
        <v>0</v>
      </c>
      <c r="W46" s="28">
        <f t="shared" si="32"/>
        <v>11694902.280230882</v>
      </c>
      <c r="Y46" s="94">
        <f t="shared" si="36"/>
        <v>116.94902280230882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4.9" customHeight="1" x14ac:dyDescent="0.3">
      <c r="A47" s="75">
        <f t="shared" si="37"/>
        <v>45170</v>
      </c>
      <c r="B47" s="92">
        <f t="shared" si="33"/>
        <v>0</v>
      </c>
      <c r="C47" s="93">
        <f t="shared" si="33"/>
        <v>1169490.2280230881</v>
      </c>
      <c r="D47" s="28">
        <f t="shared" si="38"/>
        <v>1754235.3420346321</v>
      </c>
      <c r="E47" s="28">
        <f t="shared" si="41"/>
        <v>2923725.5700577199</v>
      </c>
      <c r="F47" s="28">
        <f t="shared" ref="F47:N47" si="44">F$14*F22</f>
        <v>18711843.648369409</v>
      </c>
      <c r="G47" s="28">
        <f t="shared" si="44"/>
        <v>0</v>
      </c>
      <c r="H47" s="28">
        <f t="shared" si="44"/>
        <v>0</v>
      </c>
      <c r="I47" s="28">
        <f t="shared" si="44"/>
        <v>0</v>
      </c>
      <c r="J47" s="28">
        <f t="shared" si="44"/>
        <v>0</v>
      </c>
      <c r="K47" s="28">
        <f t="shared" si="44"/>
        <v>0</v>
      </c>
      <c r="L47" s="28">
        <f t="shared" si="44"/>
        <v>0</v>
      </c>
      <c r="M47" s="28">
        <f t="shared" si="44"/>
        <v>0</v>
      </c>
      <c r="N47" s="28">
        <f t="shared" si="44"/>
        <v>0</v>
      </c>
      <c r="O47" s="28">
        <f t="shared" ref="O47:V47" si="45">O$14*O22</f>
        <v>0</v>
      </c>
      <c r="P47" s="28">
        <f t="shared" si="45"/>
        <v>0</v>
      </c>
      <c r="Q47" s="28">
        <f t="shared" si="45"/>
        <v>0</v>
      </c>
      <c r="R47" s="28">
        <f t="shared" si="45"/>
        <v>0</v>
      </c>
      <c r="S47" s="28">
        <f t="shared" si="45"/>
        <v>0</v>
      </c>
      <c r="T47" s="28">
        <f t="shared" si="45"/>
        <v>0</v>
      </c>
      <c r="U47" s="28">
        <f t="shared" si="45"/>
        <v>0</v>
      </c>
      <c r="V47" s="28">
        <f t="shared" si="45"/>
        <v>0</v>
      </c>
      <c r="W47" s="28">
        <f t="shared" si="32"/>
        <v>24559294.788484849</v>
      </c>
      <c r="Y47" s="94">
        <f t="shared" si="36"/>
        <v>245.59294788484848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4.9" customHeight="1" x14ac:dyDescent="0.3">
      <c r="A48" s="75">
        <f t="shared" si="37"/>
        <v>45261</v>
      </c>
      <c r="B48" s="92">
        <f t="shared" si="33"/>
        <v>0</v>
      </c>
      <c r="C48" s="93">
        <f t="shared" si="33"/>
        <v>1169490.2280230881</v>
      </c>
      <c r="D48" s="28">
        <f t="shared" si="38"/>
        <v>1754235.3420346321</v>
      </c>
      <c r="E48" s="28">
        <f t="shared" si="41"/>
        <v>2923725.5700577199</v>
      </c>
      <c r="F48" s="28">
        <f t="shared" ref="F48:N48" si="46">F$14*F23</f>
        <v>4677960.9120923523</v>
      </c>
      <c r="G48" s="28">
        <f t="shared" si="46"/>
        <v>23389804.56046176</v>
      </c>
      <c r="H48" s="28">
        <f t="shared" si="46"/>
        <v>0</v>
      </c>
      <c r="I48" s="28">
        <f t="shared" si="46"/>
        <v>0</v>
      </c>
      <c r="J48" s="28">
        <f t="shared" si="46"/>
        <v>0</v>
      </c>
      <c r="K48" s="28">
        <f t="shared" si="46"/>
        <v>0</v>
      </c>
      <c r="L48" s="28">
        <f t="shared" si="46"/>
        <v>0</v>
      </c>
      <c r="M48" s="28">
        <f t="shared" si="46"/>
        <v>0</v>
      </c>
      <c r="N48" s="28">
        <f t="shared" si="46"/>
        <v>0</v>
      </c>
      <c r="O48" s="28">
        <f t="shared" ref="O48:V48" si="47">O$14*O23</f>
        <v>0</v>
      </c>
      <c r="P48" s="28">
        <f t="shared" si="47"/>
        <v>0</v>
      </c>
      <c r="Q48" s="28">
        <f t="shared" si="47"/>
        <v>0</v>
      </c>
      <c r="R48" s="28">
        <f t="shared" si="47"/>
        <v>0</v>
      </c>
      <c r="S48" s="28">
        <f t="shared" si="47"/>
        <v>0</v>
      </c>
      <c r="T48" s="28">
        <f t="shared" si="47"/>
        <v>0</v>
      </c>
      <c r="U48" s="28">
        <f t="shared" si="47"/>
        <v>0</v>
      </c>
      <c r="V48" s="28">
        <f t="shared" si="47"/>
        <v>0</v>
      </c>
      <c r="W48" s="28">
        <f t="shared" si="32"/>
        <v>33915216.61266955</v>
      </c>
      <c r="Y48" s="94">
        <f t="shared" si="36"/>
        <v>339.15216612669548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24.9" customHeight="1" x14ac:dyDescent="0.3">
      <c r="A49" s="75">
        <f t="shared" si="37"/>
        <v>45352</v>
      </c>
      <c r="B49" s="92">
        <f t="shared" si="33"/>
        <v>0</v>
      </c>
      <c r="C49" s="93">
        <f t="shared" si="33"/>
        <v>1169490.2280230881</v>
      </c>
      <c r="D49" s="28">
        <f t="shared" si="38"/>
        <v>1754235.3420346321</v>
      </c>
      <c r="E49" s="28">
        <f t="shared" si="41"/>
        <v>2923725.5700577199</v>
      </c>
      <c r="F49" s="28">
        <f t="shared" ref="F49:N49" si="48">F$14*F24</f>
        <v>4677960.9120923523</v>
      </c>
      <c r="G49" s="28">
        <f t="shared" si="48"/>
        <v>4677960.9120923523</v>
      </c>
      <c r="H49" s="28">
        <f t="shared" si="48"/>
        <v>28067765.47255411</v>
      </c>
      <c r="I49" s="28">
        <f t="shared" si="48"/>
        <v>0</v>
      </c>
      <c r="J49" s="28">
        <f t="shared" si="48"/>
        <v>0</v>
      </c>
      <c r="K49" s="28">
        <f t="shared" si="48"/>
        <v>0</v>
      </c>
      <c r="L49" s="28">
        <f t="shared" si="48"/>
        <v>0</v>
      </c>
      <c r="M49" s="28">
        <f t="shared" si="48"/>
        <v>0</v>
      </c>
      <c r="N49" s="28">
        <f t="shared" si="48"/>
        <v>0</v>
      </c>
      <c r="O49" s="28">
        <f t="shared" ref="O49:V49" si="49">O$14*O24</f>
        <v>0</v>
      </c>
      <c r="P49" s="28">
        <f t="shared" si="49"/>
        <v>0</v>
      </c>
      <c r="Q49" s="28">
        <f t="shared" si="49"/>
        <v>0</v>
      </c>
      <c r="R49" s="28">
        <f t="shared" si="49"/>
        <v>0</v>
      </c>
      <c r="S49" s="28">
        <f t="shared" si="49"/>
        <v>0</v>
      </c>
      <c r="T49" s="28">
        <f t="shared" si="49"/>
        <v>0</v>
      </c>
      <c r="U49" s="28">
        <f t="shared" si="49"/>
        <v>0</v>
      </c>
      <c r="V49" s="28">
        <f t="shared" si="49"/>
        <v>0</v>
      </c>
      <c r="W49" s="28">
        <f t="shared" si="32"/>
        <v>43271138.436854258</v>
      </c>
      <c r="Y49" s="94">
        <f t="shared" si="36"/>
        <v>432.71138436854255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24.9" customHeight="1" x14ac:dyDescent="0.3">
      <c r="A50" s="75">
        <f t="shared" si="37"/>
        <v>45444</v>
      </c>
      <c r="B50" s="92">
        <f t="shared" si="33"/>
        <v>0</v>
      </c>
      <c r="C50" s="93">
        <f t="shared" si="33"/>
        <v>1169490.2280230881</v>
      </c>
      <c r="D50" s="28">
        <f t="shared" si="38"/>
        <v>1754235.3420346321</v>
      </c>
      <c r="E50" s="28">
        <f t="shared" si="41"/>
        <v>2923725.5700577199</v>
      </c>
      <c r="F50" s="28">
        <f t="shared" ref="F50:N50" si="50">F$14*F25</f>
        <v>4677960.9120923523</v>
      </c>
      <c r="G50" s="28">
        <f t="shared" si="50"/>
        <v>4677960.9120923523</v>
      </c>
      <c r="H50" s="28">
        <f t="shared" si="50"/>
        <v>4677960.9120923523</v>
      </c>
      <c r="I50" s="28">
        <f t="shared" si="50"/>
        <v>49118589.576969691</v>
      </c>
      <c r="J50" s="28">
        <f t="shared" si="50"/>
        <v>0</v>
      </c>
      <c r="K50" s="28">
        <f t="shared" si="50"/>
        <v>0</v>
      </c>
      <c r="L50" s="28">
        <f t="shared" si="50"/>
        <v>0</v>
      </c>
      <c r="M50" s="28">
        <f t="shared" si="50"/>
        <v>0</v>
      </c>
      <c r="N50" s="28">
        <f t="shared" si="50"/>
        <v>0</v>
      </c>
      <c r="O50" s="28">
        <f t="shared" ref="O50:V50" si="51">O$14*O25</f>
        <v>0</v>
      </c>
      <c r="P50" s="28">
        <f t="shared" si="51"/>
        <v>0</v>
      </c>
      <c r="Q50" s="28">
        <f t="shared" si="51"/>
        <v>0</v>
      </c>
      <c r="R50" s="28">
        <f t="shared" si="51"/>
        <v>0</v>
      </c>
      <c r="S50" s="28">
        <f t="shared" si="51"/>
        <v>0</v>
      </c>
      <c r="T50" s="28">
        <f t="shared" si="51"/>
        <v>0</v>
      </c>
      <c r="U50" s="28">
        <f t="shared" si="51"/>
        <v>0</v>
      </c>
      <c r="V50" s="28">
        <f t="shared" si="51"/>
        <v>0</v>
      </c>
      <c r="W50" s="28">
        <f t="shared" si="32"/>
        <v>68999923.453362197</v>
      </c>
      <c r="Y50" s="94">
        <f t="shared" si="36"/>
        <v>689.99923453362192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4.9" customHeight="1" x14ac:dyDescent="0.3">
      <c r="A51" s="75">
        <f t="shared" si="37"/>
        <v>45536</v>
      </c>
      <c r="B51" s="92">
        <f t="shared" si="33"/>
        <v>0</v>
      </c>
      <c r="C51" s="93">
        <f t="shared" si="33"/>
        <v>1169490.2280230881</v>
      </c>
      <c r="D51" s="93">
        <f t="shared" si="38"/>
        <v>1754235.3420346321</v>
      </c>
      <c r="E51" s="28">
        <f t="shared" si="41"/>
        <v>2923725.5700577199</v>
      </c>
      <c r="F51" s="28">
        <f t="shared" ref="F51:N51" si="52">F$14*F26</f>
        <v>4677960.9120923523</v>
      </c>
      <c r="G51" s="28">
        <f t="shared" si="52"/>
        <v>4677960.9120923523</v>
      </c>
      <c r="H51" s="28">
        <f t="shared" si="52"/>
        <v>4677960.9120923523</v>
      </c>
      <c r="I51" s="28">
        <f t="shared" si="52"/>
        <v>7016941.3681385284</v>
      </c>
      <c r="J51" s="28">
        <f t="shared" si="52"/>
        <v>56135530.94510822</v>
      </c>
      <c r="K51" s="28">
        <f t="shared" si="52"/>
        <v>0</v>
      </c>
      <c r="L51" s="28">
        <f t="shared" si="52"/>
        <v>0</v>
      </c>
      <c r="M51" s="28">
        <f t="shared" si="52"/>
        <v>0</v>
      </c>
      <c r="N51" s="28">
        <f t="shared" si="52"/>
        <v>0</v>
      </c>
      <c r="O51" s="28">
        <f t="shared" ref="O51:V51" si="53">O$14*O26</f>
        <v>0</v>
      </c>
      <c r="P51" s="28">
        <f t="shared" si="53"/>
        <v>0</v>
      </c>
      <c r="Q51" s="28">
        <f t="shared" si="53"/>
        <v>0</v>
      </c>
      <c r="R51" s="28">
        <f t="shared" si="53"/>
        <v>0</v>
      </c>
      <c r="S51" s="28">
        <f t="shared" si="53"/>
        <v>0</v>
      </c>
      <c r="T51" s="28">
        <f t="shared" si="53"/>
        <v>0</v>
      </c>
      <c r="U51" s="28">
        <f t="shared" si="53"/>
        <v>0</v>
      </c>
      <c r="V51" s="28">
        <f t="shared" si="53"/>
        <v>0</v>
      </c>
      <c r="W51" s="28">
        <f t="shared" si="32"/>
        <v>83033806.189639241</v>
      </c>
      <c r="Y51" s="94">
        <f t="shared" si="36"/>
        <v>830.33806189639245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4.9" customHeight="1" x14ac:dyDescent="0.3">
      <c r="A52" s="75">
        <f>A27</f>
        <v>45627</v>
      </c>
      <c r="B52" s="92">
        <f>B$14*B27</f>
        <v>0</v>
      </c>
      <c r="C52" s="93">
        <f t="shared" ref="C52" si="54">C$14*C27</f>
        <v>1169490.2280230881</v>
      </c>
      <c r="D52" s="93">
        <f t="shared" si="38"/>
        <v>1754235.3420346321</v>
      </c>
      <c r="E52" s="28">
        <f t="shared" si="41"/>
        <v>2923725.5700577199</v>
      </c>
      <c r="F52" s="28">
        <f t="shared" ref="F52:N52" si="55">F$14*F27</f>
        <v>4677960.9120923523</v>
      </c>
      <c r="G52" s="28">
        <f t="shared" si="55"/>
        <v>4677960.9120923523</v>
      </c>
      <c r="H52" s="28">
        <f t="shared" si="55"/>
        <v>4677960.9120923523</v>
      </c>
      <c r="I52" s="28">
        <f t="shared" si="55"/>
        <v>7016941.3681385284</v>
      </c>
      <c r="J52" s="28">
        <f t="shared" si="55"/>
        <v>7016941.3681385284</v>
      </c>
      <c r="K52" s="28">
        <f t="shared" si="55"/>
        <v>63152472.313246742</v>
      </c>
      <c r="L52" s="28">
        <f t="shared" si="55"/>
        <v>0</v>
      </c>
      <c r="M52" s="28">
        <f t="shared" si="55"/>
        <v>0</v>
      </c>
      <c r="N52" s="28">
        <f t="shared" si="55"/>
        <v>0</v>
      </c>
      <c r="O52" s="28">
        <f t="shared" ref="O52:V52" si="56">O$14*O27</f>
        <v>0</v>
      </c>
      <c r="P52" s="28">
        <f t="shared" si="56"/>
        <v>0</v>
      </c>
      <c r="Q52" s="28">
        <f t="shared" si="56"/>
        <v>0</v>
      </c>
      <c r="R52" s="28">
        <f t="shared" si="56"/>
        <v>0</v>
      </c>
      <c r="S52" s="28">
        <f t="shared" si="56"/>
        <v>0</v>
      </c>
      <c r="T52" s="28">
        <f t="shared" si="56"/>
        <v>0</v>
      </c>
      <c r="U52" s="28">
        <f t="shared" si="56"/>
        <v>0</v>
      </c>
      <c r="V52" s="28">
        <f t="shared" si="56"/>
        <v>0</v>
      </c>
      <c r="W52" s="28">
        <f t="shared" si="32"/>
        <v>97067688.925916299</v>
      </c>
      <c r="Y52" s="94">
        <f t="shared" si="36"/>
        <v>970.67688925916298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4.9" customHeight="1" x14ac:dyDescent="0.3">
      <c r="A53" s="75">
        <f>A28</f>
        <v>45717</v>
      </c>
      <c r="B53" s="92"/>
      <c r="C53" s="93">
        <f t="shared" ref="C53" si="57">C$14*C28</f>
        <v>1169490.2280230881</v>
      </c>
      <c r="D53" s="93">
        <f t="shared" si="38"/>
        <v>1754235.3420346321</v>
      </c>
      <c r="E53" s="28">
        <f t="shared" si="41"/>
        <v>2923725.5700577199</v>
      </c>
      <c r="F53" s="28">
        <f t="shared" ref="F53:N53" si="58">F$14*F28</f>
        <v>4677960.9120923523</v>
      </c>
      <c r="G53" s="28">
        <f t="shared" si="58"/>
        <v>4677960.9120923523</v>
      </c>
      <c r="H53" s="28">
        <f t="shared" si="58"/>
        <v>4677960.9120923523</v>
      </c>
      <c r="I53" s="28">
        <f t="shared" si="58"/>
        <v>7016941.3681385284</v>
      </c>
      <c r="J53" s="28">
        <f t="shared" si="58"/>
        <v>7016941.3681385284</v>
      </c>
      <c r="K53" s="28">
        <f t="shared" si="58"/>
        <v>7016941.3681385284</v>
      </c>
      <c r="L53" s="28">
        <f t="shared" si="58"/>
        <v>87711767.101731583</v>
      </c>
      <c r="M53" s="28">
        <f t="shared" si="58"/>
        <v>0</v>
      </c>
      <c r="N53" s="28">
        <f t="shared" si="58"/>
        <v>0</v>
      </c>
      <c r="O53" s="28">
        <f t="shared" ref="O53:V53" si="59">O$14*O28</f>
        <v>0</v>
      </c>
      <c r="P53" s="28">
        <f t="shared" si="59"/>
        <v>0</v>
      </c>
      <c r="Q53" s="28">
        <f t="shared" si="59"/>
        <v>0</v>
      </c>
      <c r="R53" s="28">
        <f t="shared" si="59"/>
        <v>0</v>
      </c>
      <c r="S53" s="28">
        <f t="shared" si="59"/>
        <v>0</v>
      </c>
      <c r="T53" s="28">
        <f t="shared" si="59"/>
        <v>0</v>
      </c>
      <c r="U53" s="28">
        <f t="shared" si="59"/>
        <v>0</v>
      </c>
      <c r="V53" s="28">
        <f t="shared" si="59"/>
        <v>0</v>
      </c>
      <c r="W53" s="28">
        <f t="shared" si="32"/>
        <v>128643925.08253968</v>
      </c>
      <c r="Y53" s="94">
        <f t="shared" si="36"/>
        <v>1286.4392508253968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4.9" customHeight="1" x14ac:dyDescent="0.3">
      <c r="A54" s="75">
        <f>A29</f>
        <v>45809</v>
      </c>
      <c r="B54" s="92"/>
      <c r="C54" s="93">
        <f t="shared" ref="C54" si="60">C$14*C29</f>
        <v>0</v>
      </c>
      <c r="D54" s="93">
        <f t="shared" si="38"/>
        <v>0</v>
      </c>
      <c r="E54" s="28">
        <f t="shared" si="41"/>
        <v>0</v>
      </c>
      <c r="F54" s="28">
        <f t="shared" ref="F54:N54" si="61">F$14*F29</f>
        <v>0</v>
      </c>
      <c r="G54" s="28">
        <f t="shared" si="61"/>
        <v>0</v>
      </c>
      <c r="H54" s="28">
        <f t="shared" si="61"/>
        <v>0</v>
      </c>
      <c r="I54" s="28">
        <f t="shared" si="61"/>
        <v>0</v>
      </c>
      <c r="J54" s="28">
        <f t="shared" si="61"/>
        <v>0</v>
      </c>
      <c r="K54" s="28">
        <f>K$14*K29</f>
        <v>0</v>
      </c>
      <c r="L54" s="28">
        <f t="shared" si="61"/>
        <v>0</v>
      </c>
      <c r="M54" s="28">
        <f t="shared" si="61"/>
        <v>87711767.101731583</v>
      </c>
      <c r="N54" s="28">
        <f t="shared" si="61"/>
        <v>0</v>
      </c>
      <c r="O54" s="28">
        <f>O$14*O29</f>
        <v>0</v>
      </c>
      <c r="P54" s="28">
        <f t="shared" ref="P54:V55" si="62">P$14*P29</f>
        <v>0</v>
      </c>
      <c r="Q54" s="28">
        <f t="shared" si="62"/>
        <v>0</v>
      </c>
      <c r="R54" s="28">
        <f t="shared" si="62"/>
        <v>0</v>
      </c>
      <c r="S54" s="28">
        <f t="shared" si="62"/>
        <v>0</v>
      </c>
      <c r="T54" s="28">
        <f t="shared" si="62"/>
        <v>0</v>
      </c>
      <c r="U54" s="28">
        <f t="shared" si="62"/>
        <v>0</v>
      </c>
      <c r="V54" s="28">
        <f t="shared" si="62"/>
        <v>0</v>
      </c>
      <c r="W54" s="28">
        <f t="shared" si="32"/>
        <v>87711767.101731583</v>
      </c>
      <c r="Y54" s="94">
        <f t="shared" si="36"/>
        <v>877.11767101731584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4.9" customHeight="1" x14ac:dyDescent="0.3">
      <c r="A55" s="75">
        <f>A30</f>
        <v>45901</v>
      </c>
      <c r="B55" s="92"/>
      <c r="C55" s="93">
        <f t="shared" ref="C55:R63" si="63">C$14*C30</f>
        <v>0</v>
      </c>
      <c r="D55" s="93">
        <f t="shared" si="38"/>
        <v>0</v>
      </c>
      <c r="E55" s="28">
        <f t="shared" si="41"/>
        <v>0</v>
      </c>
      <c r="F55" s="28">
        <f>F$14*F30</f>
        <v>0</v>
      </c>
      <c r="G55" s="28">
        <f>G$14*G30</f>
        <v>0</v>
      </c>
      <c r="H55" s="28">
        <f>H$14*H30</f>
        <v>0</v>
      </c>
      <c r="I55" s="28">
        <f>I$14*I30</f>
        <v>0</v>
      </c>
      <c r="J55" s="28">
        <f>J$14*J30</f>
        <v>0</v>
      </c>
      <c r="K55" s="28">
        <f t="shared" ref="K55:M55" si="64">K$14*K30</f>
        <v>0</v>
      </c>
      <c r="L55" s="28">
        <f t="shared" si="64"/>
        <v>0</v>
      </c>
      <c r="M55" s="28">
        <f t="shared" si="64"/>
        <v>0</v>
      </c>
      <c r="N55" s="28">
        <f>N$14*N30</f>
        <v>105254120.5220779</v>
      </c>
      <c r="O55" s="28">
        <f>O$14*O30</f>
        <v>0</v>
      </c>
      <c r="P55" s="28">
        <f t="shared" si="62"/>
        <v>0</v>
      </c>
      <c r="Q55" s="28">
        <f t="shared" si="62"/>
        <v>0</v>
      </c>
      <c r="R55" s="28">
        <f t="shared" si="62"/>
        <v>0</v>
      </c>
      <c r="S55" s="28">
        <f t="shared" si="62"/>
        <v>0</v>
      </c>
      <c r="T55" s="28">
        <f t="shared" si="62"/>
        <v>0</v>
      </c>
      <c r="U55" s="28">
        <f t="shared" si="62"/>
        <v>0</v>
      </c>
      <c r="V55" s="28">
        <f t="shared" si="62"/>
        <v>0</v>
      </c>
      <c r="W55" s="28">
        <f t="shared" si="32"/>
        <v>105254120.5220779</v>
      </c>
      <c r="Y55" s="94">
        <f t="shared" si="36"/>
        <v>1052.5412052207789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4.9" hidden="1" customHeight="1" x14ac:dyDescent="0.3">
      <c r="A56" s="75"/>
      <c r="B56" s="92"/>
      <c r="C56" s="93">
        <f t="shared" si="63"/>
        <v>0</v>
      </c>
      <c r="D56" s="93">
        <f t="shared" si="63"/>
        <v>0</v>
      </c>
      <c r="E56" s="28">
        <f t="shared" si="63"/>
        <v>0</v>
      </c>
      <c r="F56" s="28">
        <f t="shared" si="63"/>
        <v>0</v>
      </c>
      <c r="G56" s="28">
        <f t="shared" si="63"/>
        <v>0</v>
      </c>
      <c r="H56" s="28">
        <f t="shared" si="63"/>
        <v>0</v>
      </c>
      <c r="I56" s="28">
        <f t="shared" si="63"/>
        <v>0</v>
      </c>
      <c r="J56" s="28">
        <f t="shared" si="63"/>
        <v>0</v>
      </c>
      <c r="K56" s="28">
        <f t="shared" si="63"/>
        <v>0</v>
      </c>
      <c r="L56" s="28">
        <f t="shared" si="63"/>
        <v>0</v>
      </c>
      <c r="M56" s="28">
        <f t="shared" si="63"/>
        <v>0</v>
      </c>
      <c r="N56" s="28">
        <f t="shared" si="63"/>
        <v>0</v>
      </c>
      <c r="O56" s="28">
        <f t="shared" si="63"/>
        <v>0</v>
      </c>
      <c r="P56" s="28">
        <f t="shared" si="63"/>
        <v>0</v>
      </c>
      <c r="Q56" s="28">
        <f t="shared" si="63"/>
        <v>0</v>
      </c>
      <c r="R56" s="28">
        <f t="shared" si="63"/>
        <v>0</v>
      </c>
      <c r="S56" s="28">
        <f t="shared" ref="S56:V56" si="65">S$14*S31</f>
        <v>0</v>
      </c>
      <c r="T56" s="28">
        <f t="shared" si="65"/>
        <v>0</v>
      </c>
      <c r="U56" s="28">
        <f t="shared" si="65"/>
        <v>0</v>
      </c>
      <c r="V56" s="28">
        <f t="shared" si="65"/>
        <v>0</v>
      </c>
      <c r="W56" s="28">
        <f t="shared" ref="W56:W63" si="66">SUM(B56:V56)</f>
        <v>0</v>
      </c>
      <c r="Y56" s="94">
        <f t="shared" si="36"/>
        <v>0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4.9" hidden="1" customHeight="1" x14ac:dyDescent="0.3">
      <c r="A57" s="75"/>
      <c r="B57" s="92"/>
      <c r="C57" s="93">
        <f t="shared" si="63"/>
        <v>0</v>
      </c>
      <c r="D57" s="93">
        <f t="shared" si="63"/>
        <v>0</v>
      </c>
      <c r="E57" s="28">
        <f t="shared" si="63"/>
        <v>0</v>
      </c>
      <c r="F57" s="28">
        <f t="shared" si="63"/>
        <v>0</v>
      </c>
      <c r="G57" s="28">
        <f t="shared" si="63"/>
        <v>0</v>
      </c>
      <c r="H57" s="28">
        <f t="shared" si="63"/>
        <v>0</v>
      </c>
      <c r="I57" s="28">
        <f t="shared" si="63"/>
        <v>0</v>
      </c>
      <c r="J57" s="28">
        <f t="shared" si="63"/>
        <v>0</v>
      </c>
      <c r="K57" s="28">
        <f t="shared" si="63"/>
        <v>0</v>
      </c>
      <c r="L57" s="28">
        <f t="shared" si="63"/>
        <v>0</v>
      </c>
      <c r="M57" s="28">
        <f t="shared" si="63"/>
        <v>0</v>
      </c>
      <c r="N57" s="28">
        <f t="shared" si="63"/>
        <v>0</v>
      </c>
      <c r="O57" s="28">
        <f t="shared" si="63"/>
        <v>0</v>
      </c>
      <c r="P57" s="28">
        <f t="shared" si="63"/>
        <v>0</v>
      </c>
      <c r="Q57" s="28">
        <f t="shared" si="63"/>
        <v>0</v>
      </c>
      <c r="R57" s="28">
        <f t="shared" si="63"/>
        <v>0</v>
      </c>
      <c r="S57" s="28">
        <f t="shared" ref="S57:V57" si="67">S$14*S32</f>
        <v>0</v>
      </c>
      <c r="T57" s="28">
        <f t="shared" si="67"/>
        <v>0</v>
      </c>
      <c r="U57" s="28">
        <f t="shared" si="67"/>
        <v>0</v>
      </c>
      <c r="V57" s="28">
        <f t="shared" si="67"/>
        <v>0</v>
      </c>
      <c r="W57" s="28">
        <f t="shared" si="66"/>
        <v>0</v>
      </c>
      <c r="Y57" s="94">
        <f t="shared" si="36"/>
        <v>0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4.9" hidden="1" customHeight="1" x14ac:dyDescent="0.3">
      <c r="A58" s="75"/>
      <c r="B58" s="92"/>
      <c r="C58" s="93">
        <f t="shared" si="63"/>
        <v>0</v>
      </c>
      <c r="D58" s="93">
        <f t="shared" si="63"/>
        <v>0</v>
      </c>
      <c r="E58" s="28">
        <f t="shared" si="63"/>
        <v>0</v>
      </c>
      <c r="F58" s="28">
        <f t="shared" si="63"/>
        <v>0</v>
      </c>
      <c r="G58" s="28">
        <f t="shared" si="63"/>
        <v>0</v>
      </c>
      <c r="H58" s="28">
        <f t="shared" si="63"/>
        <v>0</v>
      </c>
      <c r="I58" s="28">
        <f t="shared" si="63"/>
        <v>0</v>
      </c>
      <c r="J58" s="28">
        <f t="shared" si="63"/>
        <v>0</v>
      </c>
      <c r="K58" s="28">
        <f t="shared" si="63"/>
        <v>0</v>
      </c>
      <c r="L58" s="28">
        <f t="shared" si="63"/>
        <v>0</v>
      </c>
      <c r="M58" s="28">
        <f t="shared" si="63"/>
        <v>0</v>
      </c>
      <c r="N58" s="28">
        <f t="shared" si="63"/>
        <v>0</v>
      </c>
      <c r="O58" s="28">
        <f t="shared" si="63"/>
        <v>0</v>
      </c>
      <c r="P58" s="28">
        <f t="shared" si="63"/>
        <v>0</v>
      </c>
      <c r="Q58" s="28">
        <f t="shared" si="63"/>
        <v>0</v>
      </c>
      <c r="R58" s="28">
        <f t="shared" si="63"/>
        <v>0</v>
      </c>
      <c r="S58" s="28">
        <f t="shared" ref="S58:V58" si="68">S$14*S33</f>
        <v>0</v>
      </c>
      <c r="T58" s="28">
        <f t="shared" si="68"/>
        <v>0</v>
      </c>
      <c r="U58" s="28">
        <f t="shared" si="68"/>
        <v>0</v>
      </c>
      <c r="V58" s="28">
        <f t="shared" si="68"/>
        <v>0</v>
      </c>
      <c r="W58" s="28">
        <f t="shared" si="66"/>
        <v>0</v>
      </c>
      <c r="Y58" s="94">
        <f t="shared" si="36"/>
        <v>0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4.9" hidden="1" customHeight="1" x14ac:dyDescent="0.3">
      <c r="A59" s="75"/>
      <c r="B59" s="92"/>
      <c r="C59" s="93">
        <f>C$14*C34</f>
        <v>0</v>
      </c>
      <c r="D59" s="93">
        <f t="shared" ref="D59:S63" si="69">D$14*D34</f>
        <v>0</v>
      </c>
      <c r="E59" s="28">
        <f t="shared" si="69"/>
        <v>0</v>
      </c>
      <c r="F59" s="28">
        <f t="shared" si="69"/>
        <v>0</v>
      </c>
      <c r="G59" s="28">
        <f t="shared" si="69"/>
        <v>0</v>
      </c>
      <c r="H59" s="28">
        <f t="shared" si="69"/>
        <v>0</v>
      </c>
      <c r="I59" s="28">
        <f t="shared" si="69"/>
        <v>0</v>
      </c>
      <c r="J59" s="28">
        <f t="shared" si="69"/>
        <v>0</v>
      </c>
      <c r="K59" s="28">
        <f t="shared" si="69"/>
        <v>0</v>
      </c>
      <c r="L59" s="28">
        <f t="shared" si="69"/>
        <v>0</v>
      </c>
      <c r="M59" s="28">
        <f t="shared" si="69"/>
        <v>0</v>
      </c>
      <c r="N59" s="28">
        <f t="shared" si="69"/>
        <v>0</v>
      </c>
      <c r="O59" s="28">
        <f t="shared" si="69"/>
        <v>0</v>
      </c>
      <c r="P59" s="28">
        <f t="shared" si="69"/>
        <v>0</v>
      </c>
      <c r="Q59" s="28">
        <f t="shared" si="69"/>
        <v>0</v>
      </c>
      <c r="R59" s="28">
        <f t="shared" si="69"/>
        <v>0</v>
      </c>
      <c r="S59" s="28">
        <f t="shared" si="69"/>
        <v>0</v>
      </c>
      <c r="T59" s="28">
        <f t="shared" ref="T59:V59" si="70">T$14*T34</f>
        <v>0</v>
      </c>
      <c r="U59" s="28">
        <f t="shared" si="70"/>
        <v>0</v>
      </c>
      <c r="V59" s="28">
        <f t="shared" si="70"/>
        <v>0</v>
      </c>
      <c r="W59" s="28">
        <f t="shared" si="66"/>
        <v>0</v>
      </c>
      <c r="Y59" s="94">
        <f t="shared" si="36"/>
        <v>0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4.9" hidden="1" customHeight="1" x14ac:dyDescent="0.3">
      <c r="A60" s="75"/>
      <c r="B60" s="92"/>
      <c r="C60" s="93">
        <f t="shared" si="63"/>
        <v>0</v>
      </c>
      <c r="D60" s="93">
        <f t="shared" si="69"/>
        <v>0</v>
      </c>
      <c r="E60" s="28">
        <f t="shared" si="69"/>
        <v>0</v>
      </c>
      <c r="F60" s="28">
        <f t="shared" si="69"/>
        <v>0</v>
      </c>
      <c r="G60" s="28">
        <f t="shared" si="69"/>
        <v>0</v>
      </c>
      <c r="H60" s="28">
        <f t="shared" si="69"/>
        <v>0</v>
      </c>
      <c r="I60" s="28">
        <f t="shared" si="69"/>
        <v>0</v>
      </c>
      <c r="J60" s="28">
        <f t="shared" si="69"/>
        <v>0</v>
      </c>
      <c r="K60" s="28">
        <f t="shared" si="69"/>
        <v>0</v>
      </c>
      <c r="L60" s="28">
        <f t="shared" si="69"/>
        <v>0</v>
      </c>
      <c r="M60" s="28">
        <f t="shared" si="69"/>
        <v>0</v>
      </c>
      <c r="N60" s="28">
        <f t="shared" si="69"/>
        <v>0</v>
      </c>
      <c r="O60" s="28">
        <f t="shared" si="69"/>
        <v>0</v>
      </c>
      <c r="P60" s="28">
        <f t="shared" si="69"/>
        <v>0</v>
      </c>
      <c r="Q60" s="28">
        <f t="shared" si="69"/>
        <v>0</v>
      </c>
      <c r="R60" s="28">
        <f t="shared" si="69"/>
        <v>0</v>
      </c>
      <c r="S60" s="28">
        <f t="shared" si="69"/>
        <v>0</v>
      </c>
      <c r="T60" s="28">
        <f t="shared" ref="T60:V60" si="71">T$14*T35</f>
        <v>0</v>
      </c>
      <c r="U60" s="28">
        <f t="shared" si="71"/>
        <v>0</v>
      </c>
      <c r="V60" s="28">
        <f t="shared" si="71"/>
        <v>0</v>
      </c>
      <c r="W60" s="28">
        <f t="shared" si="66"/>
        <v>0</v>
      </c>
      <c r="Y60" s="94">
        <f t="shared" si="36"/>
        <v>0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4.9" hidden="1" customHeight="1" x14ac:dyDescent="0.3">
      <c r="A61" s="75"/>
      <c r="B61" s="92"/>
      <c r="C61" s="93">
        <f t="shared" si="63"/>
        <v>0</v>
      </c>
      <c r="D61" s="93">
        <f t="shared" si="69"/>
        <v>0</v>
      </c>
      <c r="E61" s="28">
        <f t="shared" si="69"/>
        <v>0</v>
      </c>
      <c r="F61" s="28">
        <f t="shared" si="69"/>
        <v>0</v>
      </c>
      <c r="G61" s="28">
        <f t="shared" si="69"/>
        <v>0</v>
      </c>
      <c r="H61" s="28">
        <f t="shared" si="69"/>
        <v>0</v>
      </c>
      <c r="I61" s="28">
        <f t="shared" si="69"/>
        <v>0</v>
      </c>
      <c r="J61" s="28">
        <f t="shared" si="69"/>
        <v>0</v>
      </c>
      <c r="K61" s="28">
        <f t="shared" si="69"/>
        <v>0</v>
      </c>
      <c r="L61" s="28">
        <f t="shared" si="69"/>
        <v>0</v>
      </c>
      <c r="M61" s="28">
        <f t="shared" si="69"/>
        <v>0</v>
      </c>
      <c r="N61" s="28">
        <f t="shared" si="69"/>
        <v>0</v>
      </c>
      <c r="O61" s="28">
        <f t="shared" si="69"/>
        <v>0</v>
      </c>
      <c r="P61" s="28">
        <f t="shared" si="69"/>
        <v>0</v>
      </c>
      <c r="Q61" s="28">
        <f t="shared" si="69"/>
        <v>0</v>
      </c>
      <c r="R61" s="28">
        <f t="shared" si="69"/>
        <v>0</v>
      </c>
      <c r="S61" s="28">
        <f t="shared" si="69"/>
        <v>0</v>
      </c>
      <c r="T61" s="28">
        <f t="shared" ref="T61:V61" si="72">T$14*T36</f>
        <v>0</v>
      </c>
      <c r="U61" s="28">
        <f t="shared" si="72"/>
        <v>0</v>
      </c>
      <c r="V61" s="28">
        <f t="shared" si="72"/>
        <v>0</v>
      </c>
      <c r="W61" s="28">
        <f t="shared" si="66"/>
        <v>0</v>
      </c>
      <c r="Y61" s="94">
        <f t="shared" si="36"/>
        <v>0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4.9" hidden="1" customHeight="1" x14ac:dyDescent="0.3">
      <c r="A62" s="75"/>
      <c r="B62" s="92"/>
      <c r="C62" s="93">
        <f t="shared" si="63"/>
        <v>0</v>
      </c>
      <c r="D62" s="93">
        <f t="shared" si="69"/>
        <v>0</v>
      </c>
      <c r="E62" s="28">
        <f t="shared" si="69"/>
        <v>0</v>
      </c>
      <c r="F62" s="28">
        <f t="shared" si="69"/>
        <v>0</v>
      </c>
      <c r="G62" s="28">
        <f t="shared" si="69"/>
        <v>0</v>
      </c>
      <c r="H62" s="28">
        <f t="shared" si="69"/>
        <v>0</v>
      </c>
      <c r="I62" s="28">
        <f t="shared" si="69"/>
        <v>0</v>
      </c>
      <c r="J62" s="28">
        <f t="shared" si="69"/>
        <v>0</v>
      </c>
      <c r="K62" s="28">
        <f t="shared" si="69"/>
        <v>0</v>
      </c>
      <c r="L62" s="28">
        <f t="shared" si="69"/>
        <v>0</v>
      </c>
      <c r="M62" s="28">
        <f t="shared" si="69"/>
        <v>0</v>
      </c>
      <c r="N62" s="28">
        <f t="shared" si="69"/>
        <v>0</v>
      </c>
      <c r="O62" s="28">
        <f t="shared" si="69"/>
        <v>0</v>
      </c>
      <c r="P62" s="28">
        <f t="shared" si="69"/>
        <v>0</v>
      </c>
      <c r="Q62" s="28">
        <f t="shared" si="69"/>
        <v>0</v>
      </c>
      <c r="R62" s="28">
        <f t="shared" si="69"/>
        <v>0</v>
      </c>
      <c r="S62" s="28">
        <f t="shared" si="69"/>
        <v>0</v>
      </c>
      <c r="T62" s="28">
        <f t="shared" ref="T62:V62" si="73">T$14*T37</f>
        <v>0</v>
      </c>
      <c r="U62" s="28">
        <f t="shared" si="73"/>
        <v>0</v>
      </c>
      <c r="V62" s="28">
        <f t="shared" si="73"/>
        <v>0</v>
      </c>
      <c r="W62" s="28">
        <f t="shared" si="66"/>
        <v>0</v>
      </c>
      <c r="Y62" s="94">
        <f t="shared" si="36"/>
        <v>0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4.9" hidden="1" customHeight="1" x14ac:dyDescent="0.3">
      <c r="A63" s="75"/>
      <c r="B63" s="92"/>
      <c r="C63" s="93">
        <f t="shared" si="63"/>
        <v>0</v>
      </c>
      <c r="D63" s="93">
        <f t="shared" si="69"/>
        <v>0</v>
      </c>
      <c r="E63" s="28">
        <f t="shared" si="69"/>
        <v>0</v>
      </c>
      <c r="F63" s="28">
        <f t="shared" si="69"/>
        <v>0</v>
      </c>
      <c r="G63" s="28">
        <f t="shared" si="69"/>
        <v>0</v>
      </c>
      <c r="H63" s="28">
        <f t="shared" si="69"/>
        <v>0</v>
      </c>
      <c r="I63" s="28">
        <f t="shared" si="69"/>
        <v>0</v>
      </c>
      <c r="J63" s="28">
        <f t="shared" si="69"/>
        <v>0</v>
      </c>
      <c r="K63" s="28">
        <f t="shared" si="69"/>
        <v>0</v>
      </c>
      <c r="L63" s="28">
        <f t="shared" si="69"/>
        <v>0</v>
      </c>
      <c r="M63" s="28">
        <f t="shared" si="69"/>
        <v>0</v>
      </c>
      <c r="N63" s="28">
        <f t="shared" si="69"/>
        <v>0</v>
      </c>
      <c r="O63" s="28">
        <f t="shared" si="69"/>
        <v>0</v>
      </c>
      <c r="P63" s="28">
        <f t="shared" si="69"/>
        <v>0</v>
      </c>
      <c r="Q63" s="28">
        <f t="shared" si="69"/>
        <v>0</v>
      </c>
      <c r="R63" s="28">
        <f t="shared" si="69"/>
        <v>0</v>
      </c>
      <c r="S63" s="28">
        <f t="shared" si="69"/>
        <v>0</v>
      </c>
      <c r="T63" s="28">
        <f t="shared" ref="T63:V63" si="74">T$14*T38</f>
        <v>0</v>
      </c>
      <c r="U63" s="28">
        <f t="shared" si="74"/>
        <v>0</v>
      </c>
      <c r="V63" s="28">
        <f t="shared" si="74"/>
        <v>0</v>
      </c>
      <c r="W63" s="28">
        <f t="shared" si="66"/>
        <v>0</v>
      </c>
      <c r="Y63" s="94">
        <f t="shared" si="36"/>
        <v>0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4.9" customHeight="1" x14ac:dyDescent="0.3">
      <c r="A64" s="95"/>
      <c r="B64" s="96">
        <f t="shared" ref="B64:N64" si="75">SUM(B43:B63)</f>
        <v>0</v>
      </c>
      <c r="C64" s="97">
        <f t="shared" si="75"/>
        <v>11694902.280230878</v>
      </c>
      <c r="D64" s="97">
        <f t="shared" si="75"/>
        <v>17542353.42034632</v>
      </c>
      <c r="E64" s="97">
        <f t="shared" si="75"/>
        <v>29237255.700577199</v>
      </c>
      <c r="F64" s="97">
        <f t="shared" si="75"/>
        <v>46779609.120923512</v>
      </c>
      <c r="G64" s="97">
        <f t="shared" si="75"/>
        <v>46779609.120923512</v>
      </c>
      <c r="H64" s="97">
        <f t="shared" si="75"/>
        <v>46779609.120923512</v>
      </c>
      <c r="I64" s="97">
        <f t="shared" si="75"/>
        <v>70169413.681385279</v>
      </c>
      <c r="J64" s="97">
        <f t="shared" si="75"/>
        <v>70169413.681385279</v>
      </c>
      <c r="K64" s="97">
        <f t="shared" si="75"/>
        <v>70169413.681385264</v>
      </c>
      <c r="L64" s="97">
        <f t="shared" si="75"/>
        <v>87711767.101731583</v>
      </c>
      <c r="M64" s="97">
        <f t="shared" si="75"/>
        <v>87711767.101731583</v>
      </c>
      <c r="N64" s="97">
        <f t="shared" si="75"/>
        <v>105254120.5220779</v>
      </c>
      <c r="O64" s="97">
        <f t="shared" ref="O64:V64" si="76">SUM(O43:O63)</f>
        <v>0</v>
      </c>
      <c r="P64" s="97">
        <f t="shared" si="76"/>
        <v>0</v>
      </c>
      <c r="Q64" s="97">
        <f t="shared" si="76"/>
        <v>0</v>
      </c>
      <c r="R64" s="97">
        <f t="shared" si="76"/>
        <v>0</v>
      </c>
      <c r="S64" s="97">
        <f t="shared" si="76"/>
        <v>0</v>
      </c>
      <c r="T64" s="97">
        <f t="shared" si="76"/>
        <v>0</v>
      </c>
      <c r="U64" s="97">
        <f t="shared" si="76"/>
        <v>0</v>
      </c>
      <c r="V64" s="97">
        <f t="shared" si="76"/>
        <v>0</v>
      </c>
      <c r="W64" s="29">
        <f>SUM(W43:W63)</f>
        <v>689999234.53362191</v>
      </c>
      <c r="X64" s="98"/>
      <c r="Y64" s="94">
        <f>W64/10^5</f>
        <v>6899.9923453362189</v>
      </c>
    </row>
    <row r="65" spans="1:25" ht="24.9" customHeight="1" x14ac:dyDescent="0.3">
      <c r="A65" s="100"/>
      <c r="B65" s="101"/>
      <c r="C65" s="102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82"/>
    </row>
    <row r="66" spans="1:25" ht="24.9" customHeight="1" x14ac:dyDescent="0.3">
      <c r="A66" s="103" t="s">
        <v>26</v>
      </c>
      <c r="B66" s="204">
        <f t="shared" ref="B66:V66" si="77">B64/10^5</f>
        <v>0</v>
      </c>
      <c r="C66" s="204">
        <f t="shared" si="77"/>
        <v>116.94902280230878</v>
      </c>
      <c r="D66" s="104">
        <f t="shared" si="77"/>
        <v>175.42353420346319</v>
      </c>
      <c r="E66" s="104">
        <f t="shared" si="77"/>
        <v>292.37255700577197</v>
      </c>
      <c r="F66" s="104">
        <f t="shared" si="77"/>
        <v>467.7960912092351</v>
      </c>
      <c r="G66" s="104">
        <f t="shared" si="77"/>
        <v>467.7960912092351</v>
      </c>
      <c r="H66" s="104">
        <f t="shared" si="77"/>
        <v>467.7960912092351</v>
      </c>
      <c r="I66" s="104">
        <f t="shared" si="77"/>
        <v>701.69413681385277</v>
      </c>
      <c r="J66" s="104">
        <f t="shared" si="77"/>
        <v>701.69413681385277</v>
      </c>
      <c r="K66" s="104">
        <f t="shared" si="77"/>
        <v>701.69413681385265</v>
      </c>
      <c r="L66" s="104">
        <f t="shared" si="77"/>
        <v>877.11767101731584</v>
      </c>
      <c r="M66" s="104">
        <f t="shared" si="77"/>
        <v>877.11767101731584</v>
      </c>
      <c r="N66" s="104">
        <f t="shared" si="77"/>
        <v>1052.5412052207789</v>
      </c>
      <c r="O66" s="104">
        <f t="shared" si="77"/>
        <v>0</v>
      </c>
      <c r="P66" s="104">
        <f t="shared" si="77"/>
        <v>0</v>
      </c>
      <c r="Q66" s="104">
        <f t="shared" si="77"/>
        <v>0</v>
      </c>
      <c r="R66" s="104">
        <f t="shared" si="77"/>
        <v>0</v>
      </c>
      <c r="S66" s="104">
        <f t="shared" si="77"/>
        <v>0</v>
      </c>
      <c r="T66" s="104">
        <f t="shared" si="77"/>
        <v>0</v>
      </c>
      <c r="U66" s="104">
        <f t="shared" si="77"/>
        <v>0</v>
      </c>
      <c r="V66" s="104">
        <f t="shared" si="77"/>
        <v>0</v>
      </c>
      <c r="W66" s="104">
        <f>SUM(B66:V66)</f>
        <v>6899.9923453362171</v>
      </c>
      <c r="X66" s="82"/>
    </row>
    <row r="67" spans="1:25" ht="12.75" customHeight="1" x14ac:dyDescent="0.3"/>
    <row r="68" spans="1:25" s="105" customFormat="1" ht="12.75" customHeight="1" x14ac:dyDescent="0.3">
      <c r="A68" s="1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7"/>
    </row>
    <row r="69" spans="1:25" ht="12.75" customHeight="1" x14ac:dyDescent="0.3">
      <c r="A69" s="1"/>
      <c r="Y69" s="108"/>
    </row>
    <row r="70" spans="1:25" ht="12.75" customHeight="1" x14ac:dyDescent="0.3">
      <c r="A70" s="1"/>
    </row>
    <row r="71" spans="1:25" ht="12.75" customHeight="1" x14ac:dyDescent="0.3">
      <c r="A71" s="1"/>
    </row>
    <row r="72" spans="1:25" ht="12.75" customHeight="1" x14ac:dyDescent="0.3">
      <c r="A72" s="1"/>
    </row>
    <row r="73" spans="1:25" ht="12.75" customHeight="1" x14ac:dyDescent="0.3">
      <c r="A73" s="1"/>
    </row>
  </sheetData>
  <mergeCells count="1">
    <mergeCell ref="A1:W1"/>
  </mergeCells>
  <pageMargins left="0.16" right="0.16" top="0.46" bottom="0.5699999999999999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workbookViewId="0"/>
  </sheetViews>
  <sheetFormatPr defaultRowHeight="24.9" customHeight="1" x14ac:dyDescent="0.3"/>
  <cols>
    <col min="1" max="1" width="4.6640625" style="109" customWidth="1"/>
    <col min="2" max="2" width="10.6640625" style="109" customWidth="1"/>
    <col min="3" max="3" width="51.44140625" style="109" bestFit="1" customWidth="1"/>
    <col min="4" max="4" width="10.44140625" style="109" customWidth="1"/>
    <col min="5" max="5" width="17.5546875" style="109" customWidth="1"/>
    <col min="6" max="6" width="12.5546875" style="109" bestFit="1" customWidth="1"/>
    <col min="7" max="7" width="14.33203125" style="109" customWidth="1"/>
    <col min="8" max="8" width="13" style="109" customWidth="1"/>
    <col min="9" max="9" width="12.5546875" style="109" customWidth="1"/>
    <col min="10" max="10" width="12.44140625" style="109" customWidth="1"/>
    <col min="11" max="11" width="13" style="109" customWidth="1"/>
    <col min="12" max="12" width="12.5546875" style="109" bestFit="1" customWidth="1"/>
    <col min="13" max="16" width="12.5546875" style="109" customWidth="1"/>
    <col min="17" max="17" width="13.6640625" style="109" customWidth="1"/>
    <col min="18" max="25" width="13.6640625" style="109" hidden="1" customWidth="1"/>
    <col min="26" max="26" width="13.109375" style="109" customWidth="1"/>
    <col min="27" max="27" width="10.109375" style="109" customWidth="1"/>
    <col min="28" max="28" width="10.6640625" style="109" customWidth="1"/>
    <col min="29" max="29" width="10.5546875" style="109" customWidth="1"/>
    <col min="30" max="30" width="11.5546875" style="109" customWidth="1"/>
    <col min="31" max="36" width="9.109375" style="109"/>
    <col min="37" max="37" width="6" style="109" customWidth="1"/>
    <col min="38" max="263" width="9.109375" style="109"/>
    <col min="264" max="264" width="4.6640625" style="109" customWidth="1"/>
    <col min="265" max="265" width="14" style="109" customWidth="1"/>
    <col min="266" max="266" width="39.5546875" style="109" customWidth="1"/>
    <col min="267" max="267" width="10.44140625" style="109" customWidth="1"/>
    <col min="268" max="268" width="10" style="109" customWidth="1"/>
    <col min="269" max="269" width="13.5546875" style="109" customWidth="1"/>
    <col min="270" max="270" width="12.6640625" style="109" customWidth="1"/>
    <col min="271" max="271" width="13" style="109" customWidth="1"/>
    <col min="272" max="272" width="12.5546875" style="109" customWidth="1"/>
    <col min="273" max="273" width="12.44140625" style="109" customWidth="1"/>
    <col min="274" max="274" width="13" style="109" customWidth="1"/>
    <col min="275" max="275" width="12.109375" style="109" customWidth="1"/>
    <col min="276" max="276" width="12.5546875" style="109" customWidth="1"/>
    <col min="277" max="277" width="13.6640625" style="109" customWidth="1"/>
    <col min="278" max="278" width="13" style="109" customWidth="1"/>
    <col min="279" max="281" width="11.6640625" style="109" customWidth="1"/>
    <col min="282" max="282" width="11.33203125" style="109" customWidth="1"/>
    <col min="283" max="283" width="10.109375" style="109" customWidth="1"/>
    <col min="284" max="284" width="10.6640625" style="109" customWidth="1"/>
    <col min="285" max="285" width="10.5546875" style="109" customWidth="1"/>
    <col min="286" max="286" width="11.5546875" style="109" customWidth="1"/>
    <col min="287" max="292" width="9.109375" style="109"/>
    <col min="293" max="293" width="6" style="109" customWidth="1"/>
    <col min="294" max="519" width="9.109375" style="109"/>
    <col min="520" max="520" width="4.6640625" style="109" customWidth="1"/>
    <col min="521" max="521" width="14" style="109" customWidth="1"/>
    <col min="522" max="522" width="39.5546875" style="109" customWidth="1"/>
    <col min="523" max="523" width="10.44140625" style="109" customWidth="1"/>
    <col min="524" max="524" width="10" style="109" customWidth="1"/>
    <col min="525" max="525" width="13.5546875" style="109" customWidth="1"/>
    <col min="526" max="526" width="12.6640625" style="109" customWidth="1"/>
    <col min="527" max="527" width="13" style="109" customWidth="1"/>
    <col min="528" max="528" width="12.5546875" style="109" customWidth="1"/>
    <col min="529" max="529" width="12.44140625" style="109" customWidth="1"/>
    <col min="530" max="530" width="13" style="109" customWidth="1"/>
    <col min="531" max="531" width="12.109375" style="109" customWidth="1"/>
    <col min="532" max="532" width="12.5546875" style="109" customWidth="1"/>
    <col min="533" max="533" width="13.6640625" style="109" customWidth="1"/>
    <col min="534" max="534" width="13" style="109" customWidth="1"/>
    <col min="535" max="537" width="11.6640625" style="109" customWidth="1"/>
    <col min="538" max="538" width="11.33203125" style="109" customWidth="1"/>
    <col min="539" max="539" width="10.109375" style="109" customWidth="1"/>
    <col min="540" max="540" width="10.6640625" style="109" customWidth="1"/>
    <col min="541" max="541" width="10.5546875" style="109" customWidth="1"/>
    <col min="542" max="542" width="11.5546875" style="109" customWidth="1"/>
    <col min="543" max="548" width="9.109375" style="109"/>
    <col min="549" max="549" width="6" style="109" customWidth="1"/>
    <col min="550" max="775" width="9.109375" style="109"/>
    <col min="776" max="776" width="4.6640625" style="109" customWidth="1"/>
    <col min="777" max="777" width="14" style="109" customWidth="1"/>
    <col min="778" max="778" width="39.5546875" style="109" customWidth="1"/>
    <col min="779" max="779" width="10.44140625" style="109" customWidth="1"/>
    <col min="780" max="780" width="10" style="109" customWidth="1"/>
    <col min="781" max="781" width="13.5546875" style="109" customWidth="1"/>
    <col min="782" max="782" width="12.6640625" style="109" customWidth="1"/>
    <col min="783" max="783" width="13" style="109" customWidth="1"/>
    <col min="784" max="784" width="12.5546875" style="109" customWidth="1"/>
    <col min="785" max="785" width="12.44140625" style="109" customWidth="1"/>
    <col min="786" max="786" width="13" style="109" customWidth="1"/>
    <col min="787" max="787" width="12.109375" style="109" customWidth="1"/>
    <col min="788" max="788" width="12.5546875" style="109" customWidth="1"/>
    <col min="789" max="789" width="13.6640625" style="109" customWidth="1"/>
    <col min="790" max="790" width="13" style="109" customWidth="1"/>
    <col min="791" max="793" width="11.6640625" style="109" customWidth="1"/>
    <col min="794" max="794" width="11.33203125" style="109" customWidth="1"/>
    <col min="795" max="795" width="10.109375" style="109" customWidth="1"/>
    <col min="796" max="796" width="10.6640625" style="109" customWidth="1"/>
    <col min="797" max="797" width="10.5546875" style="109" customWidth="1"/>
    <col min="798" max="798" width="11.5546875" style="109" customWidth="1"/>
    <col min="799" max="804" width="9.109375" style="109"/>
    <col min="805" max="805" width="6" style="109" customWidth="1"/>
    <col min="806" max="1031" width="9.109375" style="109"/>
    <col min="1032" max="1032" width="4.6640625" style="109" customWidth="1"/>
    <col min="1033" max="1033" width="14" style="109" customWidth="1"/>
    <col min="1034" max="1034" width="39.5546875" style="109" customWidth="1"/>
    <col min="1035" max="1035" width="10.44140625" style="109" customWidth="1"/>
    <col min="1036" max="1036" width="10" style="109" customWidth="1"/>
    <col min="1037" max="1037" width="13.5546875" style="109" customWidth="1"/>
    <col min="1038" max="1038" width="12.6640625" style="109" customWidth="1"/>
    <col min="1039" max="1039" width="13" style="109" customWidth="1"/>
    <col min="1040" max="1040" width="12.5546875" style="109" customWidth="1"/>
    <col min="1041" max="1041" width="12.44140625" style="109" customWidth="1"/>
    <col min="1042" max="1042" width="13" style="109" customWidth="1"/>
    <col min="1043" max="1043" width="12.109375" style="109" customWidth="1"/>
    <col min="1044" max="1044" width="12.5546875" style="109" customWidth="1"/>
    <col min="1045" max="1045" width="13.6640625" style="109" customWidth="1"/>
    <col min="1046" max="1046" width="13" style="109" customWidth="1"/>
    <col min="1047" max="1049" width="11.6640625" style="109" customWidth="1"/>
    <col min="1050" max="1050" width="11.33203125" style="109" customWidth="1"/>
    <col min="1051" max="1051" width="10.109375" style="109" customWidth="1"/>
    <col min="1052" max="1052" width="10.6640625" style="109" customWidth="1"/>
    <col min="1053" max="1053" width="10.5546875" style="109" customWidth="1"/>
    <col min="1054" max="1054" width="11.5546875" style="109" customWidth="1"/>
    <col min="1055" max="1060" width="9.109375" style="109"/>
    <col min="1061" max="1061" width="6" style="109" customWidth="1"/>
    <col min="1062" max="1287" width="9.109375" style="109"/>
    <col min="1288" max="1288" width="4.6640625" style="109" customWidth="1"/>
    <col min="1289" max="1289" width="14" style="109" customWidth="1"/>
    <col min="1290" max="1290" width="39.5546875" style="109" customWidth="1"/>
    <col min="1291" max="1291" width="10.44140625" style="109" customWidth="1"/>
    <col min="1292" max="1292" width="10" style="109" customWidth="1"/>
    <col min="1293" max="1293" width="13.5546875" style="109" customWidth="1"/>
    <col min="1294" max="1294" width="12.6640625" style="109" customWidth="1"/>
    <col min="1295" max="1295" width="13" style="109" customWidth="1"/>
    <col min="1296" max="1296" width="12.5546875" style="109" customWidth="1"/>
    <col min="1297" max="1297" width="12.44140625" style="109" customWidth="1"/>
    <col min="1298" max="1298" width="13" style="109" customWidth="1"/>
    <col min="1299" max="1299" width="12.109375" style="109" customWidth="1"/>
    <col min="1300" max="1300" width="12.5546875" style="109" customWidth="1"/>
    <col min="1301" max="1301" width="13.6640625" style="109" customWidth="1"/>
    <col min="1302" max="1302" width="13" style="109" customWidth="1"/>
    <col min="1303" max="1305" width="11.6640625" style="109" customWidth="1"/>
    <col min="1306" max="1306" width="11.33203125" style="109" customWidth="1"/>
    <col min="1307" max="1307" width="10.109375" style="109" customWidth="1"/>
    <col min="1308" max="1308" width="10.6640625" style="109" customWidth="1"/>
    <col min="1309" max="1309" width="10.5546875" style="109" customWidth="1"/>
    <col min="1310" max="1310" width="11.5546875" style="109" customWidth="1"/>
    <col min="1311" max="1316" width="9.109375" style="109"/>
    <col min="1317" max="1317" width="6" style="109" customWidth="1"/>
    <col min="1318" max="1543" width="9.109375" style="109"/>
    <col min="1544" max="1544" width="4.6640625" style="109" customWidth="1"/>
    <col min="1545" max="1545" width="14" style="109" customWidth="1"/>
    <col min="1546" max="1546" width="39.5546875" style="109" customWidth="1"/>
    <col min="1547" max="1547" width="10.44140625" style="109" customWidth="1"/>
    <col min="1548" max="1548" width="10" style="109" customWidth="1"/>
    <col min="1549" max="1549" width="13.5546875" style="109" customWidth="1"/>
    <col min="1550" max="1550" width="12.6640625" style="109" customWidth="1"/>
    <col min="1551" max="1551" width="13" style="109" customWidth="1"/>
    <col min="1552" max="1552" width="12.5546875" style="109" customWidth="1"/>
    <col min="1553" max="1553" width="12.44140625" style="109" customWidth="1"/>
    <col min="1554" max="1554" width="13" style="109" customWidth="1"/>
    <col min="1555" max="1555" width="12.109375" style="109" customWidth="1"/>
    <col min="1556" max="1556" width="12.5546875" style="109" customWidth="1"/>
    <col min="1557" max="1557" width="13.6640625" style="109" customWidth="1"/>
    <col min="1558" max="1558" width="13" style="109" customWidth="1"/>
    <col min="1559" max="1561" width="11.6640625" style="109" customWidth="1"/>
    <col min="1562" max="1562" width="11.33203125" style="109" customWidth="1"/>
    <col min="1563" max="1563" width="10.109375" style="109" customWidth="1"/>
    <col min="1564" max="1564" width="10.6640625" style="109" customWidth="1"/>
    <col min="1565" max="1565" width="10.5546875" style="109" customWidth="1"/>
    <col min="1566" max="1566" width="11.5546875" style="109" customWidth="1"/>
    <col min="1567" max="1572" width="9.109375" style="109"/>
    <col min="1573" max="1573" width="6" style="109" customWidth="1"/>
    <col min="1574" max="1799" width="9.109375" style="109"/>
    <col min="1800" max="1800" width="4.6640625" style="109" customWidth="1"/>
    <col min="1801" max="1801" width="14" style="109" customWidth="1"/>
    <col min="1802" max="1802" width="39.5546875" style="109" customWidth="1"/>
    <col min="1803" max="1803" width="10.44140625" style="109" customWidth="1"/>
    <col min="1804" max="1804" width="10" style="109" customWidth="1"/>
    <col min="1805" max="1805" width="13.5546875" style="109" customWidth="1"/>
    <col min="1806" max="1806" width="12.6640625" style="109" customWidth="1"/>
    <col min="1807" max="1807" width="13" style="109" customWidth="1"/>
    <col min="1808" max="1808" width="12.5546875" style="109" customWidth="1"/>
    <col min="1809" max="1809" width="12.44140625" style="109" customWidth="1"/>
    <col min="1810" max="1810" width="13" style="109" customWidth="1"/>
    <col min="1811" max="1811" width="12.109375" style="109" customWidth="1"/>
    <col min="1812" max="1812" width="12.5546875" style="109" customWidth="1"/>
    <col min="1813" max="1813" width="13.6640625" style="109" customWidth="1"/>
    <col min="1814" max="1814" width="13" style="109" customWidth="1"/>
    <col min="1815" max="1817" width="11.6640625" style="109" customWidth="1"/>
    <col min="1818" max="1818" width="11.33203125" style="109" customWidth="1"/>
    <col min="1819" max="1819" width="10.109375" style="109" customWidth="1"/>
    <col min="1820" max="1820" width="10.6640625" style="109" customWidth="1"/>
    <col min="1821" max="1821" width="10.5546875" style="109" customWidth="1"/>
    <col min="1822" max="1822" width="11.5546875" style="109" customWidth="1"/>
    <col min="1823" max="1828" width="9.109375" style="109"/>
    <col min="1829" max="1829" width="6" style="109" customWidth="1"/>
    <col min="1830" max="2055" width="9.109375" style="109"/>
    <col min="2056" max="2056" width="4.6640625" style="109" customWidth="1"/>
    <col min="2057" max="2057" width="14" style="109" customWidth="1"/>
    <col min="2058" max="2058" width="39.5546875" style="109" customWidth="1"/>
    <col min="2059" max="2059" width="10.44140625" style="109" customWidth="1"/>
    <col min="2060" max="2060" width="10" style="109" customWidth="1"/>
    <col min="2061" max="2061" width="13.5546875" style="109" customWidth="1"/>
    <col min="2062" max="2062" width="12.6640625" style="109" customWidth="1"/>
    <col min="2063" max="2063" width="13" style="109" customWidth="1"/>
    <col min="2064" max="2064" width="12.5546875" style="109" customWidth="1"/>
    <col min="2065" max="2065" width="12.44140625" style="109" customWidth="1"/>
    <col min="2066" max="2066" width="13" style="109" customWidth="1"/>
    <col min="2067" max="2067" width="12.109375" style="109" customWidth="1"/>
    <col min="2068" max="2068" width="12.5546875" style="109" customWidth="1"/>
    <col min="2069" max="2069" width="13.6640625" style="109" customWidth="1"/>
    <col min="2070" max="2070" width="13" style="109" customWidth="1"/>
    <col min="2071" max="2073" width="11.6640625" style="109" customWidth="1"/>
    <col min="2074" max="2074" width="11.33203125" style="109" customWidth="1"/>
    <col min="2075" max="2075" width="10.109375" style="109" customWidth="1"/>
    <col min="2076" max="2076" width="10.6640625" style="109" customWidth="1"/>
    <col min="2077" max="2077" width="10.5546875" style="109" customWidth="1"/>
    <col min="2078" max="2078" width="11.5546875" style="109" customWidth="1"/>
    <col min="2079" max="2084" width="9.109375" style="109"/>
    <col min="2085" max="2085" width="6" style="109" customWidth="1"/>
    <col min="2086" max="2311" width="9.109375" style="109"/>
    <col min="2312" max="2312" width="4.6640625" style="109" customWidth="1"/>
    <col min="2313" max="2313" width="14" style="109" customWidth="1"/>
    <col min="2314" max="2314" width="39.5546875" style="109" customWidth="1"/>
    <col min="2315" max="2315" width="10.44140625" style="109" customWidth="1"/>
    <col min="2316" max="2316" width="10" style="109" customWidth="1"/>
    <col min="2317" max="2317" width="13.5546875" style="109" customWidth="1"/>
    <col min="2318" max="2318" width="12.6640625" style="109" customWidth="1"/>
    <col min="2319" max="2319" width="13" style="109" customWidth="1"/>
    <col min="2320" max="2320" width="12.5546875" style="109" customWidth="1"/>
    <col min="2321" max="2321" width="12.44140625" style="109" customWidth="1"/>
    <col min="2322" max="2322" width="13" style="109" customWidth="1"/>
    <col min="2323" max="2323" width="12.109375" style="109" customWidth="1"/>
    <col min="2324" max="2324" width="12.5546875" style="109" customWidth="1"/>
    <col min="2325" max="2325" width="13.6640625" style="109" customWidth="1"/>
    <col min="2326" max="2326" width="13" style="109" customWidth="1"/>
    <col min="2327" max="2329" width="11.6640625" style="109" customWidth="1"/>
    <col min="2330" max="2330" width="11.33203125" style="109" customWidth="1"/>
    <col min="2331" max="2331" width="10.109375" style="109" customWidth="1"/>
    <col min="2332" max="2332" width="10.6640625" style="109" customWidth="1"/>
    <col min="2333" max="2333" width="10.5546875" style="109" customWidth="1"/>
    <col min="2334" max="2334" width="11.5546875" style="109" customWidth="1"/>
    <col min="2335" max="2340" width="9.109375" style="109"/>
    <col min="2341" max="2341" width="6" style="109" customWidth="1"/>
    <col min="2342" max="2567" width="9.109375" style="109"/>
    <col min="2568" max="2568" width="4.6640625" style="109" customWidth="1"/>
    <col min="2569" max="2569" width="14" style="109" customWidth="1"/>
    <col min="2570" max="2570" width="39.5546875" style="109" customWidth="1"/>
    <col min="2571" max="2571" width="10.44140625" style="109" customWidth="1"/>
    <col min="2572" max="2572" width="10" style="109" customWidth="1"/>
    <col min="2573" max="2573" width="13.5546875" style="109" customWidth="1"/>
    <col min="2574" max="2574" width="12.6640625" style="109" customWidth="1"/>
    <col min="2575" max="2575" width="13" style="109" customWidth="1"/>
    <col min="2576" max="2576" width="12.5546875" style="109" customWidth="1"/>
    <col min="2577" max="2577" width="12.44140625" style="109" customWidth="1"/>
    <col min="2578" max="2578" width="13" style="109" customWidth="1"/>
    <col min="2579" max="2579" width="12.109375" style="109" customWidth="1"/>
    <col min="2580" max="2580" width="12.5546875" style="109" customWidth="1"/>
    <col min="2581" max="2581" width="13.6640625" style="109" customWidth="1"/>
    <col min="2582" max="2582" width="13" style="109" customWidth="1"/>
    <col min="2583" max="2585" width="11.6640625" style="109" customWidth="1"/>
    <col min="2586" max="2586" width="11.33203125" style="109" customWidth="1"/>
    <col min="2587" max="2587" width="10.109375" style="109" customWidth="1"/>
    <col min="2588" max="2588" width="10.6640625" style="109" customWidth="1"/>
    <col min="2589" max="2589" width="10.5546875" style="109" customWidth="1"/>
    <col min="2590" max="2590" width="11.5546875" style="109" customWidth="1"/>
    <col min="2591" max="2596" width="9.109375" style="109"/>
    <col min="2597" max="2597" width="6" style="109" customWidth="1"/>
    <col min="2598" max="2823" width="9.109375" style="109"/>
    <col min="2824" max="2824" width="4.6640625" style="109" customWidth="1"/>
    <col min="2825" max="2825" width="14" style="109" customWidth="1"/>
    <col min="2826" max="2826" width="39.5546875" style="109" customWidth="1"/>
    <col min="2827" max="2827" width="10.44140625" style="109" customWidth="1"/>
    <col min="2828" max="2828" width="10" style="109" customWidth="1"/>
    <col min="2829" max="2829" width="13.5546875" style="109" customWidth="1"/>
    <col min="2830" max="2830" width="12.6640625" style="109" customWidth="1"/>
    <col min="2831" max="2831" width="13" style="109" customWidth="1"/>
    <col min="2832" max="2832" width="12.5546875" style="109" customWidth="1"/>
    <col min="2833" max="2833" width="12.44140625" style="109" customWidth="1"/>
    <col min="2834" max="2834" width="13" style="109" customWidth="1"/>
    <col min="2835" max="2835" width="12.109375" style="109" customWidth="1"/>
    <col min="2836" max="2836" width="12.5546875" style="109" customWidth="1"/>
    <col min="2837" max="2837" width="13.6640625" style="109" customWidth="1"/>
    <col min="2838" max="2838" width="13" style="109" customWidth="1"/>
    <col min="2839" max="2841" width="11.6640625" style="109" customWidth="1"/>
    <col min="2842" max="2842" width="11.33203125" style="109" customWidth="1"/>
    <col min="2843" max="2843" width="10.109375" style="109" customWidth="1"/>
    <col min="2844" max="2844" width="10.6640625" style="109" customWidth="1"/>
    <col min="2845" max="2845" width="10.5546875" style="109" customWidth="1"/>
    <col min="2846" max="2846" width="11.5546875" style="109" customWidth="1"/>
    <col min="2847" max="2852" width="9.109375" style="109"/>
    <col min="2853" max="2853" width="6" style="109" customWidth="1"/>
    <col min="2854" max="3079" width="9.109375" style="109"/>
    <col min="3080" max="3080" width="4.6640625" style="109" customWidth="1"/>
    <col min="3081" max="3081" width="14" style="109" customWidth="1"/>
    <col min="3082" max="3082" width="39.5546875" style="109" customWidth="1"/>
    <col min="3083" max="3083" width="10.44140625" style="109" customWidth="1"/>
    <col min="3084" max="3084" width="10" style="109" customWidth="1"/>
    <col min="3085" max="3085" width="13.5546875" style="109" customWidth="1"/>
    <col min="3086" max="3086" width="12.6640625" style="109" customWidth="1"/>
    <col min="3087" max="3087" width="13" style="109" customWidth="1"/>
    <col min="3088" max="3088" width="12.5546875" style="109" customWidth="1"/>
    <col min="3089" max="3089" width="12.44140625" style="109" customWidth="1"/>
    <col min="3090" max="3090" width="13" style="109" customWidth="1"/>
    <col min="3091" max="3091" width="12.109375" style="109" customWidth="1"/>
    <col min="3092" max="3092" width="12.5546875" style="109" customWidth="1"/>
    <col min="3093" max="3093" width="13.6640625" style="109" customWidth="1"/>
    <col min="3094" max="3094" width="13" style="109" customWidth="1"/>
    <col min="3095" max="3097" width="11.6640625" style="109" customWidth="1"/>
    <col min="3098" max="3098" width="11.33203125" style="109" customWidth="1"/>
    <col min="3099" max="3099" width="10.109375" style="109" customWidth="1"/>
    <col min="3100" max="3100" width="10.6640625" style="109" customWidth="1"/>
    <col min="3101" max="3101" width="10.5546875" style="109" customWidth="1"/>
    <col min="3102" max="3102" width="11.5546875" style="109" customWidth="1"/>
    <col min="3103" max="3108" width="9.109375" style="109"/>
    <col min="3109" max="3109" width="6" style="109" customWidth="1"/>
    <col min="3110" max="3335" width="9.109375" style="109"/>
    <col min="3336" max="3336" width="4.6640625" style="109" customWidth="1"/>
    <col min="3337" max="3337" width="14" style="109" customWidth="1"/>
    <col min="3338" max="3338" width="39.5546875" style="109" customWidth="1"/>
    <col min="3339" max="3339" width="10.44140625" style="109" customWidth="1"/>
    <col min="3340" max="3340" width="10" style="109" customWidth="1"/>
    <col min="3341" max="3341" width="13.5546875" style="109" customWidth="1"/>
    <col min="3342" max="3342" width="12.6640625" style="109" customWidth="1"/>
    <col min="3343" max="3343" width="13" style="109" customWidth="1"/>
    <col min="3344" max="3344" width="12.5546875" style="109" customWidth="1"/>
    <col min="3345" max="3345" width="12.44140625" style="109" customWidth="1"/>
    <col min="3346" max="3346" width="13" style="109" customWidth="1"/>
    <col min="3347" max="3347" width="12.109375" style="109" customWidth="1"/>
    <col min="3348" max="3348" width="12.5546875" style="109" customWidth="1"/>
    <col min="3349" max="3349" width="13.6640625" style="109" customWidth="1"/>
    <col min="3350" max="3350" width="13" style="109" customWidth="1"/>
    <col min="3351" max="3353" width="11.6640625" style="109" customWidth="1"/>
    <col min="3354" max="3354" width="11.33203125" style="109" customWidth="1"/>
    <col min="3355" max="3355" width="10.109375" style="109" customWidth="1"/>
    <col min="3356" max="3356" width="10.6640625" style="109" customWidth="1"/>
    <col min="3357" max="3357" width="10.5546875" style="109" customWidth="1"/>
    <col min="3358" max="3358" width="11.5546875" style="109" customWidth="1"/>
    <col min="3359" max="3364" width="9.109375" style="109"/>
    <col min="3365" max="3365" width="6" style="109" customWidth="1"/>
    <col min="3366" max="3591" width="9.109375" style="109"/>
    <col min="3592" max="3592" width="4.6640625" style="109" customWidth="1"/>
    <col min="3593" max="3593" width="14" style="109" customWidth="1"/>
    <col min="3594" max="3594" width="39.5546875" style="109" customWidth="1"/>
    <col min="3595" max="3595" width="10.44140625" style="109" customWidth="1"/>
    <col min="3596" max="3596" width="10" style="109" customWidth="1"/>
    <col min="3597" max="3597" width="13.5546875" style="109" customWidth="1"/>
    <col min="3598" max="3598" width="12.6640625" style="109" customWidth="1"/>
    <col min="3599" max="3599" width="13" style="109" customWidth="1"/>
    <col min="3600" max="3600" width="12.5546875" style="109" customWidth="1"/>
    <col min="3601" max="3601" width="12.44140625" style="109" customWidth="1"/>
    <col min="3602" max="3602" width="13" style="109" customWidth="1"/>
    <col min="3603" max="3603" width="12.109375" style="109" customWidth="1"/>
    <col min="3604" max="3604" width="12.5546875" style="109" customWidth="1"/>
    <col min="3605" max="3605" width="13.6640625" style="109" customWidth="1"/>
    <col min="3606" max="3606" width="13" style="109" customWidth="1"/>
    <col min="3607" max="3609" width="11.6640625" style="109" customWidth="1"/>
    <col min="3610" max="3610" width="11.33203125" style="109" customWidth="1"/>
    <col min="3611" max="3611" width="10.109375" style="109" customWidth="1"/>
    <col min="3612" max="3612" width="10.6640625" style="109" customWidth="1"/>
    <col min="3613" max="3613" width="10.5546875" style="109" customWidth="1"/>
    <col min="3614" max="3614" width="11.5546875" style="109" customWidth="1"/>
    <col min="3615" max="3620" width="9.109375" style="109"/>
    <col min="3621" max="3621" width="6" style="109" customWidth="1"/>
    <col min="3622" max="3847" width="9.109375" style="109"/>
    <col min="3848" max="3848" width="4.6640625" style="109" customWidth="1"/>
    <col min="3849" max="3849" width="14" style="109" customWidth="1"/>
    <col min="3850" max="3850" width="39.5546875" style="109" customWidth="1"/>
    <col min="3851" max="3851" width="10.44140625" style="109" customWidth="1"/>
    <col min="3852" max="3852" width="10" style="109" customWidth="1"/>
    <col min="3853" max="3853" width="13.5546875" style="109" customWidth="1"/>
    <col min="3854" max="3854" width="12.6640625" style="109" customWidth="1"/>
    <col min="3855" max="3855" width="13" style="109" customWidth="1"/>
    <col min="3856" max="3856" width="12.5546875" style="109" customWidth="1"/>
    <col min="3857" max="3857" width="12.44140625" style="109" customWidth="1"/>
    <col min="3858" max="3858" width="13" style="109" customWidth="1"/>
    <col min="3859" max="3859" width="12.109375" style="109" customWidth="1"/>
    <col min="3860" max="3860" width="12.5546875" style="109" customWidth="1"/>
    <col min="3861" max="3861" width="13.6640625" style="109" customWidth="1"/>
    <col min="3862" max="3862" width="13" style="109" customWidth="1"/>
    <col min="3863" max="3865" width="11.6640625" style="109" customWidth="1"/>
    <col min="3866" max="3866" width="11.33203125" style="109" customWidth="1"/>
    <col min="3867" max="3867" width="10.109375" style="109" customWidth="1"/>
    <col min="3868" max="3868" width="10.6640625" style="109" customWidth="1"/>
    <col min="3869" max="3869" width="10.5546875" style="109" customWidth="1"/>
    <col min="3870" max="3870" width="11.5546875" style="109" customWidth="1"/>
    <col min="3871" max="3876" width="9.109375" style="109"/>
    <col min="3877" max="3877" width="6" style="109" customWidth="1"/>
    <col min="3878" max="4103" width="9.109375" style="109"/>
    <col min="4104" max="4104" width="4.6640625" style="109" customWidth="1"/>
    <col min="4105" max="4105" width="14" style="109" customWidth="1"/>
    <col min="4106" max="4106" width="39.5546875" style="109" customWidth="1"/>
    <col min="4107" max="4107" width="10.44140625" style="109" customWidth="1"/>
    <col min="4108" max="4108" width="10" style="109" customWidth="1"/>
    <col min="4109" max="4109" width="13.5546875" style="109" customWidth="1"/>
    <col min="4110" max="4110" width="12.6640625" style="109" customWidth="1"/>
    <col min="4111" max="4111" width="13" style="109" customWidth="1"/>
    <col min="4112" max="4112" width="12.5546875" style="109" customWidth="1"/>
    <col min="4113" max="4113" width="12.44140625" style="109" customWidth="1"/>
    <col min="4114" max="4114" width="13" style="109" customWidth="1"/>
    <col min="4115" max="4115" width="12.109375" style="109" customWidth="1"/>
    <col min="4116" max="4116" width="12.5546875" style="109" customWidth="1"/>
    <col min="4117" max="4117" width="13.6640625" style="109" customWidth="1"/>
    <col min="4118" max="4118" width="13" style="109" customWidth="1"/>
    <col min="4119" max="4121" width="11.6640625" style="109" customWidth="1"/>
    <col min="4122" max="4122" width="11.33203125" style="109" customWidth="1"/>
    <col min="4123" max="4123" width="10.109375" style="109" customWidth="1"/>
    <col min="4124" max="4124" width="10.6640625" style="109" customWidth="1"/>
    <col min="4125" max="4125" width="10.5546875" style="109" customWidth="1"/>
    <col min="4126" max="4126" width="11.5546875" style="109" customWidth="1"/>
    <col min="4127" max="4132" width="9.109375" style="109"/>
    <col min="4133" max="4133" width="6" style="109" customWidth="1"/>
    <col min="4134" max="4359" width="9.109375" style="109"/>
    <col min="4360" max="4360" width="4.6640625" style="109" customWidth="1"/>
    <col min="4361" max="4361" width="14" style="109" customWidth="1"/>
    <col min="4362" max="4362" width="39.5546875" style="109" customWidth="1"/>
    <col min="4363" max="4363" width="10.44140625" style="109" customWidth="1"/>
    <col min="4364" max="4364" width="10" style="109" customWidth="1"/>
    <col min="4365" max="4365" width="13.5546875" style="109" customWidth="1"/>
    <col min="4366" max="4366" width="12.6640625" style="109" customWidth="1"/>
    <col min="4367" max="4367" width="13" style="109" customWidth="1"/>
    <col min="4368" max="4368" width="12.5546875" style="109" customWidth="1"/>
    <col min="4369" max="4369" width="12.44140625" style="109" customWidth="1"/>
    <col min="4370" max="4370" width="13" style="109" customWidth="1"/>
    <col min="4371" max="4371" width="12.109375" style="109" customWidth="1"/>
    <col min="4372" max="4372" width="12.5546875" style="109" customWidth="1"/>
    <col min="4373" max="4373" width="13.6640625" style="109" customWidth="1"/>
    <col min="4374" max="4374" width="13" style="109" customWidth="1"/>
    <col min="4375" max="4377" width="11.6640625" style="109" customWidth="1"/>
    <col min="4378" max="4378" width="11.33203125" style="109" customWidth="1"/>
    <col min="4379" max="4379" width="10.109375" style="109" customWidth="1"/>
    <col min="4380" max="4380" width="10.6640625" style="109" customWidth="1"/>
    <col min="4381" max="4381" width="10.5546875" style="109" customWidth="1"/>
    <col min="4382" max="4382" width="11.5546875" style="109" customWidth="1"/>
    <col min="4383" max="4388" width="9.109375" style="109"/>
    <col min="4389" max="4389" width="6" style="109" customWidth="1"/>
    <col min="4390" max="4615" width="9.109375" style="109"/>
    <col min="4616" max="4616" width="4.6640625" style="109" customWidth="1"/>
    <col min="4617" max="4617" width="14" style="109" customWidth="1"/>
    <col min="4618" max="4618" width="39.5546875" style="109" customWidth="1"/>
    <col min="4619" max="4619" width="10.44140625" style="109" customWidth="1"/>
    <col min="4620" max="4620" width="10" style="109" customWidth="1"/>
    <col min="4621" max="4621" width="13.5546875" style="109" customWidth="1"/>
    <col min="4622" max="4622" width="12.6640625" style="109" customWidth="1"/>
    <col min="4623" max="4623" width="13" style="109" customWidth="1"/>
    <col min="4624" max="4624" width="12.5546875" style="109" customWidth="1"/>
    <col min="4625" max="4625" width="12.44140625" style="109" customWidth="1"/>
    <col min="4626" max="4626" width="13" style="109" customWidth="1"/>
    <col min="4627" max="4627" width="12.109375" style="109" customWidth="1"/>
    <col min="4628" max="4628" width="12.5546875" style="109" customWidth="1"/>
    <col min="4629" max="4629" width="13.6640625" style="109" customWidth="1"/>
    <col min="4630" max="4630" width="13" style="109" customWidth="1"/>
    <col min="4631" max="4633" width="11.6640625" style="109" customWidth="1"/>
    <col min="4634" max="4634" width="11.33203125" style="109" customWidth="1"/>
    <col min="4635" max="4635" width="10.109375" style="109" customWidth="1"/>
    <col min="4636" max="4636" width="10.6640625" style="109" customWidth="1"/>
    <col min="4637" max="4637" width="10.5546875" style="109" customWidth="1"/>
    <col min="4638" max="4638" width="11.5546875" style="109" customWidth="1"/>
    <col min="4639" max="4644" width="9.109375" style="109"/>
    <col min="4645" max="4645" width="6" style="109" customWidth="1"/>
    <col min="4646" max="4871" width="9.109375" style="109"/>
    <col min="4872" max="4872" width="4.6640625" style="109" customWidth="1"/>
    <col min="4873" max="4873" width="14" style="109" customWidth="1"/>
    <col min="4874" max="4874" width="39.5546875" style="109" customWidth="1"/>
    <col min="4875" max="4875" width="10.44140625" style="109" customWidth="1"/>
    <col min="4876" max="4876" width="10" style="109" customWidth="1"/>
    <col min="4877" max="4877" width="13.5546875" style="109" customWidth="1"/>
    <col min="4878" max="4878" width="12.6640625" style="109" customWidth="1"/>
    <col min="4879" max="4879" width="13" style="109" customWidth="1"/>
    <col min="4880" max="4880" width="12.5546875" style="109" customWidth="1"/>
    <col min="4881" max="4881" width="12.44140625" style="109" customWidth="1"/>
    <col min="4882" max="4882" width="13" style="109" customWidth="1"/>
    <col min="4883" max="4883" width="12.109375" style="109" customWidth="1"/>
    <col min="4884" max="4884" width="12.5546875" style="109" customWidth="1"/>
    <col min="4885" max="4885" width="13.6640625" style="109" customWidth="1"/>
    <col min="4886" max="4886" width="13" style="109" customWidth="1"/>
    <col min="4887" max="4889" width="11.6640625" style="109" customWidth="1"/>
    <col min="4890" max="4890" width="11.33203125" style="109" customWidth="1"/>
    <col min="4891" max="4891" width="10.109375" style="109" customWidth="1"/>
    <col min="4892" max="4892" width="10.6640625" style="109" customWidth="1"/>
    <col min="4893" max="4893" width="10.5546875" style="109" customWidth="1"/>
    <col min="4894" max="4894" width="11.5546875" style="109" customWidth="1"/>
    <col min="4895" max="4900" width="9.109375" style="109"/>
    <col min="4901" max="4901" width="6" style="109" customWidth="1"/>
    <col min="4902" max="5127" width="9.109375" style="109"/>
    <col min="5128" max="5128" width="4.6640625" style="109" customWidth="1"/>
    <col min="5129" max="5129" width="14" style="109" customWidth="1"/>
    <col min="5130" max="5130" width="39.5546875" style="109" customWidth="1"/>
    <col min="5131" max="5131" width="10.44140625" style="109" customWidth="1"/>
    <col min="5132" max="5132" width="10" style="109" customWidth="1"/>
    <col min="5133" max="5133" width="13.5546875" style="109" customWidth="1"/>
    <col min="5134" max="5134" width="12.6640625" style="109" customWidth="1"/>
    <col min="5135" max="5135" width="13" style="109" customWidth="1"/>
    <col min="5136" max="5136" width="12.5546875" style="109" customWidth="1"/>
    <col min="5137" max="5137" width="12.44140625" style="109" customWidth="1"/>
    <col min="5138" max="5138" width="13" style="109" customWidth="1"/>
    <col min="5139" max="5139" width="12.109375" style="109" customWidth="1"/>
    <col min="5140" max="5140" width="12.5546875" style="109" customWidth="1"/>
    <col min="5141" max="5141" width="13.6640625" style="109" customWidth="1"/>
    <col min="5142" max="5142" width="13" style="109" customWidth="1"/>
    <col min="5143" max="5145" width="11.6640625" style="109" customWidth="1"/>
    <col min="5146" max="5146" width="11.33203125" style="109" customWidth="1"/>
    <col min="5147" max="5147" width="10.109375" style="109" customWidth="1"/>
    <col min="5148" max="5148" width="10.6640625" style="109" customWidth="1"/>
    <col min="5149" max="5149" width="10.5546875" style="109" customWidth="1"/>
    <col min="5150" max="5150" width="11.5546875" style="109" customWidth="1"/>
    <col min="5151" max="5156" width="9.109375" style="109"/>
    <col min="5157" max="5157" width="6" style="109" customWidth="1"/>
    <col min="5158" max="5383" width="9.109375" style="109"/>
    <col min="5384" max="5384" width="4.6640625" style="109" customWidth="1"/>
    <col min="5385" max="5385" width="14" style="109" customWidth="1"/>
    <col min="5386" max="5386" width="39.5546875" style="109" customWidth="1"/>
    <col min="5387" max="5387" width="10.44140625" style="109" customWidth="1"/>
    <col min="5388" max="5388" width="10" style="109" customWidth="1"/>
    <col min="5389" max="5389" width="13.5546875" style="109" customWidth="1"/>
    <col min="5390" max="5390" width="12.6640625" style="109" customWidth="1"/>
    <col min="5391" max="5391" width="13" style="109" customWidth="1"/>
    <col min="5392" max="5392" width="12.5546875" style="109" customWidth="1"/>
    <col min="5393" max="5393" width="12.44140625" style="109" customWidth="1"/>
    <col min="5394" max="5394" width="13" style="109" customWidth="1"/>
    <col min="5395" max="5395" width="12.109375" style="109" customWidth="1"/>
    <col min="5396" max="5396" width="12.5546875" style="109" customWidth="1"/>
    <col min="5397" max="5397" width="13.6640625" style="109" customWidth="1"/>
    <col min="5398" max="5398" width="13" style="109" customWidth="1"/>
    <col min="5399" max="5401" width="11.6640625" style="109" customWidth="1"/>
    <col min="5402" max="5402" width="11.33203125" style="109" customWidth="1"/>
    <col min="5403" max="5403" width="10.109375" style="109" customWidth="1"/>
    <col min="5404" max="5404" width="10.6640625" style="109" customWidth="1"/>
    <col min="5405" max="5405" width="10.5546875" style="109" customWidth="1"/>
    <col min="5406" max="5406" width="11.5546875" style="109" customWidth="1"/>
    <col min="5407" max="5412" width="9.109375" style="109"/>
    <col min="5413" max="5413" width="6" style="109" customWidth="1"/>
    <col min="5414" max="5639" width="9.109375" style="109"/>
    <col min="5640" max="5640" width="4.6640625" style="109" customWidth="1"/>
    <col min="5641" max="5641" width="14" style="109" customWidth="1"/>
    <col min="5642" max="5642" width="39.5546875" style="109" customWidth="1"/>
    <col min="5643" max="5643" width="10.44140625" style="109" customWidth="1"/>
    <col min="5644" max="5644" width="10" style="109" customWidth="1"/>
    <col min="5645" max="5645" width="13.5546875" style="109" customWidth="1"/>
    <col min="5646" max="5646" width="12.6640625" style="109" customWidth="1"/>
    <col min="5647" max="5647" width="13" style="109" customWidth="1"/>
    <col min="5648" max="5648" width="12.5546875" style="109" customWidth="1"/>
    <col min="5649" max="5649" width="12.44140625" style="109" customWidth="1"/>
    <col min="5650" max="5650" width="13" style="109" customWidth="1"/>
    <col min="5651" max="5651" width="12.109375" style="109" customWidth="1"/>
    <col min="5652" max="5652" width="12.5546875" style="109" customWidth="1"/>
    <col min="5653" max="5653" width="13.6640625" style="109" customWidth="1"/>
    <col min="5654" max="5654" width="13" style="109" customWidth="1"/>
    <col min="5655" max="5657" width="11.6640625" style="109" customWidth="1"/>
    <col min="5658" max="5658" width="11.33203125" style="109" customWidth="1"/>
    <col min="5659" max="5659" width="10.109375" style="109" customWidth="1"/>
    <col min="5660" max="5660" width="10.6640625" style="109" customWidth="1"/>
    <col min="5661" max="5661" width="10.5546875" style="109" customWidth="1"/>
    <col min="5662" max="5662" width="11.5546875" style="109" customWidth="1"/>
    <col min="5663" max="5668" width="9.109375" style="109"/>
    <col min="5669" max="5669" width="6" style="109" customWidth="1"/>
    <col min="5670" max="5895" width="9.109375" style="109"/>
    <col min="5896" max="5896" width="4.6640625" style="109" customWidth="1"/>
    <col min="5897" max="5897" width="14" style="109" customWidth="1"/>
    <col min="5898" max="5898" width="39.5546875" style="109" customWidth="1"/>
    <col min="5899" max="5899" width="10.44140625" style="109" customWidth="1"/>
    <col min="5900" max="5900" width="10" style="109" customWidth="1"/>
    <col min="5901" max="5901" width="13.5546875" style="109" customWidth="1"/>
    <col min="5902" max="5902" width="12.6640625" style="109" customWidth="1"/>
    <col min="5903" max="5903" width="13" style="109" customWidth="1"/>
    <col min="5904" max="5904" width="12.5546875" style="109" customWidth="1"/>
    <col min="5905" max="5905" width="12.44140625" style="109" customWidth="1"/>
    <col min="5906" max="5906" width="13" style="109" customWidth="1"/>
    <col min="5907" max="5907" width="12.109375" style="109" customWidth="1"/>
    <col min="5908" max="5908" width="12.5546875" style="109" customWidth="1"/>
    <col min="5909" max="5909" width="13.6640625" style="109" customWidth="1"/>
    <col min="5910" max="5910" width="13" style="109" customWidth="1"/>
    <col min="5911" max="5913" width="11.6640625" style="109" customWidth="1"/>
    <col min="5914" max="5914" width="11.33203125" style="109" customWidth="1"/>
    <col min="5915" max="5915" width="10.109375" style="109" customWidth="1"/>
    <col min="5916" max="5916" width="10.6640625" style="109" customWidth="1"/>
    <col min="5917" max="5917" width="10.5546875" style="109" customWidth="1"/>
    <col min="5918" max="5918" width="11.5546875" style="109" customWidth="1"/>
    <col min="5919" max="5924" width="9.109375" style="109"/>
    <col min="5925" max="5925" width="6" style="109" customWidth="1"/>
    <col min="5926" max="6151" width="9.109375" style="109"/>
    <col min="6152" max="6152" width="4.6640625" style="109" customWidth="1"/>
    <col min="6153" max="6153" width="14" style="109" customWidth="1"/>
    <col min="6154" max="6154" width="39.5546875" style="109" customWidth="1"/>
    <col min="6155" max="6155" width="10.44140625" style="109" customWidth="1"/>
    <col min="6156" max="6156" width="10" style="109" customWidth="1"/>
    <col min="6157" max="6157" width="13.5546875" style="109" customWidth="1"/>
    <col min="6158" max="6158" width="12.6640625" style="109" customWidth="1"/>
    <col min="6159" max="6159" width="13" style="109" customWidth="1"/>
    <col min="6160" max="6160" width="12.5546875" style="109" customWidth="1"/>
    <col min="6161" max="6161" width="12.44140625" style="109" customWidth="1"/>
    <col min="6162" max="6162" width="13" style="109" customWidth="1"/>
    <col min="6163" max="6163" width="12.109375" style="109" customWidth="1"/>
    <col min="6164" max="6164" width="12.5546875" style="109" customWidth="1"/>
    <col min="6165" max="6165" width="13.6640625" style="109" customWidth="1"/>
    <col min="6166" max="6166" width="13" style="109" customWidth="1"/>
    <col min="6167" max="6169" width="11.6640625" style="109" customWidth="1"/>
    <col min="6170" max="6170" width="11.33203125" style="109" customWidth="1"/>
    <col min="6171" max="6171" width="10.109375" style="109" customWidth="1"/>
    <col min="6172" max="6172" width="10.6640625" style="109" customWidth="1"/>
    <col min="6173" max="6173" width="10.5546875" style="109" customWidth="1"/>
    <col min="6174" max="6174" width="11.5546875" style="109" customWidth="1"/>
    <col min="6175" max="6180" width="9.109375" style="109"/>
    <col min="6181" max="6181" width="6" style="109" customWidth="1"/>
    <col min="6182" max="6407" width="9.109375" style="109"/>
    <col min="6408" max="6408" width="4.6640625" style="109" customWidth="1"/>
    <col min="6409" max="6409" width="14" style="109" customWidth="1"/>
    <col min="6410" max="6410" width="39.5546875" style="109" customWidth="1"/>
    <col min="6411" max="6411" width="10.44140625" style="109" customWidth="1"/>
    <col min="6412" max="6412" width="10" style="109" customWidth="1"/>
    <col min="6413" max="6413" width="13.5546875" style="109" customWidth="1"/>
    <col min="6414" max="6414" width="12.6640625" style="109" customWidth="1"/>
    <col min="6415" max="6415" width="13" style="109" customWidth="1"/>
    <col min="6416" max="6416" width="12.5546875" style="109" customWidth="1"/>
    <col min="6417" max="6417" width="12.44140625" style="109" customWidth="1"/>
    <col min="6418" max="6418" width="13" style="109" customWidth="1"/>
    <col min="6419" max="6419" width="12.109375" style="109" customWidth="1"/>
    <col min="6420" max="6420" width="12.5546875" style="109" customWidth="1"/>
    <col min="6421" max="6421" width="13.6640625" style="109" customWidth="1"/>
    <col min="6422" max="6422" width="13" style="109" customWidth="1"/>
    <col min="6423" max="6425" width="11.6640625" style="109" customWidth="1"/>
    <col min="6426" max="6426" width="11.33203125" style="109" customWidth="1"/>
    <col min="6427" max="6427" width="10.109375" style="109" customWidth="1"/>
    <col min="6428" max="6428" width="10.6640625" style="109" customWidth="1"/>
    <col min="6429" max="6429" width="10.5546875" style="109" customWidth="1"/>
    <col min="6430" max="6430" width="11.5546875" style="109" customWidth="1"/>
    <col min="6431" max="6436" width="9.109375" style="109"/>
    <col min="6437" max="6437" width="6" style="109" customWidth="1"/>
    <col min="6438" max="6663" width="9.109375" style="109"/>
    <col min="6664" max="6664" width="4.6640625" style="109" customWidth="1"/>
    <col min="6665" max="6665" width="14" style="109" customWidth="1"/>
    <col min="6666" max="6666" width="39.5546875" style="109" customWidth="1"/>
    <col min="6667" max="6667" width="10.44140625" style="109" customWidth="1"/>
    <col min="6668" max="6668" width="10" style="109" customWidth="1"/>
    <col min="6669" max="6669" width="13.5546875" style="109" customWidth="1"/>
    <col min="6670" max="6670" width="12.6640625" style="109" customWidth="1"/>
    <col min="6671" max="6671" width="13" style="109" customWidth="1"/>
    <col min="6672" max="6672" width="12.5546875" style="109" customWidth="1"/>
    <col min="6673" max="6673" width="12.44140625" style="109" customWidth="1"/>
    <col min="6674" max="6674" width="13" style="109" customWidth="1"/>
    <col min="6675" max="6675" width="12.109375" style="109" customWidth="1"/>
    <col min="6676" max="6676" width="12.5546875" style="109" customWidth="1"/>
    <col min="6677" max="6677" width="13.6640625" style="109" customWidth="1"/>
    <col min="6678" max="6678" width="13" style="109" customWidth="1"/>
    <col min="6679" max="6681" width="11.6640625" style="109" customWidth="1"/>
    <col min="6682" max="6682" width="11.33203125" style="109" customWidth="1"/>
    <col min="6683" max="6683" width="10.109375" style="109" customWidth="1"/>
    <col min="6684" max="6684" width="10.6640625" style="109" customWidth="1"/>
    <col min="6685" max="6685" width="10.5546875" style="109" customWidth="1"/>
    <col min="6686" max="6686" width="11.5546875" style="109" customWidth="1"/>
    <col min="6687" max="6692" width="9.109375" style="109"/>
    <col min="6693" max="6693" width="6" style="109" customWidth="1"/>
    <col min="6694" max="6919" width="9.109375" style="109"/>
    <col min="6920" max="6920" width="4.6640625" style="109" customWidth="1"/>
    <col min="6921" max="6921" width="14" style="109" customWidth="1"/>
    <col min="6922" max="6922" width="39.5546875" style="109" customWidth="1"/>
    <col min="6923" max="6923" width="10.44140625" style="109" customWidth="1"/>
    <col min="6924" max="6924" width="10" style="109" customWidth="1"/>
    <col min="6925" max="6925" width="13.5546875" style="109" customWidth="1"/>
    <col min="6926" max="6926" width="12.6640625" style="109" customWidth="1"/>
    <col min="6927" max="6927" width="13" style="109" customWidth="1"/>
    <col min="6928" max="6928" width="12.5546875" style="109" customWidth="1"/>
    <col min="6929" max="6929" width="12.44140625" style="109" customWidth="1"/>
    <col min="6930" max="6930" width="13" style="109" customWidth="1"/>
    <col min="6931" max="6931" width="12.109375" style="109" customWidth="1"/>
    <col min="6932" max="6932" width="12.5546875" style="109" customWidth="1"/>
    <col min="6933" max="6933" width="13.6640625" style="109" customWidth="1"/>
    <col min="6934" max="6934" width="13" style="109" customWidth="1"/>
    <col min="6935" max="6937" width="11.6640625" style="109" customWidth="1"/>
    <col min="6938" max="6938" width="11.33203125" style="109" customWidth="1"/>
    <col min="6939" max="6939" width="10.109375" style="109" customWidth="1"/>
    <col min="6940" max="6940" width="10.6640625" style="109" customWidth="1"/>
    <col min="6941" max="6941" width="10.5546875" style="109" customWidth="1"/>
    <col min="6942" max="6942" width="11.5546875" style="109" customWidth="1"/>
    <col min="6943" max="6948" width="9.109375" style="109"/>
    <col min="6949" max="6949" width="6" style="109" customWidth="1"/>
    <col min="6950" max="7175" width="9.109375" style="109"/>
    <col min="7176" max="7176" width="4.6640625" style="109" customWidth="1"/>
    <col min="7177" max="7177" width="14" style="109" customWidth="1"/>
    <col min="7178" max="7178" width="39.5546875" style="109" customWidth="1"/>
    <col min="7179" max="7179" width="10.44140625" style="109" customWidth="1"/>
    <col min="7180" max="7180" width="10" style="109" customWidth="1"/>
    <col min="7181" max="7181" width="13.5546875" style="109" customWidth="1"/>
    <col min="7182" max="7182" width="12.6640625" style="109" customWidth="1"/>
    <col min="7183" max="7183" width="13" style="109" customWidth="1"/>
    <col min="7184" max="7184" width="12.5546875" style="109" customWidth="1"/>
    <col min="7185" max="7185" width="12.44140625" style="109" customWidth="1"/>
    <col min="7186" max="7186" width="13" style="109" customWidth="1"/>
    <col min="7187" max="7187" width="12.109375" style="109" customWidth="1"/>
    <col min="7188" max="7188" width="12.5546875" style="109" customWidth="1"/>
    <col min="7189" max="7189" width="13.6640625" style="109" customWidth="1"/>
    <col min="7190" max="7190" width="13" style="109" customWidth="1"/>
    <col min="7191" max="7193" width="11.6640625" style="109" customWidth="1"/>
    <col min="7194" max="7194" width="11.33203125" style="109" customWidth="1"/>
    <col min="7195" max="7195" width="10.109375" style="109" customWidth="1"/>
    <col min="7196" max="7196" width="10.6640625" style="109" customWidth="1"/>
    <col min="7197" max="7197" width="10.5546875" style="109" customWidth="1"/>
    <col min="7198" max="7198" width="11.5546875" style="109" customWidth="1"/>
    <col min="7199" max="7204" width="9.109375" style="109"/>
    <col min="7205" max="7205" width="6" style="109" customWidth="1"/>
    <col min="7206" max="7431" width="9.109375" style="109"/>
    <col min="7432" max="7432" width="4.6640625" style="109" customWidth="1"/>
    <col min="7433" max="7433" width="14" style="109" customWidth="1"/>
    <col min="7434" max="7434" width="39.5546875" style="109" customWidth="1"/>
    <col min="7435" max="7435" width="10.44140625" style="109" customWidth="1"/>
    <col min="7436" max="7436" width="10" style="109" customWidth="1"/>
    <col min="7437" max="7437" width="13.5546875" style="109" customWidth="1"/>
    <col min="7438" max="7438" width="12.6640625" style="109" customWidth="1"/>
    <col min="7439" max="7439" width="13" style="109" customWidth="1"/>
    <col min="7440" max="7440" width="12.5546875" style="109" customWidth="1"/>
    <col min="7441" max="7441" width="12.44140625" style="109" customWidth="1"/>
    <col min="7442" max="7442" width="13" style="109" customWidth="1"/>
    <col min="7443" max="7443" width="12.109375" style="109" customWidth="1"/>
    <col min="7444" max="7444" width="12.5546875" style="109" customWidth="1"/>
    <col min="7445" max="7445" width="13.6640625" style="109" customWidth="1"/>
    <col min="7446" max="7446" width="13" style="109" customWidth="1"/>
    <col min="7447" max="7449" width="11.6640625" style="109" customWidth="1"/>
    <col min="7450" max="7450" width="11.33203125" style="109" customWidth="1"/>
    <col min="7451" max="7451" width="10.109375" style="109" customWidth="1"/>
    <col min="7452" max="7452" width="10.6640625" style="109" customWidth="1"/>
    <col min="7453" max="7453" width="10.5546875" style="109" customWidth="1"/>
    <col min="7454" max="7454" width="11.5546875" style="109" customWidth="1"/>
    <col min="7455" max="7460" width="9.109375" style="109"/>
    <col min="7461" max="7461" width="6" style="109" customWidth="1"/>
    <col min="7462" max="7687" width="9.109375" style="109"/>
    <col min="7688" max="7688" width="4.6640625" style="109" customWidth="1"/>
    <col min="7689" max="7689" width="14" style="109" customWidth="1"/>
    <col min="7690" max="7690" width="39.5546875" style="109" customWidth="1"/>
    <col min="7691" max="7691" width="10.44140625" style="109" customWidth="1"/>
    <col min="7692" max="7692" width="10" style="109" customWidth="1"/>
    <col min="7693" max="7693" width="13.5546875" style="109" customWidth="1"/>
    <col min="7694" max="7694" width="12.6640625" style="109" customWidth="1"/>
    <col min="7695" max="7695" width="13" style="109" customWidth="1"/>
    <col min="7696" max="7696" width="12.5546875" style="109" customWidth="1"/>
    <col min="7697" max="7697" width="12.44140625" style="109" customWidth="1"/>
    <col min="7698" max="7698" width="13" style="109" customWidth="1"/>
    <col min="7699" max="7699" width="12.109375" style="109" customWidth="1"/>
    <col min="7700" max="7700" width="12.5546875" style="109" customWidth="1"/>
    <col min="7701" max="7701" width="13.6640625" style="109" customWidth="1"/>
    <col min="7702" max="7702" width="13" style="109" customWidth="1"/>
    <col min="7703" max="7705" width="11.6640625" style="109" customWidth="1"/>
    <col min="7706" max="7706" width="11.33203125" style="109" customWidth="1"/>
    <col min="7707" max="7707" width="10.109375" style="109" customWidth="1"/>
    <col min="7708" max="7708" width="10.6640625" style="109" customWidth="1"/>
    <col min="7709" max="7709" width="10.5546875" style="109" customWidth="1"/>
    <col min="7710" max="7710" width="11.5546875" style="109" customWidth="1"/>
    <col min="7711" max="7716" width="9.109375" style="109"/>
    <col min="7717" max="7717" width="6" style="109" customWidth="1"/>
    <col min="7718" max="7943" width="9.109375" style="109"/>
    <col min="7944" max="7944" width="4.6640625" style="109" customWidth="1"/>
    <col min="7945" max="7945" width="14" style="109" customWidth="1"/>
    <col min="7946" max="7946" width="39.5546875" style="109" customWidth="1"/>
    <col min="7947" max="7947" width="10.44140625" style="109" customWidth="1"/>
    <col min="7948" max="7948" width="10" style="109" customWidth="1"/>
    <col min="7949" max="7949" width="13.5546875" style="109" customWidth="1"/>
    <col min="7950" max="7950" width="12.6640625" style="109" customWidth="1"/>
    <col min="7951" max="7951" width="13" style="109" customWidth="1"/>
    <col min="7952" max="7952" width="12.5546875" style="109" customWidth="1"/>
    <col min="7953" max="7953" width="12.44140625" style="109" customWidth="1"/>
    <col min="7954" max="7954" width="13" style="109" customWidth="1"/>
    <col min="7955" max="7955" width="12.109375" style="109" customWidth="1"/>
    <col min="7956" max="7956" width="12.5546875" style="109" customWidth="1"/>
    <col min="7957" max="7957" width="13.6640625" style="109" customWidth="1"/>
    <col min="7958" max="7958" width="13" style="109" customWidth="1"/>
    <col min="7959" max="7961" width="11.6640625" style="109" customWidth="1"/>
    <col min="7962" max="7962" width="11.33203125" style="109" customWidth="1"/>
    <col min="7963" max="7963" width="10.109375" style="109" customWidth="1"/>
    <col min="7964" max="7964" width="10.6640625" style="109" customWidth="1"/>
    <col min="7965" max="7965" width="10.5546875" style="109" customWidth="1"/>
    <col min="7966" max="7966" width="11.5546875" style="109" customWidth="1"/>
    <col min="7967" max="7972" width="9.109375" style="109"/>
    <col min="7973" max="7973" width="6" style="109" customWidth="1"/>
    <col min="7974" max="8199" width="9.109375" style="109"/>
    <col min="8200" max="8200" width="4.6640625" style="109" customWidth="1"/>
    <col min="8201" max="8201" width="14" style="109" customWidth="1"/>
    <col min="8202" max="8202" width="39.5546875" style="109" customWidth="1"/>
    <col min="8203" max="8203" width="10.44140625" style="109" customWidth="1"/>
    <col min="8204" max="8204" width="10" style="109" customWidth="1"/>
    <col min="8205" max="8205" width="13.5546875" style="109" customWidth="1"/>
    <col min="8206" max="8206" width="12.6640625" style="109" customWidth="1"/>
    <col min="8207" max="8207" width="13" style="109" customWidth="1"/>
    <col min="8208" max="8208" width="12.5546875" style="109" customWidth="1"/>
    <col min="8209" max="8209" width="12.44140625" style="109" customWidth="1"/>
    <col min="8210" max="8210" width="13" style="109" customWidth="1"/>
    <col min="8211" max="8211" width="12.109375" style="109" customWidth="1"/>
    <col min="8212" max="8212" width="12.5546875" style="109" customWidth="1"/>
    <col min="8213" max="8213" width="13.6640625" style="109" customWidth="1"/>
    <col min="8214" max="8214" width="13" style="109" customWidth="1"/>
    <col min="8215" max="8217" width="11.6640625" style="109" customWidth="1"/>
    <col min="8218" max="8218" width="11.33203125" style="109" customWidth="1"/>
    <col min="8219" max="8219" width="10.109375" style="109" customWidth="1"/>
    <col min="8220" max="8220" width="10.6640625" style="109" customWidth="1"/>
    <col min="8221" max="8221" width="10.5546875" style="109" customWidth="1"/>
    <col min="8222" max="8222" width="11.5546875" style="109" customWidth="1"/>
    <col min="8223" max="8228" width="9.109375" style="109"/>
    <col min="8229" max="8229" width="6" style="109" customWidth="1"/>
    <col min="8230" max="8455" width="9.109375" style="109"/>
    <col min="8456" max="8456" width="4.6640625" style="109" customWidth="1"/>
    <col min="8457" max="8457" width="14" style="109" customWidth="1"/>
    <col min="8458" max="8458" width="39.5546875" style="109" customWidth="1"/>
    <col min="8459" max="8459" width="10.44140625" style="109" customWidth="1"/>
    <col min="8460" max="8460" width="10" style="109" customWidth="1"/>
    <col min="8461" max="8461" width="13.5546875" style="109" customWidth="1"/>
    <col min="8462" max="8462" width="12.6640625" style="109" customWidth="1"/>
    <col min="8463" max="8463" width="13" style="109" customWidth="1"/>
    <col min="8464" max="8464" width="12.5546875" style="109" customWidth="1"/>
    <col min="8465" max="8465" width="12.44140625" style="109" customWidth="1"/>
    <col min="8466" max="8466" width="13" style="109" customWidth="1"/>
    <col min="8467" max="8467" width="12.109375" style="109" customWidth="1"/>
    <col min="8468" max="8468" width="12.5546875" style="109" customWidth="1"/>
    <col min="8469" max="8469" width="13.6640625" style="109" customWidth="1"/>
    <col min="8470" max="8470" width="13" style="109" customWidth="1"/>
    <col min="8471" max="8473" width="11.6640625" style="109" customWidth="1"/>
    <col min="8474" max="8474" width="11.33203125" style="109" customWidth="1"/>
    <col min="8475" max="8475" width="10.109375" style="109" customWidth="1"/>
    <col min="8476" max="8476" width="10.6640625" style="109" customWidth="1"/>
    <col min="8477" max="8477" width="10.5546875" style="109" customWidth="1"/>
    <col min="8478" max="8478" width="11.5546875" style="109" customWidth="1"/>
    <col min="8479" max="8484" width="9.109375" style="109"/>
    <col min="8485" max="8485" width="6" style="109" customWidth="1"/>
    <col min="8486" max="8711" width="9.109375" style="109"/>
    <col min="8712" max="8712" width="4.6640625" style="109" customWidth="1"/>
    <col min="8713" max="8713" width="14" style="109" customWidth="1"/>
    <col min="8714" max="8714" width="39.5546875" style="109" customWidth="1"/>
    <col min="8715" max="8715" width="10.44140625" style="109" customWidth="1"/>
    <col min="8716" max="8716" width="10" style="109" customWidth="1"/>
    <col min="8717" max="8717" width="13.5546875" style="109" customWidth="1"/>
    <col min="8718" max="8718" width="12.6640625" style="109" customWidth="1"/>
    <col min="8719" max="8719" width="13" style="109" customWidth="1"/>
    <col min="8720" max="8720" width="12.5546875" style="109" customWidth="1"/>
    <col min="8721" max="8721" width="12.44140625" style="109" customWidth="1"/>
    <col min="8722" max="8722" width="13" style="109" customWidth="1"/>
    <col min="8723" max="8723" width="12.109375" style="109" customWidth="1"/>
    <col min="8724" max="8724" width="12.5546875" style="109" customWidth="1"/>
    <col min="8725" max="8725" width="13.6640625" style="109" customWidth="1"/>
    <col min="8726" max="8726" width="13" style="109" customWidth="1"/>
    <col min="8727" max="8729" width="11.6640625" style="109" customWidth="1"/>
    <col min="8730" max="8730" width="11.33203125" style="109" customWidth="1"/>
    <col min="8731" max="8731" width="10.109375" style="109" customWidth="1"/>
    <col min="8732" max="8732" width="10.6640625" style="109" customWidth="1"/>
    <col min="8733" max="8733" width="10.5546875" style="109" customWidth="1"/>
    <col min="8734" max="8734" width="11.5546875" style="109" customWidth="1"/>
    <col min="8735" max="8740" width="9.109375" style="109"/>
    <col min="8741" max="8741" width="6" style="109" customWidth="1"/>
    <col min="8742" max="8967" width="9.109375" style="109"/>
    <col min="8968" max="8968" width="4.6640625" style="109" customWidth="1"/>
    <col min="8969" max="8969" width="14" style="109" customWidth="1"/>
    <col min="8970" max="8970" width="39.5546875" style="109" customWidth="1"/>
    <col min="8971" max="8971" width="10.44140625" style="109" customWidth="1"/>
    <col min="8972" max="8972" width="10" style="109" customWidth="1"/>
    <col min="8973" max="8973" width="13.5546875" style="109" customWidth="1"/>
    <col min="8974" max="8974" width="12.6640625" style="109" customWidth="1"/>
    <col min="8975" max="8975" width="13" style="109" customWidth="1"/>
    <col min="8976" max="8976" width="12.5546875" style="109" customWidth="1"/>
    <col min="8977" max="8977" width="12.44140625" style="109" customWidth="1"/>
    <col min="8978" max="8978" width="13" style="109" customWidth="1"/>
    <col min="8979" max="8979" width="12.109375" style="109" customWidth="1"/>
    <col min="8980" max="8980" width="12.5546875" style="109" customWidth="1"/>
    <col min="8981" max="8981" width="13.6640625" style="109" customWidth="1"/>
    <col min="8982" max="8982" width="13" style="109" customWidth="1"/>
    <col min="8983" max="8985" width="11.6640625" style="109" customWidth="1"/>
    <col min="8986" max="8986" width="11.33203125" style="109" customWidth="1"/>
    <col min="8987" max="8987" width="10.109375" style="109" customWidth="1"/>
    <col min="8988" max="8988" width="10.6640625" style="109" customWidth="1"/>
    <col min="8989" max="8989" width="10.5546875" style="109" customWidth="1"/>
    <col min="8990" max="8990" width="11.5546875" style="109" customWidth="1"/>
    <col min="8991" max="8996" width="9.109375" style="109"/>
    <col min="8997" max="8997" width="6" style="109" customWidth="1"/>
    <col min="8998" max="9223" width="9.109375" style="109"/>
    <col min="9224" max="9224" width="4.6640625" style="109" customWidth="1"/>
    <col min="9225" max="9225" width="14" style="109" customWidth="1"/>
    <col min="9226" max="9226" width="39.5546875" style="109" customWidth="1"/>
    <col min="9227" max="9227" width="10.44140625" style="109" customWidth="1"/>
    <col min="9228" max="9228" width="10" style="109" customWidth="1"/>
    <col min="9229" max="9229" width="13.5546875" style="109" customWidth="1"/>
    <col min="9230" max="9230" width="12.6640625" style="109" customWidth="1"/>
    <col min="9231" max="9231" width="13" style="109" customWidth="1"/>
    <col min="9232" max="9232" width="12.5546875" style="109" customWidth="1"/>
    <col min="9233" max="9233" width="12.44140625" style="109" customWidth="1"/>
    <col min="9234" max="9234" width="13" style="109" customWidth="1"/>
    <col min="9235" max="9235" width="12.109375" style="109" customWidth="1"/>
    <col min="9236" max="9236" width="12.5546875" style="109" customWidth="1"/>
    <col min="9237" max="9237" width="13.6640625" style="109" customWidth="1"/>
    <col min="9238" max="9238" width="13" style="109" customWidth="1"/>
    <col min="9239" max="9241" width="11.6640625" style="109" customWidth="1"/>
    <col min="9242" max="9242" width="11.33203125" style="109" customWidth="1"/>
    <col min="9243" max="9243" width="10.109375" style="109" customWidth="1"/>
    <col min="9244" max="9244" width="10.6640625" style="109" customWidth="1"/>
    <col min="9245" max="9245" width="10.5546875" style="109" customWidth="1"/>
    <col min="9246" max="9246" width="11.5546875" style="109" customWidth="1"/>
    <col min="9247" max="9252" width="9.109375" style="109"/>
    <col min="9253" max="9253" width="6" style="109" customWidth="1"/>
    <col min="9254" max="9479" width="9.109375" style="109"/>
    <col min="9480" max="9480" width="4.6640625" style="109" customWidth="1"/>
    <col min="9481" max="9481" width="14" style="109" customWidth="1"/>
    <col min="9482" max="9482" width="39.5546875" style="109" customWidth="1"/>
    <col min="9483" max="9483" width="10.44140625" style="109" customWidth="1"/>
    <col min="9484" max="9484" width="10" style="109" customWidth="1"/>
    <col min="9485" max="9485" width="13.5546875" style="109" customWidth="1"/>
    <col min="9486" max="9486" width="12.6640625" style="109" customWidth="1"/>
    <col min="9487" max="9487" width="13" style="109" customWidth="1"/>
    <col min="9488" max="9488" width="12.5546875" style="109" customWidth="1"/>
    <col min="9489" max="9489" width="12.44140625" style="109" customWidth="1"/>
    <col min="9490" max="9490" width="13" style="109" customWidth="1"/>
    <col min="9491" max="9491" width="12.109375" style="109" customWidth="1"/>
    <col min="9492" max="9492" width="12.5546875" style="109" customWidth="1"/>
    <col min="9493" max="9493" width="13.6640625" style="109" customWidth="1"/>
    <col min="9494" max="9494" width="13" style="109" customWidth="1"/>
    <col min="9495" max="9497" width="11.6640625" style="109" customWidth="1"/>
    <col min="9498" max="9498" width="11.33203125" style="109" customWidth="1"/>
    <col min="9499" max="9499" width="10.109375" style="109" customWidth="1"/>
    <col min="9500" max="9500" width="10.6640625" style="109" customWidth="1"/>
    <col min="9501" max="9501" width="10.5546875" style="109" customWidth="1"/>
    <col min="9502" max="9502" width="11.5546875" style="109" customWidth="1"/>
    <col min="9503" max="9508" width="9.109375" style="109"/>
    <col min="9509" max="9509" width="6" style="109" customWidth="1"/>
    <col min="9510" max="9735" width="9.109375" style="109"/>
    <col min="9736" max="9736" width="4.6640625" style="109" customWidth="1"/>
    <col min="9737" max="9737" width="14" style="109" customWidth="1"/>
    <col min="9738" max="9738" width="39.5546875" style="109" customWidth="1"/>
    <col min="9739" max="9739" width="10.44140625" style="109" customWidth="1"/>
    <col min="9740" max="9740" width="10" style="109" customWidth="1"/>
    <col min="9741" max="9741" width="13.5546875" style="109" customWidth="1"/>
    <col min="9742" max="9742" width="12.6640625" style="109" customWidth="1"/>
    <col min="9743" max="9743" width="13" style="109" customWidth="1"/>
    <col min="9744" max="9744" width="12.5546875" style="109" customWidth="1"/>
    <col min="9745" max="9745" width="12.44140625" style="109" customWidth="1"/>
    <col min="9746" max="9746" width="13" style="109" customWidth="1"/>
    <col min="9747" max="9747" width="12.109375" style="109" customWidth="1"/>
    <col min="9748" max="9748" width="12.5546875" style="109" customWidth="1"/>
    <col min="9749" max="9749" width="13.6640625" style="109" customWidth="1"/>
    <col min="9750" max="9750" width="13" style="109" customWidth="1"/>
    <col min="9751" max="9753" width="11.6640625" style="109" customWidth="1"/>
    <col min="9754" max="9754" width="11.33203125" style="109" customWidth="1"/>
    <col min="9755" max="9755" width="10.109375" style="109" customWidth="1"/>
    <col min="9756" max="9756" width="10.6640625" style="109" customWidth="1"/>
    <col min="9757" max="9757" width="10.5546875" style="109" customWidth="1"/>
    <col min="9758" max="9758" width="11.5546875" style="109" customWidth="1"/>
    <col min="9759" max="9764" width="9.109375" style="109"/>
    <col min="9765" max="9765" width="6" style="109" customWidth="1"/>
    <col min="9766" max="9991" width="9.109375" style="109"/>
    <col min="9992" max="9992" width="4.6640625" style="109" customWidth="1"/>
    <col min="9993" max="9993" width="14" style="109" customWidth="1"/>
    <col min="9994" max="9994" width="39.5546875" style="109" customWidth="1"/>
    <col min="9995" max="9995" width="10.44140625" style="109" customWidth="1"/>
    <col min="9996" max="9996" width="10" style="109" customWidth="1"/>
    <col min="9997" max="9997" width="13.5546875" style="109" customWidth="1"/>
    <col min="9998" max="9998" width="12.6640625" style="109" customWidth="1"/>
    <col min="9999" max="9999" width="13" style="109" customWidth="1"/>
    <col min="10000" max="10000" width="12.5546875" style="109" customWidth="1"/>
    <col min="10001" max="10001" width="12.44140625" style="109" customWidth="1"/>
    <col min="10002" max="10002" width="13" style="109" customWidth="1"/>
    <col min="10003" max="10003" width="12.109375" style="109" customWidth="1"/>
    <col min="10004" max="10004" width="12.5546875" style="109" customWidth="1"/>
    <col min="10005" max="10005" width="13.6640625" style="109" customWidth="1"/>
    <col min="10006" max="10006" width="13" style="109" customWidth="1"/>
    <col min="10007" max="10009" width="11.6640625" style="109" customWidth="1"/>
    <col min="10010" max="10010" width="11.33203125" style="109" customWidth="1"/>
    <col min="10011" max="10011" width="10.109375" style="109" customWidth="1"/>
    <col min="10012" max="10012" width="10.6640625" style="109" customWidth="1"/>
    <col min="10013" max="10013" width="10.5546875" style="109" customWidth="1"/>
    <col min="10014" max="10014" width="11.5546875" style="109" customWidth="1"/>
    <col min="10015" max="10020" width="9.109375" style="109"/>
    <col min="10021" max="10021" width="6" style="109" customWidth="1"/>
    <col min="10022" max="10247" width="9.109375" style="109"/>
    <col min="10248" max="10248" width="4.6640625" style="109" customWidth="1"/>
    <col min="10249" max="10249" width="14" style="109" customWidth="1"/>
    <col min="10250" max="10250" width="39.5546875" style="109" customWidth="1"/>
    <col min="10251" max="10251" width="10.44140625" style="109" customWidth="1"/>
    <col min="10252" max="10252" width="10" style="109" customWidth="1"/>
    <col min="10253" max="10253" width="13.5546875" style="109" customWidth="1"/>
    <col min="10254" max="10254" width="12.6640625" style="109" customWidth="1"/>
    <col min="10255" max="10255" width="13" style="109" customWidth="1"/>
    <col min="10256" max="10256" width="12.5546875" style="109" customWidth="1"/>
    <col min="10257" max="10257" width="12.44140625" style="109" customWidth="1"/>
    <col min="10258" max="10258" width="13" style="109" customWidth="1"/>
    <col min="10259" max="10259" width="12.109375" style="109" customWidth="1"/>
    <col min="10260" max="10260" width="12.5546875" style="109" customWidth="1"/>
    <col min="10261" max="10261" width="13.6640625" style="109" customWidth="1"/>
    <col min="10262" max="10262" width="13" style="109" customWidth="1"/>
    <col min="10263" max="10265" width="11.6640625" style="109" customWidth="1"/>
    <col min="10266" max="10266" width="11.33203125" style="109" customWidth="1"/>
    <col min="10267" max="10267" width="10.109375" style="109" customWidth="1"/>
    <col min="10268" max="10268" width="10.6640625" style="109" customWidth="1"/>
    <col min="10269" max="10269" width="10.5546875" style="109" customWidth="1"/>
    <col min="10270" max="10270" width="11.5546875" style="109" customWidth="1"/>
    <col min="10271" max="10276" width="9.109375" style="109"/>
    <col min="10277" max="10277" width="6" style="109" customWidth="1"/>
    <col min="10278" max="10503" width="9.109375" style="109"/>
    <col min="10504" max="10504" width="4.6640625" style="109" customWidth="1"/>
    <col min="10505" max="10505" width="14" style="109" customWidth="1"/>
    <col min="10506" max="10506" width="39.5546875" style="109" customWidth="1"/>
    <col min="10507" max="10507" width="10.44140625" style="109" customWidth="1"/>
    <col min="10508" max="10508" width="10" style="109" customWidth="1"/>
    <col min="10509" max="10509" width="13.5546875" style="109" customWidth="1"/>
    <col min="10510" max="10510" width="12.6640625" style="109" customWidth="1"/>
    <col min="10511" max="10511" width="13" style="109" customWidth="1"/>
    <col min="10512" max="10512" width="12.5546875" style="109" customWidth="1"/>
    <col min="10513" max="10513" width="12.44140625" style="109" customWidth="1"/>
    <col min="10514" max="10514" width="13" style="109" customWidth="1"/>
    <col min="10515" max="10515" width="12.109375" style="109" customWidth="1"/>
    <col min="10516" max="10516" width="12.5546875" style="109" customWidth="1"/>
    <col min="10517" max="10517" width="13.6640625" style="109" customWidth="1"/>
    <col min="10518" max="10518" width="13" style="109" customWidth="1"/>
    <col min="10519" max="10521" width="11.6640625" style="109" customWidth="1"/>
    <col min="10522" max="10522" width="11.33203125" style="109" customWidth="1"/>
    <col min="10523" max="10523" width="10.109375" style="109" customWidth="1"/>
    <col min="10524" max="10524" width="10.6640625" style="109" customWidth="1"/>
    <col min="10525" max="10525" width="10.5546875" style="109" customWidth="1"/>
    <col min="10526" max="10526" width="11.5546875" style="109" customWidth="1"/>
    <col min="10527" max="10532" width="9.109375" style="109"/>
    <col min="10533" max="10533" width="6" style="109" customWidth="1"/>
    <col min="10534" max="10759" width="9.109375" style="109"/>
    <col min="10760" max="10760" width="4.6640625" style="109" customWidth="1"/>
    <col min="10761" max="10761" width="14" style="109" customWidth="1"/>
    <col min="10762" max="10762" width="39.5546875" style="109" customWidth="1"/>
    <col min="10763" max="10763" width="10.44140625" style="109" customWidth="1"/>
    <col min="10764" max="10764" width="10" style="109" customWidth="1"/>
    <col min="10765" max="10765" width="13.5546875" style="109" customWidth="1"/>
    <col min="10766" max="10766" width="12.6640625" style="109" customWidth="1"/>
    <col min="10767" max="10767" width="13" style="109" customWidth="1"/>
    <col min="10768" max="10768" width="12.5546875" style="109" customWidth="1"/>
    <col min="10769" max="10769" width="12.44140625" style="109" customWidth="1"/>
    <col min="10770" max="10770" width="13" style="109" customWidth="1"/>
    <col min="10771" max="10771" width="12.109375" style="109" customWidth="1"/>
    <col min="10772" max="10772" width="12.5546875" style="109" customWidth="1"/>
    <col min="10773" max="10773" width="13.6640625" style="109" customWidth="1"/>
    <col min="10774" max="10774" width="13" style="109" customWidth="1"/>
    <col min="10775" max="10777" width="11.6640625" style="109" customWidth="1"/>
    <col min="10778" max="10778" width="11.33203125" style="109" customWidth="1"/>
    <col min="10779" max="10779" width="10.109375" style="109" customWidth="1"/>
    <col min="10780" max="10780" width="10.6640625" style="109" customWidth="1"/>
    <col min="10781" max="10781" width="10.5546875" style="109" customWidth="1"/>
    <col min="10782" max="10782" width="11.5546875" style="109" customWidth="1"/>
    <col min="10783" max="10788" width="9.109375" style="109"/>
    <col min="10789" max="10789" width="6" style="109" customWidth="1"/>
    <col min="10790" max="11015" width="9.109375" style="109"/>
    <col min="11016" max="11016" width="4.6640625" style="109" customWidth="1"/>
    <col min="11017" max="11017" width="14" style="109" customWidth="1"/>
    <col min="11018" max="11018" width="39.5546875" style="109" customWidth="1"/>
    <col min="11019" max="11019" width="10.44140625" style="109" customWidth="1"/>
    <col min="11020" max="11020" width="10" style="109" customWidth="1"/>
    <col min="11021" max="11021" width="13.5546875" style="109" customWidth="1"/>
    <col min="11022" max="11022" width="12.6640625" style="109" customWidth="1"/>
    <col min="11023" max="11023" width="13" style="109" customWidth="1"/>
    <col min="11024" max="11024" width="12.5546875" style="109" customWidth="1"/>
    <col min="11025" max="11025" width="12.44140625" style="109" customWidth="1"/>
    <col min="11026" max="11026" width="13" style="109" customWidth="1"/>
    <col min="11027" max="11027" width="12.109375" style="109" customWidth="1"/>
    <col min="11028" max="11028" width="12.5546875" style="109" customWidth="1"/>
    <col min="11029" max="11029" width="13.6640625" style="109" customWidth="1"/>
    <col min="11030" max="11030" width="13" style="109" customWidth="1"/>
    <col min="11031" max="11033" width="11.6640625" style="109" customWidth="1"/>
    <col min="11034" max="11034" width="11.33203125" style="109" customWidth="1"/>
    <col min="11035" max="11035" width="10.109375" style="109" customWidth="1"/>
    <col min="11036" max="11036" width="10.6640625" style="109" customWidth="1"/>
    <col min="11037" max="11037" width="10.5546875" style="109" customWidth="1"/>
    <col min="11038" max="11038" width="11.5546875" style="109" customWidth="1"/>
    <col min="11039" max="11044" width="9.109375" style="109"/>
    <col min="11045" max="11045" width="6" style="109" customWidth="1"/>
    <col min="11046" max="11271" width="9.109375" style="109"/>
    <col min="11272" max="11272" width="4.6640625" style="109" customWidth="1"/>
    <col min="11273" max="11273" width="14" style="109" customWidth="1"/>
    <col min="11274" max="11274" width="39.5546875" style="109" customWidth="1"/>
    <col min="11275" max="11275" width="10.44140625" style="109" customWidth="1"/>
    <col min="11276" max="11276" width="10" style="109" customWidth="1"/>
    <col min="11277" max="11277" width="13.5546875" style="109" customWidth="1"/>
    <col min="11278" max="11278" width="12.6640625" style="109" customWidth="1"/>
    <col min="11279" max="11279" width="13" style="109" customWidth="1"/>
    <col min="11280" max="11280" width="12.5546875" style="109" customWidth="1"/>
    <col min="11281" max="11281" width="12.44140625" style="109" customWidth="1"/>
    <col min="11282" max="11282" width="13" style="109" customWidth="1"/>
    <col min="11283" max="11283" width="12.109375" style="109" customWidth="1"/>
    <col min="11284" max="11284" width="12.5546875" style="109" customWidth="1"/>
    <col min="11285" max="11285" width="13.6640625" style="109" customWidth="1"/>
    <col min="11286" max="11286" width="13" style="109" customWidth="1"/>
    <col min="11287" max="11289" width="11.6640625" style="109" customWidth="1"/>
    <col min="11290" max="11290" width="11.33203125" style="109" customWidth="1"/>
    <col min="11291" max="11291" width="10.109375" style="109" customWidth="1"/>
    <col min="11292" max="11292" width="10.6640625" style="109" customWidth="1"/>
    <col min="11293" max="11293" width="10.5546875" style="109" customWidth="1"/>
    <col min="11294" max="11294" width="11.5546875" style="109" customWidth="1"/>
    <col min="11295" max="11300" width="9.109375" style="109"/>
    <col min="11301" max="11301" width="6" style="109" customWidth="1"/>
    <col min="11302" max="11527" width="9.109375" style="109"/>
    <col min="11528" max="11528" width="4.6640625" style="109" customWidth="1"/>
    <col min="11529" max="11529" width="14" style="109" customWidth="1"/>
    <col min="11530" max="11530" width="39.5546875" style="109" customWidth="1"/>
    <col min="11531" max="11531" width="10.44140625" style="109" customWidth="1"/>
    <col min="11532" max="11532" width="10" style="109" customWidth="1"/>
    <col min="11533" max="11533" width="13.5546875" style="109" customWidth="1"/>
    <col min="11534" max="11534" width="12.6640625" style="109" customWidth="1"/>
    <col min="11535" max="11535" width="13" style="109" customWidth="1"/>
    <col min="11536" max="11536" width="12.5546875" style="109" customWidth="1"/>
    <col min="11537" max="11537" width="12.44140625" style="109" customWidth="1"/>
    <col min="11538" max="11538" width="13" style="109" customWidth="1"/>
    <col min="11539" max="11539" width="12.109375" style="109" customWidth="1"/>
    <col min="11540" max="11540" width="12.5546875" style="109" customWidth="1"/>
    <col min="11541" max="11541" width="13.6640625" style="109" customWidth="1"/>
    <col min="11542" max="11542" width="13" style="109" customWidth="1"/>
    <col min="11543" max="11545" width="11.6640625" style="109" customWidth="1"/>
    <col min="11546" max="11546" width="11.33203125" style="109" customWidth="1"/>
    <col min="11547" max="11547" width="10.109375" style="109" customWidth="1"/>
    <col min="11548" max="11548" width="10.6640625" style="109" customWidth="1"/>
    <col min="11549" max="11549" width="10.5546875" style="109" customWidth="1"/>
    <col min="11550" max="11550" width="11.5546875" style="109" customWidth="1"/>
    <col min="11551" max="11556" width="9.109375" style="109"/>
    <col min="11557" max="11557" width="6" style="109" customWidth="1"/>
    <col min="11558" max="11783" width="9.109375" style="109"/>
    <col min="11784" max="11784" width="4.6640625" style="109" customWidth="1"/>
    <col min="11785" max="11785" width="14" style="109" customWidth="1"/>
    <col min="11786" max="11786" width="39.5546875" style="109" customWidth="1"/>
    <col min="11787" max="11787" width="10.44140625" style="109" customWidth="1"/>
    <col min="11788" max="11788" width="10" style="109" customWidth="1"/>
    <col min="11789" max="11789" width="13.5546875" style="109" customWidth="1"/>
    <col min="11790" max="11790" width="12.6640625" style="109" customWidth="1"/>
    <col min="11791" max="11791" width="13" style="109" customWidth="1"/>
    <col min="11792" max="11792" width="12.5546875" style="109" customWidth="1"/>
    <col min="11793" max="11793" width="12.44140625" style="109" customWidth="1"/>
    <col min="11794" max="11794" width="13" style="109" customWidth="1"/>
    <col min="11795" max="11795" width="12.109375" style="109" customWidth="1"/>
    <col min="11796" max="11796" width="12.5546875" style="109" customWidth="1"/>
    <col min="11797" max="11797" width="13.6640625" style="109" customWidth="1"/>
    <col min="11798" max="11798" width="13" style="109" customWidth="1"/>
    <col min="11799" max="11801" width="11.6640625" style="109" customWidth="1"/>
    <col min="11802" max="11802" width="11.33203125" style="109" customWidth="1"/>
    <col min="11803" max="11803" width="10.109375" style="109" customWidth="1"/>
    <col min="11804" max="11804" width="10.6640625" style="109" customWidth="1"/>
    <col min="11805" max="11805" width="10.5546875" style="109" customWidth="1"/>
    <col min="11806" max="11806" width="11.5546875" style="109" customWidth="1"/>
    <col min="11807" max="11812" width="9.109375" style="109"/>
    <col min="11813" max="11813" width="6" style="109" customWidth="1"/>
    <col min="11814" max="12039" width="9.109375" style="109"/>
    <col min="12040" max="12040" width="4.6640625" style="109" customWidth="1"/>
    <col min="12041" max="12041" width="14" style="109" customWidth="1"/>
    <col min="12042" max="12042" width="39.5546875" style="109" customWidth="1"/>
    <col min="12043" max="12043" width="10.44140625" style="109" customWidth="1"/>
    <col min="12044" max="12044" width="10" style="109" customWidth="1"/>
    <col min="12045" max="12045" width="13.5546875" style="109" customWidth="1"/>
    <col min="12046" max="12046" width="12.6640625" style="109" customWidth="1"/>
    <col min="12047" max="12047" width="13" style="109" customWidth="1"/>
    <col min="12048" max="12048" width="12.5546875" style="109" customWidth="1"/>
    <col min="12049" max="12049" width="12.44140625" style="109" customWidth="1"/>
    <col min="12050" max="12050" width="13" style="109" customWidth="1"/>
    <col min="12051" max="12051" width="12.109375" style="109" customWidth="1"/>
    <col min="12052" max="12052" width="12.5546875" style="109" customWidth="1"/>
    <col min="12053" max="12053" width="13.6640625" style="109" customWidth="1"/>
    <col min="12054" max="12054" width="13" style="109" customWidth="1"/>
    <col min="12055" max="12057" width="11.6640625" style="109" customWidth="1"/>
    <col min="12058" max="12058" width="11.33203125" style="109" customWidth="1"/>
    <col min="12059" max="12059" width="10.109375" style="109" customWidth="1"/>
    <col min="12060" max="12060" width="10.6640625" style="109" customWidth="1"/>
    <col min="12061" max="12061" width="10.5546875" style="109" customWidth="1"/>
    <col min="12062" max="12062" width="11.5546875" style="109" customWidth="1"/>
    <col min="12063" max="12068" width="9.109375" style="109"/>
    <col min="12069" max="12069" width="6" style="109" customWidth="1"/>
    <col min="12070" max="12295" width="9.109375" style="109"/>
    <col min="12296" max="12296" width="4.6640625" style="109" customWidth="1"/>
    <col min="12297" max="12297" width="14" style="109" customWidth="1"/>
    <col min="12298" max="12298" width="39.5546875" style="109" customWidth="1"/>
    <col min="12299" max="12299" width="10.44140625" style="109" customWidth="1"/>
    <col min="12300" max="12300" width="10" style="109" customWidth="1"/>
    <col min="12301" max="12301" width="13.5546875" style="109" customWidth="1"/>
    <col min="12302" max="12302" width="12.6640625" style="109" customWidth="1"/>
    <col min="12303" max="12303" width="13" style="109" customWidth="1"/>
    <col min="12304" max="12304" width="12.5546875" style="109" customWidth="1"/>
    <col min="12305" max="12305" width="12.44140625" style="109" customWidth="1"/>
    <col min="12306" max="12306" width="13" style="109" customWidth="1"/>
    <col min="12307" max="12307" width="12.109375" style="109" customWidth="1"/>
    <col min="12308" max="12308" width="12.5546875" style="109" customWidth="1"/>
    <col min="12309" max="12309" width="13.6640625" style="109" customWidth="1"/>
    <col min="12310" max="12310" width="13" style="109" customWidth="1"/>
    <col min="12311" max="12313" width="11.6640625" style="109" customWidth="1"/>
    <col min="12314" max="12314" width="11.33203125" style="109" customWidth="1"/>
    <col min="12315" max="12315" width="10.109375" style="109" customWidth="1"/>
    <col min="12316" max="12316" width="10.6640625" style="109" customWidth="1"/>
    <col min="12317" max="12317" width="10.5546875" style="109" customWidth="1"/>
    <col min="12318" max="12318" width="11.5546875" style="109" customWidth="1"/>
    <col min="12319" max="12324" width="9.109375" style="109"/>
    <col min="12325" max="12325" width="6" style="109" customWidth="1"/>
    <col min="12326" max="12551" width="9.109375" style="109"/>
    <col min="12552" max="12552" width="4.6640625" style="109" customWidth="1"/>
    <col min="12553" max="12553" width="14" style="109" customWidth="1"/>
    <col min="12554" max="12554" width="39.5546875" style="109" customWidth="1"/>
    <col min="12555" max="12555" width="10.44140625" style="109" customWidth="1"/>
    <col min="12556" max="12556" width="10" style="109" customWidth="1"/>
    <col min="12557" max="12557" width="13.5546875" style="109" customWidth="1"/>
    <col min="12558" max="12558" width="12.6640625" style="109" customWidth="1"/>
    <col min="12559" max="12559" width="13" style="109" customWidth="1"/>
    <col min="12560" max="12560" width="12.5546875" style="109" customWidth="1"/>
    <col min="12561" max="12561" width="12.44140625" style="109" customWidth="1"/>
    <col min="12562" max="12562" width="13" style="109" customWidth="1"/>
    <col min="12563" max="12563" width="12.109375" style="109" customWidth="1"/>
    <col min="12564" max="12564" width="12.5546875" style="109" customWidth="1"/>
    <col min="12565" max="12565" width="13.6640625" style="109" customWidth="1"/>
    <col min="12566" max="12566" width="13" style="109" customWidth="1"/>
    <col min="12567" max="12569" width="11.6640625" style="109" customWidth="1"/>
    <col min="12570" max="12570" width="11.33203125" style="109" customWidth="1"/>
    <col min="12571" max="12571" width="10.109375" style="109" customWidth="1"/>
    <col min="12572" max="12572" width="10.6640625" style="109" customWidth="1"/>
    <col min="12573" max="12573" width="10.5546875" style="109" customWidth="1"/>
    <col min="12574" max="12574" width="11.5546875" style="109" customWidth="1"/>
    <col min="12575" max="12580" width="9.109375" style="109"/>
    <col min="12581" max="12581" width="6" style="109" customWidth="1"/>
    <col min="12582" max="12807" width="9.109375" style="109"/>
    <col min="12808" max="12808" width="4.6640625" style="109" customWidth="1"/>
    <col min="12809" max="12809" width="14" style="109" customWidth="1"/>
    <col min="12810" max="12810" width="39.5546875" style="109" customWidth="1"/>
    <col min="12811" max="12811" width="10.44140625" style="109" customWidth="1"/>
    <col min="12812" max="12812" width="10" style="109" customWidth="1"/>
    <col min="12813" max="12813" width="13.5546875" style="109" customWidth="1"/>
    <col min="12814" max="12814" width="12.6640625" style="109" customWidth="1"/>
    <col min="12815" max="12815" width="13" style="109" customWidth="1"/>
    <col min="12816" max="12816" width="12.5546875" style="109" customWidth="1"/>
    <col min="12817" max="12817" width="12.44140625" style="109" customWidth="1"/>
    <col min="12818" max="12818" width="13" style="109" customWidth="1"/>
    <col min="12819" max="12819" width="12.109375" style="109" customWidth="1"/>
    <col min="12820" max="12820" width="12.5546875" style="109" customWidth="1"/>
    <col min="12821" max="12821" width="13.6640625" style="109" customWidth="1"/>
    <col min="12822" max="12822" width="13" style="109" customWidth="1"/>
    <col min="12823" max="12825" width="11.6640625" style="109" customWidth="1"/>
    <col min="12826" max="12826" width="11.33203125" style="109" customWidth="1"/>
    <col min="12827" max="12827" width="10.109375" style="109" customWidth="1"/>
    <col min="12828" max="12828" width="10.6640625" style="109" customWidth="1"/>
    <col min="12829" max="12829" width="10.5546875" style="109" customWidth="1"/>
    <col min="12830" max="12830" width="11.5546875" style="109" customWidth="1"/>
    <col min="12831" max="12836" width="9.109375" style="109"/>
    <col min="12837" max="12837" width="6" style="109" customWidth="1"/>
    <col min="12838" max="13063" width="9.109375" style="109"/>
    <col min="13064" max="13064" width="4.6640625" style="109" customWidth="1"/>
    <col min="13065" max="13065" width="14" style="109" customWidth="1"/>
    <col min="13066" max="13066" width="39.5546875" style="109" customWidth="1"/>
    <col min="13067" max="13067" width="10.44140625" style="109" customWidth="1"/>
    <col min="13068" max="13068" width="10" style="109" customWidth="1"/>
    <col min="13069" max="13069" width="13.5546875" style="109" customWidth="1"/>
    <col min="13070" max="13070" width="12.6640625" style="109" customWidth="1"/>
    <col min="13071" max="13071" width="13" style="109" customWidth="1"/>
    <col min="13072" max="13072" width="12.5546875" style="109" customWidth="1"/>
    <col min="13073" max="13073" width="12.44140625" style="109" customWidth="1"/>
    <col min="13074" max="13074" width="13" style="109" customWidth="1"/>
    <col min="13075" max="13075" width="12.109375" style="109" customWidth="1"/>
    <col min="13076" max="13076" width="12.5546875" style="109" customWidth="1"/>
    <col min="13077" max="13077" width="13.6640625" style="109" customWidth="1"/>
    <col min="13078" max="13078" width="13" style="109" customWidth="1"/>
    <col min="13079" max="13081" width="11.6640625" style="109" customWidth="1"/>
    <col min="13082" max="13082" width="11.33203125" style="109" customWidth="1"/>
    <col min="13083" max="13083" width="10.109375" style="109" customWidth="1"/>
    <col min="13084" max="13084" width="10.6640625" style="109" customWidth="1"/>
    <col min="13085" max="13085" width="10.5546875" style="109" customWidth="1"/>
    <col min="13086" max="13086" width="11.5546875" style="109" customWidth="1"/>
    <col min="13087" max="13092" width="9.109375" style="109"/>
    <col min="13093" max="13093" width="6" style="109" customWidth="1"/>
    <col min="13094" max="13319" width="9.109375" style="109"/>
    <col min="13320" max="13320" width="4.6640625" style="109" customWidth="1"/>
    <col min="13321" max="13321" width="14" style="109" customWidth="1"/>
    <col min="13322" max="13322" width="39.5546875" style="109" customWidth="1"/>
    <col min="13323" max="13323" width="10.44140625" style="109" customWidth="1"/>
    <col min="13324" max="13324" width="10" style="109" customWidth="1"/>
    <col min="13325" max="13325" width="13.5546875" style="109" customWidth="1"/>
    <col min="13326" max="13326" width="12.6640625" style="109" customWidth="1"/>
    <col min="13327" max="13327" width="13" style="109" customWidth="1"/>
    <col min="13328" max="13328" width="12.5546875" style="109" customWidth="1"/>
    <col min="13329" max="13329" width="12.44140625" style="109" customWidth="1"/>
    <col min="13330" max="13330" width="13" style="109" customWidth="1"/>
    <col min="13331" max="13331" width="12.109375" style="109" customWidth="1"/>
    <col min="13332" max="13332" width="12.5546875" style="109" customWidth="1"/>
    <col min="13333" max="13333" width="13.6640625" style="109" customWidth="1"/>
    <col min="13334" max="13334" width="13" style="109" customWidth="1"/>
    <col min="13335" max="13337" width="11.6640625" style="109" customWidth="1"/>
    <col min="13338" max="13338" width="11.33203125" style="109" customWidth="1"/>
    <col min="13339" max="13339" width="10.109375" style="109" customWidth="1"/>
    <col min="13340" max="13340" width="10.6640625" style="109" customWidth="1"/>
    <col min="13341" max="13341" width="10.5546875" style="109" customWidth="1"/>
    <col min="13342" max="13342" width="11.5546875" style="109" customWidth="1"/>
    <col min="13343" max="13348" width="9.109375" style="109"/>
    <col min="13349" max="13349" width="6" style="109" customWidth="1"/>
    <col min="13350" max="13575" width="9.109375" style="109"/>
    <col min="13576" max="13576" width="4.6640625" style="109" customWidth="1"/>
    <col min="13577" max="13577" width="14" style="109" customWidth="1"/>
    <col min="13578" max="13578" width="39.5546875" style="109" customWidth="1"/>
    <col min="13579" max="13579" width="10.44140625" style="109" customWidth="1"/>
    <col min="13580" max="13580" width="10" style="109" customWidth="1"/>
    <col min="13581" max="13581" width="13.5546875" style="109" customWidth="1"/>
    <col min="13582" max="13582" width="12.6640625" style="109" customWidth="1"/>
    <col min="13583" max="13583" width="13" style="109" customWidth="1"/>
    <col min="13584" max="13584" width="12.5546875" style="109" customWidth="1"/>
    <col min="13585" max="13585" width="12.44140625" style="109" customWidth="1"/>
    <col min="13586" max="13586" width="13" style="109" customWidth="1"/>
    <col min="13587" max="13587" width="12.109375" style="109" customWidth="1"/>
    <col min="13588" max="13588" width="12.5546875" style="109" customWidth="1"/>
    <col min="13589" max="13589" width="13.6640625" style="109" customWidth="1"/>
    <col min="13590" max="13590" width="13" style="109" customWidth="1"/>
    <col min="13591" max="13593" width="11.6640625" style="109" customWidth="1"/>
    <col min="13594" max="13594" width="11.33203125" style="109" customWidth="1"/>
    <col min="13595" max="13595" width="10.109375" style="109" customWidth="1"/>
    <col min="13596" max="13596" width="10.6640625" style="109" customWidth="1"/>
    <col min="13597" max="13597" width="10.5546875" style="109" customWidth="1"/>
    <col min="13598" max="13598" width="11.5546875" style="109" customWidth="1"/>
    <col min="13599" max="13604" width="9.109375" style="109"/>
    <col min="13605" max="13605" width="6" style="109" customWidth="1"/>
    <col min="13606" max="13831" width="9.109375" style="109"/>
    <col min="13832" max="13832" width="4.6640625" style="109" customWidth="1"/>
    <col min="13833" max="13833" width="14" style="109" customWidth="1"/>
    <col min="13834" max="13834" width="39.5546875" style="109" customWidth="1"/>
    <col min="13835" max="13835" width="10.44140625" style="109" customWidth="1"/>
    <col min="13836" max="13836" width="10" style="109" customWidth="1"/>
    <col min="13837" max="13837" width="13.5546875" style="109" customWidth="1"/>
    <col min="13838" max="13838" width="12.6640625" style="109" customWidth="1"/>
    <col min="13839" max="13839" width="13" style="109" customWidth="1"/>
    <col min="13840" max="13840" width="12.5546875" style="109" customWidth="1"/>
    <col min="13841" max="13841" width="12.44140625" style="109" customWidth="1"/>
    <col min="13842" max="13842" width="13" style="109" customWidth="1"/>
    <col min="13843" max="13843" width="12.109375" style="109" customWidth="1"/>
    <col min="13844" max="13844" width="12.5546875" style="109" customWidth="1"/>
    <col min="13845" max="13845" width="13.6640625" style="109" customWidth="1"/>
    <col min="13846" max="13846" width="13" style="109" customWidth="1"/>
    <col min="13847" max="13849" width="11.6640625" style="109" customWidth="1"/>
    <col min="13850" max="13850" width="11.33203125" style="109" customWidth="1"/>
    <col min="13851" max="13851" width="10.109375" style="109" customWidth="1"/>
    <col min="13852" max="13852" width="10.6640625" style="109" customWidth="1"/>
    <col min="13853" max="13853" width="10.5546875" style="109" customWidth="1"/>
    <col min="13854" max="13854" width="11.5546875" style="109" customWidth="1"/>
    <col min="13855" max="13860" width="9.109375" style="109"/>
    <col min="13861" max="13861" width="6" style="109" customWidth="1"/>
    <col min="13862" max="14087" width="9.109375" style="109"/>
    <col min="14088" max="14088" width="4.6640625" style="109" customWidth="1"/>
    <col min="14089" max="14089" width="14" style="109" customWidth="1"/>
    <col min="14090" max="14090" width="39.5546875" style="109" customWidth="1"/>
    <col min="14091" max="14091" width="10.44140625" style="109" customWidth="1"/>
    <col min="14092" max="14092" width="10" style="109" customWidth="1"/>
    <col min="14093" max="14093" width="13.5546875" style="109" customWidth="1"/>
    <col min="14094" max="14094" width="12.6640625" style="109" customWidth="1"/>
    <col min="14095" max="14095" width="13" style="109" customWidth="1"/>
    <col min="14096" max="14096" width="12.5546875" style="109" customWidth="1"/>
    <col min="14097" max="14097" width="12.44140625" style="109" customWidth="1"/>
    <col min="14098" max="14098" width="13" style="109" customWidth="1"/>
    <col min="14099" max="14099" width="12.109375" style="109" customWidth="1"/>
    <col min="14100" max="14100" width="12.5546875" style="109" customWidth="1"/>
    <col min="14101" max="14101" width="13.6640625" style="109" customWidth="1"/>
    <col min="14102" max="14102" width="13" style="109" customWidth="1"/>
    <col min="14103" max="14105" width="11.6640625" style="109" customWidth="1"/>
    <col min="14106" max="14106" width="11.33203125" style="109" customWidth="1"/>
    <col min="14107" max="14107" width="10.109375" style="109" customWidth="1"/>
    <col min="14108" max="14108" width="10.6640625" style="109" customWidth="1"/>
    <col min="14109" max="14109" width="10.5546875" style="109" customWidth="1"/>
    <col min="14110" max="14110" width="11.5546875" style="109" customWidth="1"/>
    <col min="14111" max="14116" width="9.109375" style="109"/>
    <col min="14117" max="14117" width="6" style="109" customWidth="1"/>
    <col min="14118" max="14343" width="9.109375" style="109"/>
    <col min="14344" max="14344" width="4.6640625" style="109" customWidth="1"/>
    <col min="14345" max="14345" width="14" style="109" customWidth="1"/>
    <col min="14346" max="14346" width="39.5546875" style="109" customWidth="1"/>
    <col min="14347" max="14347" width="10.44140625" style="109" customWidth="1"/>
    <col min="14348" max="14348" width="10" style="109" customWidth="1"/>
    <col min="14349" max="14349" width="13.5546875" style="109" customWidth="1"/>
    <col min="14350" max="14350" width="12.6640625" style="109" customWidth="1"/>
    <col min="14351" max="14351" width="13" style="109" customWidth="1"/>
    <col min="14352" max="14352" width="12.5546875" style="109" customWidth="1"/>
    <col min="14353" max="14353" width="12.44140625" style="109" customWidth="1"/>
    <col min="14354" max="14354" width="13" style="109" customWidth="1"/>
    <col min="14355" max="14355" width="12.109375" style="109" customWidth="1"/>
    <col min="14356" max="14356" width="12.5546875" style="109" customWidth="1"/>
    <col min="14357" max="14357" width="13.6640625" style="109" customWidth="1"/>
    <col min="14358" max="14358" width="13" style="109" customWidth="1"/>
    <col min="14359" max="14361" width="11.6640625" style="109" customWidth="1"/>
    <col min="14362" max="14362" width="11.33203125" style="109" customWidth="1"/>
    <col min="14363" max="14363" width="10.109375" style="109" customWidth="1"/>
    <col min="14364" max="14364" width="10.6640625" style="109" customWidth="1"/>
    <col min="14365" max="14365" width="10.5546875" style="109" customWidth="1"/>
    <col min="14366" max="14366" width="11.5546875" style="109" customWidth="1"/>
    <col min="14367" max="14372" width="9.109375" style="109"/>
    <col min="14373" max="14373" width="6" style="109" customWidth="1"/>
    <col min="14374" max="14599" width="9.109375" style="109"/>
    <col min="14600" max="14600" width="4.6640625" style="109" customWidth="1"/>
    <col min="14601" max="14601" width="14" style="109" customWidth="1"/>
    <col min="14602" max="14602" width="39.5546875" style="109" customWidth="1"/>
    <col min="14603" max="14603" width="10.44140625" style="109" customWidth="1"/>
    <col min="14604" max="14604" width="10" style="109" customWidth="1"/>
    <col min="14605" max="14605" width="13.5546875" style="109" customWidth="1"/>
    <col min="14606" max="14606" width="12.6640625" style="109" customWidth="1"/>
    <col min="14607" max="14607" width="13" style="109" customWidth="1"/>
    <col min="14608" max="14608" width="12.5546875" style="109" customWidth="1"/>
    <col min="14609" max="14609" width="12.44140625" style="109" customWidth="1"/>
    <col min="14610" max="14610" width="13" style="109" customWidth="1"/>
    <col min="14611" max="14611" width="12.109375" style="109" customWidth="1"/>
    <col min="14612" max="14612" width="12.5546875" style="109" customWidth="1"/>
    <col min="14613" max="14613" width="13.6640625" style="109" customWidth="1"/>
    <col min="14614" max="14614" width="13" style="109" customWidth="1"/>
    <col min="14615" max="14617" width="11.6640625" style="109" customWidth="1"/>
    <col min="14618" max="14618" width="11.33203125" style="109" customWidth="1"/>
    <col min="14619" max="14619" width="10.109375" style="109" customWidth="1"/>
    <col min="14620" max="14620" width="10.6640625" style="109" customWidth="1"/>
    <col min="14621" max="14621" width="10.5546875" style="109" customWidth="1"/>
    <col min="14622" max="14622" width="11.5546875" style="109" customWidth="1"/>
    <col min="14623" max="14628" width="9.109375" style="109"/>
    <col min="14629" max="14629" width="6" style="109" customWidth="1"/>
    <col min="14630" max="14855" width="9.109375" style="109"/>
    <col min="14856" max="14856" width="4.6640625" style="109" customWidth="1"/>
    <col min="14857" max="14857" width="14" style="109" customWidth="1"/>
    <col min="14858" max="14858" width="39.5546875" style="109" customWidth="1"/>
    <col min="14859" max="14859" width="10.44140625" style="109" customWidth="1"/>
    <col min="14860" max="14860" width="10" style="109" customWidth="1"/>
    <col min="14861" max="14861" width="13.5546875" style="109" customWidth="1"/>
    <col min="14862" max="14862" width="12.6640625" style="109" customWidth="1"/>
    <col min="14863" max="14863" width="13" style="109" customWidth="1"/>
    <col min="14864" max="14864" width="12.5546875" style="109" customWidth="1"/>
    <col min="14865" max="14865" width="12.44140625" style="109" customWidth="1"/>
    <col min="14866" max="14866" width="13" style="109" customWidth="1"/>
    <col min="14867" max="14867" width="12.109375" style="109" customWidth="1"/>
    <col min="14868" max="14868" width="12.5546875" style="109" customWidth="1"/>
    <col min="14869" max="14869" width="13.6640625" style="109" customWidth="1"/>
    <col min="14870" max="14870" width="13" style="109" customWidth="1"/>
    <col min="14871" max="14873" width="11.6640625" style="109" customWidth="1"/>
    <col min="14874" max="14874" width="11.33203125" style="109" customWidth="1"/>
    <col min="14875" max="14875" width="10.109375" style="109" customWidth="1"/>
    <col min="14876" max="14876" width="10.6640625" style="109" customWidth="1"/>
    <col min="14877" max="14877" width="10.5546875" style="109" customWidth="1"/>
    <col min="14878" max="14878" width="11.5546875" style="109" customWidth="1"/>
    <col min="14879" max="14884" width="9.109375" style="109"/>
    <col min="14885" max="14885" width="6" style="109" customWidth="1"/>
    <col min="14886" max="15111" width="9.109375" style="109"/>
    <col min="15112" max="15112" width="4.6640625" style="109" customWidth="1"/>
    <col min="15113" max="15113" width="14" style="109" customWidth="1"/>
    <col min="15114" max="15114" width="39.5546875" style="109" customWidth="1"/>
    <col min="15115" max="15115" width="10.44140625" style="109" customWidth="1"/>
    <col min="15116" max="15116" width="10" style="109" customWidth="1"/>
    <col min="15117" max="15117" width="13.5546875" style="109" customWidth="1"/>
    <col min="15118" max="15118" width="12.6640625" style="109" customWidth="1"/>
    <col min="15119" max="15119" width="13" style="109" customWidth="1"/>
    <col min="15120" max="15120" width="12.5546875" style="109" customWidth="1"/>
    <col min="15121" max="15121" width="12.44140625" style="109" customWidth="1"/>
    <col min="15122" max="15122" width="13" style="109" customWidth="1"/>
    <col min="15123" max="15123" width="12.109375" style="109" customWidth="1"/>
    <col min="15124" max="15124" width="12.5546875" style="109" customWidth="1"/>
    <col min="15125" max="15125" width="13.6640625" style="109" customWidth="1"/>
    <col min="15126" max="15126" width="13" style="109" customWidth="1"/>
    <col min="15127" max="15129" width="11.6640625" style="109" customWidth="1"/>
    <col min="15130" max="15130" width="11.33203125" style="109" customWidth="1"/>
    <col min="15131" max="15131" width="10.109375" style="109" customWidth="1"/>
    <col min="15132" max="15132" width="10.6640625" style="109" customWidth="1"/>
    <col min="15133" max="15133" width="10.5546875" style="109" customWidth="1"/>
    <col min="15134" max="15134" width="11.5546875" style="109" customWidth="1"/>
    <col min="15135" max="15140" width="9.109375" style="109"/>
    <col min="15141" max="15141" width="6" style="109" customWidth="1"/>
    <col min="15142" max="15367" width="9.109375" style="109"/>
    <col min="15368" max="15368" width="4.6640625" style="109" customWidth="1"/>
    <col min="15369" max="15369" width="14" style="109" customWidth="1"/>
    <col min="15370" max="15370" width="39.5546875" style="109" customWidth="1"/>
    <col min="15371" max="15371" width="10.44140625" style="109" customWidth="1"/>
    <col min="15372" max="15372" width="10" style="109" customWidth="1"/>
    <col min="15373" max="15373" width="13.5546875" style="109" customWidth="1"/>
    <col min="15374" max="15374" width="12.6640625" style="109" customWidth="1"/>
    <col min="15375" max="15375" width="13" style="109" customWidth="1"/>
    <col min="15376" max="15376" width="12.5546875" style="109" customWidth="1"/>
    <col min="15377" max="15377" width="12.44140625" style="109" customWidth="1"/>
    <col min="15378" max="15378" width="13" style="109" customWidth="1"/>
    <col min="15379" max="15379" width="12.109375" style="109" customWidth="1"/>
    <col min="15380" max="15380" width="12.5546875" style="109" customWidth="1"/>
    <col min="15381" max="15381" width="13.6640625" style="109" customWidth="1"/>
    <col min="15382" max="15382" width="13" style="109" customWidth="1"/>
    <col min="15383" max="15385" width="11.6640625" style="109" customWidth="1"/>
    <col min="15386" max="15386" width="11.33203125" style="109" customWidth="1"/>
    <col min="15387" max="15387" width="10.109375" style="109" customWidth="1"/>
    <col min="15388" max="15388" width="10.6640625" style="109" customWidth="1"/>
    <col min="15389" max="15389" width="10.5546875" style="109" customWidth="1"/>
    <col min="15390" max="15390" width="11.5546875" style="109" customWidth="1"/>
    <col min="15391" max="15396" width="9.109375" style="109"/>
    <col min="15397" max="15397" width="6" style="109" customWidth="1"/>
    <col min="15398" max="15623" width="9.109375" style="109"/>
    <col min="15624" max="15624" width="4.6640625" style="109" customWidth="1"/>
    <col min="15625" max="15625" width="14" style="109" customWidth="1"/>
    <col min="15626" max="15626" width="39.5546875" style="109" customWidth="1"/>
    <col min="15627" max="15627" width="10.44140625" style="109" customWidth="1"/>
    <col min="15628" max="15628" width="10" style="109" customWidth="1"/>
    <col min="15629" max="15629" width="13.5546875" style="109" customWidth="1"/>
    <col min="15630" max="15630" width="12.6640625" style="109" customWidth="1"/>
    <col min="15631" max="15631" width="13" style="109" customWidth="1"/>
    <col min="15632" max="15632" width="12.5546875" style="109" customWidth="1"/>
    <col min="15633" max="15633" width="12.44140625" style="109" customWidth="1"/>
    <col min="15634" max="15634" width="13" style="109" customWidth="1"/>
    <col min="15635" max="15635" width="12.109375" style="109" customWidth="1"/>
    <col min="15636" max="15636" width="12.5546875" style="109" customWidth="1"/>
    <col min="15637" max="15637" width="13.6640625" style="109" customWidth="1"/>
    <col min="15638" max="15638" width="13" style="109" customWidth="1"/>
    <col min="15639" max="15641" width="11.6640625" style="109" customWidth="1"/>
    <col min="15642" max="15642" width="11.33203125" style="109" customWidth="1"/>
    <col min="15643" max="15643" width="10.109375" style="109" customWidth="1"/>
    <col min="15644" max="15644" width="10.6640625" style="109" customWidth="1"/>
    <col min="15645" max="15645" width="10.5546875" style="109" customWidth="1"/>
    <col min="15646" max="15646" width="11.5546875" style="109" customWidth="1"/>
    <col min="15647" max="15652" width="9.109375" style="109"/>
    <col min="15653" max="15653" width="6" style="109" customWidth="1"/>
    <col min="15654" max="15879" width="9.109375" style="109"/>
    <col min="15880" max="15880" width="4.6640625" style="109" customWidth="1"/>
    <col min="15881" max="15881" width="14" style="109" customWidth="1"/>
    <col min="15882" max="15882" width="39.5546875" style="109" customWidth="1"/>
    <col min="15883" max="15883" width="10.44140625" style="109" customWidth="1"/>
    <col min="15884" max="15884" width="10" style="109" customWidth="1"/>
    <col min="15885" max="15885" width="13.5546875" style="109" customWidth="1"/>
    <col min="15886" max="15886" width="12.6640625" style="109" customWidth="1"/>
    <col min="15887" max="15887" width="13" style="109" customWidth="1"/>
    <col min="15888" max="15888" width="12.5546875" style="109" customWidth="1"/>
    <col min="15889" max="15889" width="12.44140625" style="109" customWidth="1"/>
    <col min="15890" max="15890" width="13" style="109" customWidth="1"/>
    <col min="15891" max="15891" width="12.109375" style="109" customWidth="1"/>
    <col min="15892" max="15892" width="12.5546875" style="109" customWidth="1"/>
    <col min="15893" max="15893" width="13.6640625" style="109" customWidth="1"/>
    <col min="15894" max="15894" width="13" style="109" customWidth="1"/>
    <col min="15895" max="15897" width="11.6640625" style="109" customWidth="1"/>
    <col min="15898" max="15898" width="11.33203125" style="109" customWidth="1"/>
    <col min="15899" max="15899" width="10.109375" style="109" customWidth="1"/>
    <col min="15900" max="15900" width="10.6640625" style="109" customWidth="1"/>
    <col min="15901" max="15901" width="10.5546875" style="109" customWidth="1"/>
    <col min="15902" max="15902" width="11.5546875" style="109" customWidth="1"/>
    <col min="15903" max="15908" width="9.109375" style="109"/>
    <col min="15909" max="15909" width="6" style="109" customWidth="1"/>
    <col min="15910" max="16135" width="9.109375" style="109"/>
    <col min="16136" max="16136" width="4.6640625" style="109" customWidth="1"/>
    <col min="16137" max="16137" width="14" style="109" customWidth="1"/>
    <col min="16138" max="16138" width="39.5546875" style="109" customWidth="1"/>
    <col min="16139" max="16139" width="10.44140625" style="109" customWidth="1"/>
    <col min="16140" max="16140" width="10" style="109" customWidth="1"/>
    <col min="16141" max="16141" width="13.5546875" style="109" customWidth="1"/>
    <col min="16142" max="16142" width="12.6640625" style="109" customWidth="1"/>
    <col min="16143" max="16143" width="13" style="109" customWidth="1"/>
    <col min="16144" max="16144" width="12.5546875" style="109" customWidth="1"/>
    <col min="16145" max="16145" width="12.44140625" style="109" customWidth="1"/>
    <col min="16146" max="16146" width="13" style="109" customWidth="1"/>
    <col min="16147" max="16147" width="12.109375" style="109" customWidth="1"/>
    <col min="16148" max="16148" width="12.5546875" style="109" customWidth="1"/>
    <col min="16149" max="16149" width="13.6640625" style="109" customWidth="1"/>
    <col min="16150" max="16150" width="13" style="109" customWidth="1"/>
    <col min="16151" max="16153" width="11.6640625" style="109" customWidth="1"/>
    <col min="16154" max="16154" width="11.33203125" style="109" customWidth="1"/>
    <col min="16155" max="16155" width="10.109375" style="109" customWidth="1"/>
    <col min="16156" max="16156" width="10.6640625" style="109" customWidth="1"/>
    <col min="16157" max="16157" width="10.5546875" style="109" customWidth="1"/>
    <col min="16158" max="16158" width="11.5546875" style="109" customWidth="1"/>
    <col min="16159" max="16164" width="9.109375" style="109"/>
    <col min="16165" max="16165" width="6" style="109" customWidth="1"/>
    <col min="16166" max="16384" width="9.109375" style="109"/>
  </cols>
  <sheetData>
    <row r="1" spans="1:41" ht="24.9" customHeight="1" x14ac:dyDescent="0.3">
      <c r="B1" s="277" t="str">
        <f>'COST OF PROJECT &amp; MEANS OF FINA'!A1</f>
        <v>M/S Piano Real Estates LLP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1"/>
    </row>
    <row r="2" spans="1:41" ht="24.9" customHeight="1" x14ac:dyDescent="0.3">
      <c r="B2" s="277" t="str">
        <f>'COST OF PROJECT &amp; MEANS OF FINA'!A2</f>
        <v>PROJECT : Tattvam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9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41" ht="24.9" customHeight="1" x14ac:dyDescent="0.3">
      <c r="B3" s="112"/>
      <c r="C3" s="112"/>
      <c r="D3" s="112"/>
      <c r="E3" s="112"/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  <c r="L3" s="1" t="s">
        <v>61</v>
      </c>
      <c r="M3" s="1" t="s">
        <v>62</v>
      </c>
      <c r="N3" s="1" t="s">
        <v>63</v>
      </c>
      <c r="O3" s="1" t="s">
        <v>64</v>
      </c>
      <c r="P3" s="1" t="s">
        <v>66</v>
      </c>
      <c r="Q3" s="1" t="s">
        <v>69</v>
      </c>
      <c r="R3" s="1" t="s">
        <v>70</v>
      </c>
      <c r="S3" s="1" t="s">
        <v>71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80</v>
      </c>
      <c r="Y3" s="1" t="s">
        <v>76</v>
      </c>
      <c r="Z3" s="113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1"/>
    </row>
    <row r="4" spans="1:41" ht="24.9" customHeight="1" thickBot="1" x14ac:dyDescent="0.35">
      <c r="B4" s="274" t="s">
        <v>48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6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1"/>
    </row>
    <row r="5" spans="1:41" ht="24.9" customHeight="1" thickBot="1" x14ac:dyDescent="0.35">
      <c r="A5" s="114"/>
      <c r="B5" s="159"/>
      <c r="C5" s="151"/>
      <c r="D5" s="115" t="s">
        <v>42</v>
      </c>
      <c r="E5" s="116"/>
      <c r="F5" s="53">
        <v>3</v>
      </c>
      <c r="G5" s="54">
        <v>3</v>
      </c>
      <c r="H5" s="54">
        <v>3</v>
      </c>
      <c r="I5" s="54">
        <v>3</v>
      </c>
      <c r="J5" s="54">
        <v>3</v>
      </c>
      <c r="K5" s="54">
        <v>3</v>
      </c>
      <c r="L5" s="54">
        <v>3</v>
      </c>
      <c r="M5" s="54">
        <v>3</v>
      </c>
      <c r="N5" s="54">
        <v>3</v>
      </c>
      <c r="O5" s="54">
        <v>3</v>
      </c>
      <c r="P5" s="54">
        <v>3</v>
      </c>
      <c r="Q5" s="54">
        <v>3</v>
      </c>
      <c r="R5" s="54"/>
      <c r="S5" s="54"/>
      <c r="T5" s="54"/>
      <c r="U5" s="54"/>
      <c r="V5" s="54"/>
      <c r="W5" s="54"/>
      <c r="X5" s="54"/>
      <c r="Y5" s="54">
        <v>3</v>
      </c>
      <c r="Z5" s="117">
        <f>SUM(F5:X5)</f>
        <v>36</v>
      </c>
      <c r="AA5" s="118"/>
      <c r="AB5" s="118"/>
      <c r="AC5" s="118"/>
      <c r="AD5" s="118"/>
      <c r="AE5" s="110"/>
      <c r="AF5" s="110"/>
      <c r="AG5" s="110"/>
      <c r="AH5" s="110"/>
      <c r="AI5" s="110"/>
      <c r="AJ5" s="110"/>
      <c r="AK5" s="111"/>
    </row>
    <row r="6" spans="1:41" s="125" customFormat="1" ht="24.9" customHeight="1" x14ac:dyDescent="0.3">
      <c r="A6" s="119"/>
      <c r="B6" s="160"/>
      <c r="C6" s="152"/>
      <c r="D6" s="120"/>
      <c r="E6" s="272" t="s">
        <v>96</v>
      </c>
      <c r="F6" s="56">
        <v>44926</v>
      </c>
      <c r="G6" s="56">
        <v>45016</v>
      </c>
      <c r="H6" s="57">
        <v>45107</v>
      </c>
      <c r="I6" s="57">
        <v>45170</v>
      </c>
      <c r="J6" s="57">
        <v>45261</v>
      </c>
      <c r="K6" s="57">
        <v>45352</v>
      </c>
      <c r="L6" s="57">
        <v>45444</v>
      </c>
      <c r="M6" s="57">
        <v>45536</v>
      </c>
      <c r="N6" s="57">
        <v>45627</v>
      </c>
      <c r="O6" s="57">
        <v>45717</v>
      </c>
      <c r="P6" s="57">
        <v>45809</v>
      </c>
      <c r="Q6" s="57">
        <v>45901</v>
      </c>
      <c r="R6" s="57"/>
      <c r="S6" s="57"/>
      <c r="T6" s="57"/>
      <c r="U6" s="57"/>
      <c r="V6" s="57"/>
      <c r="W6" s="57"/>
      <c r="X6" s="57"/>
      <c r="Y6" s="57">
        <v>46539</v>
      </c>
      <c r="Z6" s="121" t="s">
        <v>19</v>
      </c>
      <c r="AA6" s="122"/>
      <c r="AB6" s="122"/>
      <c r="AC6" s="122"/>
      <c r="AD6" s="122"/>
      <c r="AE6" s="123"/>
      <c r="AF6" s="123"/>
      <c r="AG6" s="123"/>
      <c r="AH6" s="123"/>
      <c r="AI6" s="123"/>
      <c r="AJ6" s="123"/>
      <c r="AK6" s="124"/>
    </row>
    <row r="7" spans="1:41" ht="37.5" customHeight="1" x14ac:dyDescent="0.3">
      <c r="A7" s="114"/>
      <c r="B7" s="161" t="s">
        <v>31</v>
      </c>
      <c r="C7" s="153" t="s">
        <v>32</v>
      </c>
      <c r="D7" s="126"/>
      <c r="E7" s="273"/>
      <c r="F7" s="61" t="s">
        <v>18</v>
      </c>
      <c r="G7" s="61" t="s">
        <v>18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  <c r="N7" s="11" t="s">
        <v>18</v>
      </c>
      <c r="O7" s="11" t="s">
        <v>18</v>
      </c>
      <c r="P7" s="11" t="s">
        <v>18</v>
      </c>
      <c r="Q7" s="11" t="s">
        <v>18</v>
      </c>
      <c r="R7" s="11"/>
      <c r="S7" s="11"/>
      <c r="T7" s="11"/>
      <c r="U7" s="11"/>
      <c r="V7" s="11"/>
      <c r="W7" s="11"/>
      <c r="X7" s="11"/>
      <c r="Y7" s="11" t="s">
        <v>18</v>
      </c>
      <c r="Z7" s="127"/>
      <c r="AA7" s="128"/>
      <c r="AB7" s="110"/>
      <c r="AC7" s="110"/>
      <c r="AD7" s="110"/>
      <c r="AE7" s="110"/>
      <c r="AF7" s="110"/>
      <c r="AG7" s="110"/>
      <c r="AH7" s="110"/>
      <c r="AI7" s="110"/>
      <c r="AJ7" s="110"/>
      <c r="AK7" s="111"/>
    </row>
    <row r="8" spans="1:41" ht="24.9" customHeight="1" x14ac:dyDescent="0.3">
      <c r="A8" s="114"/>
      <c r="B8" s="161" t="s">
        <v>33</v>
      </c>
      <c r="C8" s="153" t="s">
        <v>34</v>
      </c>
      <c r="D8" s="126"/>
      <c r="E8" s="126"/>
      <c r="F8" s="129"/>
      <c r="G8" s="129"/>
      <c r="H8" s="129"/>
      <c r="I8" s="129"/>
      <c r="J8" s="129"/>
      <c r="K8" s="130"/>
      <c r="L8" s="129"/>
      <c r="M8" s="129"/>
      <c r="N8" s="129"/>
      <c r="O8" s="129"/>
      <c r="P8" s="129"/>
      <c r="Q8" s="129"/>
      <c r="R8" s="196"/>
      <c r="S8" s="196"/>
      <c r="T8" s="196"/>
      <c r="U8" s="196"/>
      <c r="V8" s="196"/>
      <c r="W8" s="196"/>
      <c r="X8" s="196"/>
      <c r="Y8" s="196"/>
      <c r="Z8" s="131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3"/>
      <c r="AL8" s="134"/>
      <c r="AM8" s="134"/>
    </row>
    <row r="9" spans="1:41" ht="24.9" customHeight="1" x14ac:dyDescent="0.3">
      <c r="A9" s="114"/>
      <c r="B9" s="162">
        <v>1</v>
      </c>
      <c r="C9" s="154" t="s">
        <v>43</v>
      </c>
      <c r="D9" s="135">
        <f>'COST OF PROJECT &amp; MEANS OF FINA'!H6</f>
        <v>750</v>
      </c>
      <c r="E9" s="135">
        <f>'COST OF PROJECT &amp; MEANS OF FINA'!I6</f>
        <v>55.44</v>
      </c>
      <c r="F9" s="194">
        <f>F24/2-E9</f>
        <v>94.56</v>
      </c>
      <c r="G9" s="135">
        <f>G24/2</f>
        <v>150</v>
      </c>
      <c r="H9" s="135">
        <f t="shared" ref="H9:K9" si="0">H24/2</f>
        <v>150</v>
      </c>
      <c r="I9" s="135">
        <f t="shared" si="0"/>
        <v>100</v>
      </c>
      <c r="J9" s="135">
        <f t="shared" si="0"/>
        <v>100</v>
      </c>
      <c r="K9" s="135">
        <f t="shared" si="0"/>
        <v>100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97"/>
      <c r="S9" s="197"/>
      <c r="T9" s="197"/>
      <c r="U9" s="197"/>
      <c r="V9" s="197"/>
      <c r="W9" s="197"/>
      <c r="X9" s="197"/>
      <c r="Y9" s="197"/>
      <c r="Z9" s="136">
        <f>SUM(E9:Y9)</f>
        <v>750</v>
      </c>
      <c r="AA9" s="132"/>
      <c r="AB9" s="132">
        <v>750</v>
      </c>
      <c r="AC9" s="132"/>
      <c r="AD9" s="132"/>
      <c r="AE9" s="132"/>
      <c r="AF9" s="132"/>
      <c r="AG9" s="132"/>
      <c r="AH9" s="132"/>
      <c r="AI9" s="132"/>
      <c r="AJ9" s="132"/>
      <c r="AK9" s="133"/>
      <c r="AL9" s="134"/>
      <c r="AM9" s="134"/>
      <c r="AN9" s="134"/>
    </row>
    <row r="10" spans="1:41" ht="24.9" customHeight="1" x14ac:dyDescent="0.3">
      <c r="A10" s="114"/>
      <c r="B10" s="162">
        <v>2</v>
      </c>
      <c r="C10" s="154" t="s">
        <v>44</v>
      </c>
      <c r="D10" s="149">
        <f>'COST OF PROJECT &amp; MEANS OF FINA'!H7</f>
        <v>3000.0025000000005</v>
      </c>
      <c r="E10" s="135">
        <f>'COLLECTION PLAN '!Y43</f>
        <v>0</v>
      </c>
      <c r="F10" s="135">
        <f>'COLLECTION PLAN '!Y44</f>
        <v>11.694902280230881</v>
      </c>
      <c r="G10" s="135">
        <f>'COLLECTION PLAN '!Y45</f>
        <v>46.779609120923524</v>
      </c>
      <c r="H10" s="135">
        <f>'COLLECTION PLAN '!Y46</f>
        <v>116.94902280230882</v>
      </c>
      <c r="I10" s="135">
        <f>'COLLECTION PLAN '!Y47</f>
        <v>245.59294788484848</v>
      </c>
      <c r="J10" s="135">
        <f>'COLLECTION PLAN '!Y48</f>
        <v>339.15216612669548</v>
      </c>
      <c r="K10" s="135">
        <f>'COLLECTION PLAN '!Y49</f>
        <v>432.71138436854255</v>
      </c>
      <c r="L10" s="135">
        <f>'COLLECTION PLAN '!Y50</f>
        <v>689.99923453362192</v>
      </c>
      <c r="M10" s="135">
        <f>'COLLECTION PLAN '!Y51</f>
        <v>830.33806189639245</v>
      </c>
      <c r="N10" s="135">
        <f>'COLLECTION PLAN '!Y52</f>
        <v>970.67688925916298</v>
      </c>
      <c r="O10" s="135">
        <f>'COLLECTION PLAN '!Y53</f>
        <v>1286.4392508253968</v>
      </c>
      <c r="P10" s="135">
        <f>'COLLECTION PLAN '!Y54</f>
        <v>877.11767101731584</v>
      </c>
      <c r="Q10" s="135">
        <f>'COLLECTION PLAN '!$Y55</f>
        <v>1052.5412052207789</v>
      </c>
      <c r="R10" s="135">
        <f>'COLLECTION PLAN '!$Y56</f>
        <v>0</v>
      </c>
      <c r="S10" s="135">
        <f>'COLLECTION PLAN '!$Y57</f>
        <v>0</v>
      </c>
      <c r="T10" s="135">
        <f>'COLLECTION PLAN '!$Y58</f>
        <v>0</v>
      </c>
      <c r="U10" s="135">
        <f>'COLLECTION PLAN '!$Y59</f>
        <v>0</v>
      </c>
      <c r="V10" s="135">
        <f>'COLLECTION PLAN '!$Y60</f>
        <v>0</v>
      </c>
      <c r="W10" s="135">
        <f>'COLLECTION PLAN '!$Y61</f>
        <v>0</v>
      </c>
      <c r="X10" s="135">
        <f>'COLLECTION PLAN '!$Y62</f>
        <v>0</v>
      </c>
      <c r="Y10" s="135">
        <f>'COLLECTION PLAN '!$Y63</f>
        <v>0</v>
      </c>
      <c r="Z10" s="136">
        <f>SUM(E10:Y10)</f>
        <v>6899.9923453362189</v>
      </c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3"/>
      <c r="AL10" s="134"/>
      <c r="AM10" s="134"/>
      <c r="AN10" s="134"/>
    </row>
    <row r="11" spans="1:41" ht="24.9" customHeight="1" x14ac:dyDescent="0.3">
      <c r="A11" s="114"/>
      <c r="B11" s="163"/>
      <c r="C11" s="153" t="s">
        <v>35</v>
      </c>
      <c r="D11" s="30">
        <f t="shared" ref="D11:Y11" si="1">SUM(D9:D10)</f>
        <v>3750.0025000000005</v>
      </c>
      <c r="E11" s="30">
        <f t="shared" si="1"/>
        <v>55.44</v>
      </c>
      <c r="F11" s="30">
        <f t="shared" si="1"/>
        <v>106.25490228023088</v>
      </c>
      <c r="G11" s="30">
        <f t="shared" si="1"/>
        <v>196.77960912092351</v>
      </c>
      <c r="H11" s="30">
        <f t="shared" si="1"/>
        <v>266.94902280230883</v>
      </c>
      <c r="I11" s="30">
        <f t="shared" si="1"/>
        <v>345.59294788484851</v>
      </c>
      <c r="J11" s="30">
        <f t="shared" si="1"/>
        <v>439.15216612669548</v>
      </c>
      <c r="K11" s="30">
        <f t="shared" si="1"/>
        <v>532.71138436854255</v>
      </c>
      <c r="L11" s="30">
        <f t="shared" si="1"/>
        <v>689.99923453362192</v>
      </c>
      <c r="M11" s="30">
        <f t="shared" si="1"/>
        <v>830.33806189639245</v>
      </c>
      <c r="N11" s="30">
        <f t="shared" si="1"/>
        <v>970.67688925916298</v>
      </c>
      <c r="O11" s="30">
        <f t="shared" si="1"/>
        <v>1286.4392508253968</v>
      </c>
      <c r="P11" s="30">
        <f t="shared" si="1"/>
        <v>877.11767101731584</v>
      </c>
      <c r="Q11" s="30">
        <f t="shared" si="1"/>
        <v>1052.5412052207789</v>
      </c>
      <c r="R11" s="30">
        <f t="shared" si="1"/>
        <v>0</v>
      </c>
      <c r="S11" s="30">
        <f t="shared" si="1"/>
        <v>0</v>
      </c>
      <c r="T11" s="30">
        <f t="shared" si="1"/>
        <v>0</v>
      </c>
      <c r="U11" s="30">
        <f t="shared" si="1"/>
        <v>0</v>
      </c>
      <c r="V11" s="30">
        <f t="shared" si="1"/>
        <v>0</v>
      </c>
      <c r="W11" s="30">
        <f t="shared" si="1"/>
        <v>0</v>
      </c>
      <c r="X11" s="30">
        <f t="shared" si="1"/>
        <v>0</v>
      </c>
      <c r="Y11" s="30">
        <f t="shared" si="1"/>
        <v>0</v>
      </c>
      <c r="Z11" s="138">
        <f>SUM(Z9:Z10)</f>
        <v>7649.9923453362189</v>
      </c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3"/>
      <c r="AL11" s="134"/>
      <c r="AM11" s="134"/>
      <c r="AN11" s="134"/>
    </row>
    <row r="12" spans="1:41" ht="24.9" customHeight="1" x14ac:dyDescent="0.3">
      <c r="A12" s="114"/>
      <c r="B12" s="161" t="s">
        <v>36</v>
      </c>
      <c r="C12" s="153" t="s">
        <v>37</v>
      </c>
      <c r="D12" s="30"/>
      <c r="E12" s="30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97"/>
      <c r="S12" s="197"/>
      <c r="T12" s="197"/>
      <c r="U12" s="197"/>
      <c r="V12" s="197"/>
      <c r="W12" s="197"/>
      <c r="X12" s="197"/>
      <c r="Y12" s="197"/>
      <c r="Z12" s="139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3"/>
      <c r="AL12" s="134"/>
      <c r="AM12" s="134"/>
      <c r="AN12" s="134"/>
      <c r="AO12" s="134"/>
    </row>
    <row r="13" spans="1:41" ht="24.9" customHeight="1" x14ac:dyDescent="0.3">
      <c r="A13" s="114"/>
      <c r="B13" s="162">
        <v>1</v>
      </c>
      <c r="C13" s="155" t="str">
        <f>'COST OF PROJECT &amp; MEANS OF FINA'!B6</f>
        <v>Advance for Land</v>
      </c>
      <c r="D13" s="205">
        <f>'COST OF PROJECT &amp; MEANS OF FINA'!C6</f>
        <v>0</v>
      </c>
      <c r="E13" s="194">
        <f>'COST OF PROJECT &amp; MEANS OF FINA'!D6</f>
        <v>0</v>
      </c>
      <c r="F13" s="137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97">
        <v>0</v>
      </c>
      <c r="Z13" s="139">
        <f t="shared" ref="Z13:Z20" si="2">SUM(E13:Y13)</f>
        <v>0</v>
      </c>
      <c r="AA13" s="132"/>
      <c r="AB13" s="140"/>
      <c r="AC13" s="132"/>
      <c r="AD13" s="132"/>
      <c r="AE13" s="132"/>
      <c r="AF13" s="132"/>
      <c r="AG13" s="132"/>
      <c r="AH13" s="132"/>
      <c r="AI13" s="132"/>
      <c r="AJ13" s="132"/>
      <c r="AK13" s="133"/>
      <c r="AL13" s="134"/>
      <c r="AM13" s="134"/>
      <c r="AN13" s="134"/>
    </row>
    <row r="14" spans="1:41" ht="24.9" customHeight="1" x14ac:dyDescent="0.3">
      <c r="A14" s="114"/>
      <c r="B14" s="162">
        <v>2</v>
      </c>
      <c r="C14" s="155" t="str">
        <f>'COST OF PROJECT &amp; MEANS OF FINA'!B7</f>
        <v>Land Development Cost</v>
      </c>
      <c r="D14" s="205">
        <f>'COST OF PROJECT &amp; MEANS OF FINA'!C7</f>
        <v>0</v>
      </c>
      <c r="E14" s="194">
        <f>'COST OF PROJECT &amp; MEANS OF FINA'!D7</f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9">
        <f t="shared" si="2"/>
        <v>0</v>
      </c>
      <c r="AA14" s="132"/>
      <c r="AB14" s="140"/>
      <c r="AC14" s="132"/>
      <c r="AD14" s="132"/>
      <c r="AE14" s="132"/>
      <c r="AF14" s="132"/>
      <c r="AG14" s="132"/>
      <c r="AH14" s="132"/>
      <c r="AI14" s="132"/>
      <c r="AJ14" s="132"/>
      <c r="AK14" s="133"/>
      <c r="AL14" s="134"/>
      <c r="AM14" s="134"/>
      <c r="AN14" s="134"/>
    </row>
    <row r="15" spans="1:41" ht="24.9" customHeight="1" x14ac:dyDescent="0.3">
      <c r="A15" s="114"/>
      <c r="B15" s="162">
        <v>3</v>
      </c>
      <c r="C15" s="155" t="s">
        <v>45</v>
      </c>
      <c r="D15" s="205">
        <f>'COST OF PROJECT &amp; MEANS OF FINA'!C8</f>
        <v>165.59</v>
      </c>
      <c r="E15" s="194">
        <f>'COST OF PROJECT &amp; MEANS OF FINA'!D8</f>
        <v>19.079999999999998</v>
      </c>
      <c r="F15" s="231">
        <v>72</v>
      </c>
      <c r="G15" s="135">
        <v>38</v>
      </c>
      <c r="H15" s="135">
        <v>36.51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/>
      <c r="O15" s="135"/>
      <c r="P15" s="135"/>
      <c r="Q15" s="135">
        <v>0</v>
      </c>
      <c r="R15" s="197"/>
      <c r="S15" s="197"/>
      <c r="T15" s="197"/>
      <c r="U15" s="197"/>
      <c r="V15" s="197"/>
      <c r="W15" s="197"/>
      <c r="X15" s="197"/>
      <c r="Y15" s="197"/>
      <c r="Z15" s="139">
        <f t="shared" si="2"/>
        <v>165.58999999999997</v>
      </c>
      <c r="AA15" s="132"/>
      <c r="AB15" s="140">
        <f>D15-Z15</f>
        <v>0</v>
      </c>
      <c r="AC15" s="132"/>
      <c r="AD15" s="132"/>
      <c r="AE15" s="132"/>
      <c r="AF15" s="132"/>
      <c r="AG15" s="132"/>
      <c r="AH15" s="132"/>
      <c r="AI15" s="132"/>
      <c r="AJ15" s="132"/>
      <c r="AK15" s="133"/>
      <c r="AL15" s="134"/>
      <c r="AM15" s="134"/>
      <c r="AN15" s="134"/>
    </row>
    <row r="16" spans="1:41" ht="24.9" customHeight="1" x14ac:dyDescent="0.3">
      <c r="A16" s="114"/>
      <c r="B16" s="162">
        <v>4</v>
      </c>
      <c r="C16" s="155" t="s">
        <v>6</v>
      </c>
      <c r="D16" s="205">
        <f>'COST OF PROJECT &amp; MEANS OF FINA'!C9</f>
        <v>4154</v>
      </c>
      <c r="E16" s="194">
        <f>'COST OF PROJECT &amp; MEANS OF FINA'!D9</f>
        <v>5.12</v>
      </c>
      <c r="F16" s="135">
        <v>272.89</v>
      </c>
      <c r="G16" s="135">
        <v>318.24</v>
      </c>
      <c r="H16" s="135">
        <v>381.53</v>
      </c>
      <c r="I16" s="135">
        <v>389.72</v>
      </c>
      <c r="J16" s="135">
        <v>477.7</v>
      </c>
      <c r="K16" s="135">
        <v>565.69000000000005</v>
      </c>
      <c r="L16" s="135">
        <v>542</v>
      </c>
      <c r="M16" s="135">
        <v>528</v>
      </c>
      <c r="N16" s="135">
        <v>456</v>
      </c>
      <c r="O16" s="135">
        <v>217.11</v>
      </c>
      <c r="P16" s="135">
        <v>0</v>
      </c>
      <c r="Q16" s="135">
        <v>0</v>
      </c>
      <c r="R16" s="197">
        <v>0</v>
      </c>
      <c r="S16" s="197">
        <v>0</v>
      </c>
      <c r="T16" s="197">
        <v>0</v>
      </c>
      <c r="U16" s="197"/>
      <c r="V16" s="197"/>
      <c r="W16" s="197"/>
      <c r="X16" s="197"/>
      <c r="Y16" s="197"/>
      <c r="Z16" s="139">
        <f t="shared" si="2"/>
        <v>4154</v>
      </c>
      <c r="AA16" s="132"/>
      <c r="AB16" s="140">
        <f>Z16-D16</f>
        <v>0</v>
      </c>
      <c r="AC16" s="132"/>
      <c r="AD16" s="132"/>
      <c r="AE16" s="132"/>
      <c r="AF16" s="132"/>
      <c r="AG16" s="132"/>
      <c r="AH16" s="132"/>
      <c r="AI16" s="132"/>
      <c r="AJ16" s="132"/>
      <c r="AK16" s="133"/>
      <c r="AL16" s="134"/>
      <c r="AM16" s="134"/>
      <c r="AN16" s="134"/>
    </row>
    <row r="17" spans="1:40" ht="24.9" customHeight="1" x14ac:dyDescent="0.3">
      <c r="A17" s="114"/>
      <c r="B17" s="162">
        <v>5</v>
      </c>
      <c r="C17" s="155" t="s">
        <v>7</v>
      </c>
      <c r="D17" s="205">
        <f>'COST OF PROJECT &amp; MEANS OF FINA'!C10</f>
        <v>345</v>
      </c>
      <c r="E17" s="194">
        <f>'COST OF PROJECT &amp; MEANS OF FINA'!D10</f>
        <v>31.24</v>
      </c>
      <c r="F17" s="135">
        <v>28</v>
      </c>
      <c r="G17" s="135">
        <v>28</v>
      </c>
      <c r="H17" s="135">
        <v>28</v>
      </c>
      <c r="I17" s="135">
        <v>28</v>
      </c>
      <c r="J17" s="135">
        <v>28</v>
      </c>
      <c r="K17" s="135">
        <v>28</v>
      </c>
      <c r="L17" s="135">
        <v>25</v>
      </c>
      <c r="M17" s="135">
        <v>25</v>
      </c>
      <c r="N17" s="135">
        <v>25</v>
      </c>
      <c r="O17" s="135">
        <v>25</v>
      </c>
      <c r="P17" s="135">
        <v>25</v>
      </c>
      <c r="Q17" s="135">
        <v>20.76</v>
      </c>
      <c r="R17" s="135">
        <v>0</v>
      </c>
      <c r="S17" s="135">
        <v>0</v>
      </c>
      <c r="T17" s="135">
        <v>0</v>
      </c>
      <c r="U17" s="197">
        <v>0</v>
      </c>
      <c r="V17" s="197">
        <v>0</v>
      </c>
      <c r="W17" s="197">
        <v>0</v>
      </c>
      <c r="X17" s="197">
        <v>0</v>
      </c>
      <c r="Y17" s="197">
        <v>0</v>
      </c>
      <c r="Z17" s="139">
        <f>SUM(E17:Y17)</f>
        <v>345</v>
      </c>
      <c r="AA17" s="132"/>
      <c r="AB17" s="140">
        <f t="shared" ref="AB17:AB20" si="3">Z17-D17</f>
        <v>0</v>
      </c>
      <c r="AC17" s="132"/>
      <c r="AD17" s="132"/>
      <c r="AE17" s="132"/>
      <c r="AF17" s="132"/>
      <c r="AG17" s="132"/>
      <c r="AH17" s="132"/>
      <c r="AI17" s="132"/>
      <c r="AJ17" s="132"/>
      <c r="AK17" s="133"/>
      <c r="AL17" s="134"/>
      <c r="AM17" s="134"/>
      <c r="AN17" s="134"/>
    </row>
    <row r="18" spans="1:40" ht="24.9" customHeight="1" x14ac:dyDescent="0.3">
      <c r="A18" s="114"/>
      <c r="B18" s="162">
        <v>6</v>
      </c>
      <c r="C18" s="155" t="str">
        <f>'COST OF PROJECT &amp; MEANS OF FINA'!B11</f>
        <v>Contingencies</v>
      </c>
      <c r="D18" s="205">
        <f>'COST OF PROJECT &amp; MEANS OF FINA'!C11</f>
        <v>276</v>
      </c>
      <c r="E18" s="194">
        <f>'COST OF PROJECT &amp; MEANS OF FINA'!D11</f>
        <v>0</v>
      </c>
      <c r="F18" s="135">
        <v>25</v>
      </c>
      <c r="G18" s="135">
        <v>25</v>
      </c>
      <c r="H18" s="135">
        <v>25</v>
      </c>
      <c r="I18" s="135">
        <v>25</v>
      </c>
      <c r="J18" s="135">
        <v>25</v>
      </c>
      <c r="K18" s="135">
        <v>25</v>
      </c>
      <c r="L18" s="135">
        <v>25</v>
      </c>
      <c r="M18" s="135">
        <v>25</v>
      </c>
      <c r="N18" s="135">
        <v>20</v>
      </c>
      <c r="O18" s="135">
        <v>20</v>
      </c>
      <c r="P18" s="135">
        <v>20</v>
      </c>
      <c r="Q18" s="135">
        <v>16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7">
        <v>0</v>
      </c>
      <c r="Y18" s="197">
        <v>0</v>
      </c>
      <c r="Z18" s="139">
        <f t="shared" si="2"/>
        <v>276</v>
      </c>
      <c r="AA18" s="132"/>
      <c r="AB18" s="140">
        <f t="shared" si="3"/>
        <v>0</v>
      </c>
      <c r="AC18" s="132"/>
      <c r="AD18" s="132"/>
      <c r="AE18" s="132"/>
      <c r="AF18" s="132"/>
      <c r="AG18" s="132"/>
      <c r="AH18" s="132"/>
      <c r="AI18" s="132"/>
      <c r="AJ18" s="132"/>
      <c r="AK18" s="133"/>
      <c r="AL18" s="134"/>
      <c r="AM18" s="134"/>
      <c r="AN18" s="134"/>
    </row>
    <row r="19" spans="1:40" ht="24.9" customHeight="1" x14ac:dyDescent="0.3">
      <c r="A19" s="114"/>
      <c r="B19" s="162">
        <v>7</v>
      </c>
      <c r="C19" s="155" t="s">
        <v>65</v>
      </c>
      <c r="D19" s="143">
        <v>0</v>
      </c>
      <c r="E19" s="135">
        <v>0</v>
      </c>
      <c r="F19" s="135">
        <v>0</v>
      </c>
      <c r="G19" s="135">
        <v>75</v>
      </c>
      <c r="H19" s="135">
        <v>75</v>
      </c>
      <c r="I19" s="135">
        <v>75</v>
      </c>
      <c r="J19" s="135">
        <v>75</v>
      </c>
      <c r="K19" s="135">
        <v>75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-375</v>
      </c>
      <c r="R19" s="197"/>
      <c r="S19" s="197"/>
      <c r="T19" s="197"/>
      <c r="U19" s="197"/>
      <c r="V19" s="197"/>
      <c r="W19" s="197">
        <v>0</v>
      </c>
      <c r="X19" s="197">
        <v>0</v>
      </c>
      <c r="Y19" s="197">
        <v>0</v>
      </c>
      <c r="Z19" s="139">
        <f t="shared" si="2"/>
        <v>0</v>
      </c>
      <c r="AA19" s="132"/>
      <c r="AB19" s="140"/>
      <c r="AC19" s="132"/>
      <c r="AD19" s="132"/>
      <c r="AE19" s="132"/>
      <c r="AF19" s="132"/>
      <c r="AG19" s="132"/>
      <c r="AH19" s="132"/>
      <c r="AI19" s="132"/>
      <c r="AJ19" s="132"/>
      <c r="AK19" s="133"/>
      <c r="AL19" s="134"/>
      <c r="AM19" s="134"/>
      <c r="AN19" s="134"/>
    </row>
    <row r="20" spans="1:40" ht="24.9" customHeight="1" x14ac:dyDescent="0.3">
      <c r="A20" s="114"/>
      <c r="B20" s="162">
        <v>8</v>
      </c>
      <c r="C20" s="155" t="s">
        <v>8</v>
      </c>
      <c r="D20" s="135">
        <f>'COST OF PROJECT &amp; MEANS OF FINA'!C12</f>
        <v>309.41250000000002</v>
      </c>
      <c r="E20" s="135">
        <f>'COST OF PROJECT &amp; MEANS OF FINA'!D12</f>
        <v>0</v>
      </c>
      <c r="F20" s="135">
        <f>'INTEREST CALCULATION '!F6*100</f>
        <v>8.3625000000000007</v>
      </c>
      <c r="G20" s="135">
        <f>'INTEREST CALCULATION '!F7*100</f>
        <v>12.543750000000001</v>
      </c>
      <c r="H20" s="135">
        <f>'INTEREST CALCULATION '!F8*100</f>
        <v>20.90625</v>
      </c>
      <c r="I20" s="135">
        <f>'INTEREST CALCULATION '!F9*100</f>
        <v>27.875</v>
      </c>
      <c r="J20" s="135">
        <f>'INTEREST CALCULATION '!F10*100</f>
        <v>33.450000000000003</v>
      </c>
      <c r="K20" s="135">
        <f>'INTEREST CALCULATION '!F11*100</f>
        <v>39.024999999999999</v>
      </c>
      <c r="L20" s="135">
        <f>'INTEREST CALCULATION '!F12*100</f>
        <v>41.8125</v>
      </c>
      <c r="M20" s="135">
        <f>'INTEREST CALCULATION '!F13*100</f>
        <v>41.8125</v>
      </c>
      <c r="N20" s="135">
        <f>'INTEREST CALCULATION '!F14*100</f>
        <v>36.5859375</v>
      </c>
      <c r="O20" s="135">
        <f>'INTEREST CALCULATION '!F15*100</f>
        <v>26.132812500000004</v>
      </c>
      <c r="P20" s="135">
        <f>'INTEREST CALCULATION '!F16*100</f>
        <v>15.6796875</v>
      </c>
      <c r="Q20" s="135">
        <f>'INTEREST CALCULATION '!F17*100</f>
        <v>5.2265625</v>
      </c>
      <c r="R20" s="135">
        <f>'INTEREST CALCULATION '!H47</f>
        <v>0</v>
      </c>
      <c r="S20" s="135">
        <f>'INTEREST CALCULATION '!H51</f>
        <v>0</v>
      </c>
      <c r="T20" s="135">
        <f>'INTEREST CALCULATION '!H55</f>
        <v>0</v>
      </c>
      <c r="U20" s="135">
        <f>'INTEREST CALCULATION '!H59</f>
        <v>0</v>
      </c>
      <c r="V20" s="135">
        <f>'INTEREST CALCULATION '!H63</f>
        <v>0</v>
      </c>
      <c r="W20" s="135">
        <f>'INTEREST CALCULATION '!H67</f>
        <v>0</v>
      </c>
      <c r="X20" s="135">
        <f>'INTEREST CALCULATION '!H71</f>
        <v>0</v>
      </c>
      <c r="Y20" s="135">
        <f>'INTEREST CALCULATION '!H75</f>
        <v>0</v>
      </c>
      <c r="Z20" s="139">
        <f t="shared" si="2"/>
        <v>309.41250000000002</v>
      </c>
      <c r="AA20" s="132"/>
      <c r="AB20" s="140">
        <f t="shared" si="3"/>
        <v>0</v>
      </c>
      <c r="AC20" s="132"/>
      <c r="AD20" s="132"/>
      <c r="AE20" s="132"/>
      <c r="AF20" s="132"/>
      <c r="AG20" s="132"/>
      <c r="AH20" s="132"/>
      <c r="AI20" s="132"/>
      <c r="AJ20" s="132"/>
      <c r="AK20" s="133"/>
      <c r="AL20" s="134"/>
      <c r="AM20" s="134"/>
      <c r="AN20" s="134"/>
    </row>
    <row r="21" spans="1:40" ht="24.9" customHeight="1" x14ac:dyDescent="0.3">
      <c r="A21" s="114"/>
      <c r="B21" s="163"/>
      <c r="C21" s="156" t="s">
        <v>38</v>
      </c>
      <c r="D21" s="30">
        <f t="shared" ref="D21:Y21" si="4">SUM(D13:D20)</f>
        <v>5250.0025000000005</v>
      </c>
      <c r="E21" s="30">
        <f>SUM(E13:E20)</f>
        <v>55.44</v>
      </c>
      <c r="F21" s="30">
        <f t="shared" si="4"/>
        <v>406.2525</v>
      </c>
      <c r="G21" s="30">
        <f t="shared" si="4"/>
        <v>496.78375</v>
      </c>
      <c r="H21" s="30">
        <f t="shared" si="4"/>
        <v>566.94624999999996</v>
      </c>
      <c r="I21" s="30">
        <f t="shared" si="4"/>
        <v>545.59500000000003</v>
      </c>
      <c r="J21" s="30">
        <f>SUM(J13:J20)</f>
        <v>639.15000000000009</v>
      </c>
      <c r="K21" s="30">
        <f>SUM(K13:K20)</f>
        <v>732.71500000000003</v>
      </c>
      <c r="L21" s="30">
        <f t="shared" si="4"/>
        <v>633.8125</v>
      </c>
      <c r="M21" s="30">
        <f t="shared" si="4"/>
        <v>619.8125</v>
      </c>
      <c r="N21" s="30">
        <f>SUM(N13:N20)</f>
        <v>537.5859375</v>
      </c>
      <c r="O21" s="30">
        <f t="shared" si="4"/>
        <v>288.24281250000001</v>
      </c>
      <c r="P21" s="30">
        <f t="shared" si="4"/>
        <v>60.6796875</v>
      </c>
      <c r="Q21" s="30">
        <f t="shared" si="4"/>
        <v>-333.01343750000001</v>
      </c>
      <c r="R21" s="30">
        <f t="shared" si="4"/>
        <v>0</v>
      </c>
      <c r="S21" s="30">
        <f t="shared" si="4"/>
        <v>0</v>
      </c>
      <c r="T21" s="30">
        <f t="shared" si="4"/>
        <v>0</v>
      </c>
      <c r="U21" s="30">
        <f t="shared" si="4"/>
        <v>0</v>
      </c>
      <c r="V21" s="30">
        <f t="shared" si="4"/>
        <v>0</v>
      </c>
      <c r="W21" s="30">
        <f t="shared" si="4"/>
        <v>0</v>
      </c>
      <c r="X21" s="30">
        <f t="shared" si="4"/>
        <v>0</v>
      </c>
      <c r="Y21" s="30">
        <f t="shared" si="4"/>
        <v>0</v>
      </c>
      <c r="Z21" s="138">
        <f>SUM(Z13:Z20)</f>
        <v>5250.0025000000005</v>
      </c>
      <c r="AA21" s="132"/>
      <c r="AB21" s="140"/>
      <c r="AC21" s="132"/>
      <c r="AD21" s="132"/>
      <c r="AE21" s="132"/>
      <c r="AF21" s="132"/>
      <c r="AG21" s="132"/>
      <c r="AH21" s="132"/>
      <c r="AI21" s="132"/>
      <c r="AJ21" s="132"/>
      <c r="AK21" s="133"/>
      <c r="AL21" s="134"/>
      <c r="AM21" s="134"/>
      <c r="AN21" s="134"/>
    </row>
    <row r="22" spans="1:40" ht="24.9" customHeight="1" x14ac:dyDescent="0.3">
      <c r="A22" s="114"/>
      <c r="B22" s="164"/>
      <c r="C22" s="157" t="s">
        <v>39</v>
      </c>
      <c r="D22" s="166">
        <v>0</v>
      </c>
      <c r="E22" s="167">
        <v>0</v>
      </c>
      <c r="F22" s="168">
        <f>E26</f>
        <v>0</v>
      </c>
      <c r="G22" s="168">
        <f>F26</f>
        <v>2.4022802308536484E-3</v>
      </c>
      <c r="H22" s="168">
        <f t="shared" ref="H22" si="5">G26</f>
        <v>-1.7385988456339874E-3</v>
      </c>
      <c r="I22" s="168">
        <f t="shared" ref="I22:N22" si="6">H26</f>
        <v>1.0342034632344621E-3</v>
      </c>
      <c r="J22" s="168">
        <f t="shared" si="6"/>
        <v>-1.0179116882795824E-3</v>
      </c>
      <c r="K22" s="169">
        <f t="shared" si="6"/>
        <v>1.148215007106046E-3</v>
      </c>
      <c r="L22" s="169">
        <f t="shared" si="6"/>
        <v>-2.467416450372184E-3</v>
      </c>
      <c r="M22" s="169">
        <f t="shared" si="6"/>
        <v>56.184267117171544</v>
      </c>
      <c r="N22" s="169">
        <f t="shared" si="6"/>
        <v>266.70982901356399</v>
      </c>
      <c r="O22" s="169">
        <f t="shared" ref="O22:P22" si="7">N26</f>
        <v>324.80078077272697</v>
      </c>
      <c r="P22" s="169">
        <f t="shared" si="7"/>
        <v>947.99721909812388</v>
      </c>
      <c r="Q22" s="169">
        <f>P26</f>
        <v>1389.4352026154397</v>
      </c>
      <c r="R22" s="169">
        <f t="shared" ref="R22:Y22" si="8">Q26</f>
        <v>2399.9898453362184</v>
      </c>
      <c r="S22" s="169">
        <f t="shared" si="8"/>
        <v>2399.9898453362184</v>
      </c>
      <c r="T22" s="169">
        <f t="shared" si="8"/>
        <v>2399.9898453362184</v>
      </c>
      <c r="U22" s="169">
        <f t="shared" si="8"/>
        <v>2399.9898453362184</v>
      </c>
      <c r="V22" s="169">
        <f t="shared" si="8"/>
        <v>2399.9898453362184</v>
      </c>
      <c r="W22" s="169">
        <f t="shared" si="8"/>
        <v>2399.9898453362184</v>
      </c>
      <c r="X22" s="169">
        <f t="shared" si="8"/>
        <v>2399.9898453362184</v>
      </c>
      <c r="Y22" s="169">
        <f t="shared" si="8"/>
        <v>2399.9898453362184</v>
      </c>
      <c r="Z22" s="169">
        <f>Y26</f>
        <v>2399.9898453362184</v>
      </c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3"/>
      <c r="AL22" s="134"/>
      <c r="AM22" s="134"/>
      <c r="AN22" s="134"/>
    </row>
    <row r="23" spans="1:40" ht="24.9" customHeight="1" x14ac:dyDescent="0.3">
      <c r="A23" s="144"/>
      <c r="B23" s="175"/>
      <c r="C23" s="158" t="s">
        <v>40</v>
      </c>
      <c r="D23" s="170">
        <f>D11-D21+D22</f>
        <v>-1500</v>
      </c>
      <c r="E23" s="174">
        <v>0</v>
      </c>
      <c r="F23" s="174">
        <f>F11-F21+F22</f>
        <v>-299.99759771976915</v>
      </c>
      <c r="G23" s="171">
        <f>G11-G21+G22</f>
        <v>-300.00173859884563</v>
      </c>
      <c r="H23" s="171">
        <f>H11-H21+H22</f>
        <v>-299.99896579653677</v>
      </c>
      <c r="I23" s="171">
        <f>I11-I21+I22</f>
        <v>-200.00101791168828</v>
      </c>
      <c r="J23" s="171">
        <f>J11-J21+J22</f>
        <v>-199.99885178499289</v>
      </c>
      <c r="K23" s="171">
        <f t="shared" ref="K23:S23" si="9">K11-K21+K22-K25</f>
        <v>-200.00246741645037</v>
      </c>
      <c r="L23" s="171">
        <f t="shared" si="9"/>
        <v>56.184267117171544</v>
      </c>
      <c r="M23" s="171">
        <f t="shared" si="9"/>
        <v>266.70982901356399</v>
      </c>
      <c r="N23" s="171">
        <f t="shared" si="9"/>
        <v>324.80078077272697</v>
      </c>
      <c r="O23" s="171">
        <f t="shared" si="9"/>
        <v>947.99721909812388</v>
      </c>
      <c r="P23" s="171">
        <f t="shared" si="9"/>
        <v>1389.4352026154397</v>
      </c>
      <c r="Q23" s="171">
        <f t="shared" si="9"/>
        <v>2399.9898453362184</v>
      </c>
      <c r="R23" s="171">
        <f t="shared" si="9"/>
        <v>2399.9898453362184</v>
      </c>
      <c r="S23" s="171">
        <f t="shared" si="9"/>
        <v>2399.9898453362184</v>
      </c>
      <c r="T23" s="171">
        <f t="shared" ref="T23:Y23" si="10">T11-T21+T22-T25</f>
        <v>2399.9898453362184</v>
      </c>
      <c r="U23" s="171">
        <f t="shared" si="10"/>
        <v>2399.9898453362184</v>
      </c>
      <c r="V23" s="171">
        <f t="shared" si="10"/>
        <v>2399.9898453362184</v>
      </c>
      <c r="W23" s="171">
        <f t="shared" si="10"/>
        <v>2399.9898453362184</v>
      </c>
      <c r="X23" s="171">
        <f t="shared" si="10"/>
        <v>2399.9898453362184</v>
      </c>
      <c r="Y23" s="171">
        <f t="shared" si="10"/>
        <v>2399.9898453362184</v>
      </c>
      <c r="Z23" s="174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/>
      <c r="AL23" s="134"/>
      <c r="AM23" s="134"/>
      <c r="AN23" s="134"/>
    </row>
    <row r="24" spans="1:40" ht="24.9" customHeight="1" x14ac:dyDescent="0.3">
      <c r="A24" s="110"/>
      <c r="B24" s="175"/>
      <c r="C24" s="158" t="s">
        <v>49</v>
      </c>
      <c r="D24" s="170">
        <f>'COST OF PROJECT &amp; MEANS OF FINA'!H8</f>
        <v>1500</v>
      </c>
      <c r="E24" s="174">
        <v>0</v>
      </c>
      <c r="F24" s="174">
        <f>'INTEREST CALCULATION '!B6*100</f>
        <v>300</v>
      </c>
      <c r="G24" s="171">
        <f>'INTEREST CALCULATION '!B7*100</f>
        <v>300</v>
      </c>
      <c r="H24" s="171">
        <f>'INTEREST CALCULATION '!B8*100</f>
        <v>300</v>
      </c>
      <c r="I24" s="171">
        <f>'INTEREST CALCULATION '!B9*100</f>
        <v>200</v>
      </c>
      <c r="J24" s="174">
        <f>'INTEREST CALCULATION '!B10*100</f>
        <v>200</v>
      </c>
      <c r="K24" s="174">
        <f>'INTEREST CALCULATION '!B11*100</f>
        <v>200</v>
      </c>
      <c r="L24" s="174">
        <f>'INTEREST CALCULATION '!F23/10^5</f>
        <v>0</v>
      </c>
      <c r="M24" s="174">
        <f>'INTEREST CALCULATION '!F27/10^5</f>
        <v>0</v>
      </c>
      <c r="N24" s="174">
        <v>0</v>
      </c>
      <c r="O24" s="174">
        <v>0</v>
      </c>
      <c r="P24" s="174">
        <v>0</v>
      </c>
      <c r="Q24" s="174">
        <v>0</v>
      </c>
      <c r="R24" s="174"/>
      <c r="S24" s="174"/>
      <c r="T24" s="174"/>
      <c r="U24" s="174"/>
      <c r="V24" s="174"/>
      <c r="W24" s="174"/>
      <c r="X24" s="174"/>
      <c r="Y24" s="174"/>
      <c r="Z24" s="172">
        <f>SUM(E24:Q24)</f>
        <v>1500</v>
      </c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/>
      <c r="AL24" s="134"/>
      <c r="AM24" s="134"/>
      <c r="AN24" s="134"/>
    </row>
    <row r="25" spans="1:40" ht="24.9" customHeight="1" x14ac:dyDescent="0.3">
      <c r="A25" s="110"/>
      <c r="B25" s="175"/>
      <c r="C25" s="158" t="s">
        <v>50</v>
      </c>
      <c r="D25" s="170"/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f>'INTEREST CALCULATION '!C13*100</f>
        <v>0</v>
      </c>
      <c r="N25" s="174">
        <f>'INTEREST CALCULATION '!C14*100</f>
        <v>375</v>
      </c>
      <c r="O25" s="174">
        <f>'INTEREST CALCULATION '!C15*100</f>
        <v>375</v>
      </c>
      <c r="P25" s="174">
        <f>'INTEREST CALCULATION '!C16*100</f>
        <v>375</v>
      </c>
      <c r="Q25" s="174">
        <f>'INTEREST CALCULATION '!C17*100</f>
        <v>375</v>
      </c>
      <c r="R25" s="174"/>
      <c r="S25" s="174">
        <f>'INTEREST CALCULATION '!F51/10^5</f>
        <v>0</v>
      </c>
      <c r="T25" s="174">
        <f>'INTEREST CALCULATION '!F55/10^5</f>
        <v>0</v>
      </c>
      <c r="U25" s="174">
        <f>'INTEREST CALCULATION '!F59/10^5</f>
        <v>0</v>
      </c>
      <c r="V25" s="174">
        <f>'INTEREST CALCULATION '!F63/10^5</f>
        <v>0</v>
      </c>
      <c r="W25" s="174">
        <f>'INTEREST CALCULATION '!F67/10^5</f>
        <v>0</v>
      </c>
      <c r="X25" s="174">
        <f>'INTEREST CALCULATION '!F71/10^5</f>
        <v>0</v>
      </c>
      <c r="Y25" s="174">
        <f>'INTEREST CALCULATION '!F75/10^5</f>
        <v>0</v>
      </c>
      <c r="Z25" s="172">
        <f>SUM(E25:Y25)</f>
        <v>1500</v>
      </c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3"/>
      <c r="AL25" s="134"/>
      <c r="AM25" s="134"/>
      <c r="AN25" s="134"/>
    </row>
    <row r="26" spans="1:40" ht="24.9" customHeight="1" thickBot="1" x14ac:dyDescent="0.35">
      <c r="A26" s="150"/>
      <c r="B26" s="165"/>
      <c r="C26" s="158" t="s">
        <v>41</v>
      </c>
      <c r="D26" s="202">
        <f t="shared" ref="D26:I26" si="11">D23+D24</f>
        <v>0</v>
      </c>
      <c r="E26" s="173">
        <f t="shared" si="11"/>
        <v>0</v>
      </c>
      <c r="F26" s="173">
        <f t="shared" si="11"/>
        <v>2.4022802308536484E-3</v>
      </c>
      <c r="G26" s="173">
        <f t="shared" si="11"/>
        <v>-1.7385988456339874E-3</v>
      </c>
      <c r="H26" s="202">
        <f t="shared" si="11"/>
        <v>1.0342034632344621E-3</v>
      </c>
      <c r="I26" s="202">
        <f t="shared" si="11"/>
        <v>-1.0179116882795824E-3</v>
      </c>
      <c r="J26" s="202">
        <f>J23+J24</f>
        <v>1.148215007106046E-3</v>
      </c>
      <c r="K26" s="173">
        <f>K23+K24</f>
        <v>-2.467416450372184E-3</v>
      </c>
      <c r="L26" s="173">
        <f>L23+L24</f>
        <v>56.184267117171544</v>
      </c>
      <c r="M26" s="145">
        <f>M23</f>
        <v>266.70982901356399</v>
      </c>
      <c r="N26" s="145">
        <f>N23</f>
        <v>324.80078077272697</v>
      </c>
      <c r="O26" s="145">
        <f>O23</f>
        <v>947.99721909812388</v>
      </c>
      <c r="P26" s="145">
        <f>P23</f>
        <v>1389.4352026154397</v>
      </c>
      <c r="Q26" s="145">
        <f>Q23</f>
        <v>2399.9898453362184</v>
      </c>
      <c r="R26" s="145">
        <f>R23-R25</f>
        <v>2399.9898453362184</v>
      </c>
      <c r="S26" s="145">
        <f t="shared" ref="S26:Y26" si="12">S23</f>
        <v>2399.9898453362184</v>
      </c>
      <c r="T26" s="145">
        <f t="shared" si="12"/>
        <v>2399.9898453362184</v>
      </c>
      <c r="U26" s="145">
        <f t="shared" si="12"/>
        <v>2399.9898453362184</v>
      </c>
      <c r="V26" s="145">
        <f t="shared" si="12"/>
        <v>2399.9898453362184</v>
      </c>
      <c r="W26" s="145">
        <f t="shared" si="12"/>
        <v>2399.9898453362184</v>
      </c>
      <c r="X26" s="145">
        <f t="shared" si="12"/>
        <v>2399.9898453362184</v>
      </c>
      <c r="Y26" s="145">
        <f t="shared" si="12"/>
        <v>2399.9898453362184</v>
      </c>
      <c r="Z26" s="146">
        <f>Z11-Z21</f>
        <v>2399.9898453362184</v>
      </c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3"/>
      <c r="AL26" s="134"/>
      <c r="AM26" s="134"/>
      <c r="AN26" s="134"/>
    </row>
    <row r="27" spans="1:40" ht="24.9" customHeight="1" x14ac:dyDescent="0.3">
      <c r="A27" s="110"/>
      <c r="B27" s="181"/>
      <c r="C27" s="182"/>
      <c r="D27" s="183"/>
      <c r="E27" s="183"/>
      <c r="F27" s="183"/>
      <c r="G27" s="183"/>
      <c r="H27" s="183"/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5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  <c r="AL27" s="134"/>
      <c r="AM27" s="134"/>
      <c r="AN27" s="134"/>
    </row>
    <row r="28" spans="1:40" ht="24.9" customHeight="1" x14ac:dyDescent="0.3">
      <c r="A28" s="110"/>
      <c r="B28" s="110"/>
      <c r="C28" s="110"/>
      <c r="D28" s="110"/>
      <c r="E28" s="198"/>
      <c r="F28" s="110"/>
      <c r="G28" s="110"/>
      <c r="H28" s="110"/>
      <c r="I28" s="110"/>
      <c r="J28" s="110"/>
      <c r="K28" s="110"/>
      <c r="L28" s="110"/>
      <c r="M28" s="110" t="s">
        <v>19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99">
        <f>Z26-Z9</f>
        <v>1649.9898453362184</v>
      </c>
      <c r="AA28" s="110"/>
      <c r="AB28" s="110"/>
      <c r="AC28" s="110"/>
      <c r="AD28" s="110"/>
      <c r="AE28" s="110"/>
      <c r="AF28" s="147"/>
      <c r="AG28" s="148"/>
      <c r="AH28" s="148"/>
      <c r="AI28" s="148"/>
      <c r="AJ28" s="148"/>
    </row>
    <row r="29" spans="1:40" ht="24.9" customHeight="1" x14ac:dyDescent="0.3">
      <c r="A29" s="110"/>
      <c r="B29" s="110"/>
      <c r="C29" s="178" t="s">
        <v>40</v>
      </c>
      <c r="D29" s="178"/>
      <c r="E29" s="44">
        <f t="shared" ref="E29:I29" si="13">E10-E21</f>
        <v>-55.44</v>
      </c>
      <c r="F29" s="44">
        <f t="shared" si="13"/>
        <v>-394.55759771976909</v>
      </c>
      <c r="G29" s="44">
        <f>G10-G21</f>
        <v>-450.00414087907649</v>
      </c>
      <c r="H29" s="44">
        <f>H10-H21</f>
        <v>-449.99722719769113</v>
      </c>
      <c r="I29" s="44">
        <f t="shared" si="13"/>
        <v>-300.00205211515151</v>
      </c>
      <c r="J29" s="44">
        <f>J10-J21</f>
        <v>-299.99783387330461</v>
      </c>
      <c r="K29" s="44">
        <f>K10-K21</f>
        <v>-300.00361563145748</v>
      </c>
      <c r="L29" s="44">
        <v>0</v>
      </c>
      <c r="M29" s="180">
        <f>SUM(E29:L29)</f>
        <v>-2250.0024674164501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1"/>
    </row>
    <row r="30" spans="1:40" ht="24.9" customHeight="1" x14ac:dyDescent="0.3">
      <c r="A30" s="110"/>
      <c r="B30" s="110"/>
      <c r="C30" s="178" t="s">
        <v>51</v>
      </c>
      <c r="D30" s="178"/>
      <c r="E30" s="44">
        <f>E29</f>
        <v>-55.44</v>
      </c>
      <c r="F30" s="44">
        <f t="shared" ref="F30:K30" si="14">E30+F29</f>
        <v>-449.99759771976909</v>
      </c>
      <c r="G30" s="44">
        <f t="shared" si="14"/>
        <v>-900.00173859884558</v>
      </c>
      <c r="H30" s="44">
        <f t="shared" si="14"/>
        <v>-1349.9989657965366</v>
      </c>
      <c r="I30" s="44">
        <f t="shared" si="14"/>
        <v>-1650.001017911688</v>
      </c>
      <c r="J30" s="44">
        <f t="shared" si="14"/>
        <v>-1949.9988517849927</v>
      </c>
      <c r="K30" s="44">
        <f t="shared" si="14"/>
        <v>-2250.0024674164501</v>
      </c>
      <c r="L30" s="44">
        <v>0</v>
      </c>
      <c r="M30" s="180">
        <f>L30</f>
        <v>0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1"/>
    </row>
    <row r="31" spans="1:40" ht="24.9" customHeight="1" x14ac:dyDescent="0.3">
      <c r="A31" s="110"/>
      <c r="B31" s="110"/>
      <c r="C31" s="178" t="str">
        <f>C9</f>
        <v xml:space="preserve">Promoter's Contribution </v>
      </c>
      <c r="D31" s="178"/>
      <c r="E31" s="179">
        <f>E9</f>
        <v>55.44</v>
      </c>
      <c r="F31" s="179">
        <f t="shared" ref="F31:J31" si="15">F9</f>
        <v>94.56</v>
      </c>
      <c r="G31" s="179">
        <f t="shared" si="15"/>
        <v>150</v>
      </c>
      <c r="H31" s="179">
        <f t="shared" si="15"/>
        <v>150</v>
      </c>
      <c r="I31" s="179">
        <f t="shared" si="15"/>
        <v>100</v>
      </c>
      <c r="J31" s="179">
        <f t="shared" si="15"/>
        <v>100</v>
      </c>
      <c r="K31" s="179">
        <f t="shared" ref="K31" si="16">K9</f>
        <v>100</v>
      </c>
      <c r="L31" s="179">
        <f t="shared" ref="L31" si="17">L9</f>
        <v>0</v>
      </c>
      <c r="M31" s="179">
        <f>SUM(E31:L31)</f>
        <v>750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1"/>
    </row>
    <row r="32" spans="1:40" ht="24.9" customHeight="1" x14ac:dyDescent="0.3">
      <c r="A32" s="110"/>
      <c r="B32" s="110"/>
      <c r="C32" s="178" t="str">
        <f>C24</f>
        <v xml:space="preserve">Term Loan From Bank </v>
      </c>
      <c r="D32" s="178"/>
      <c r="E32" s="180">
        <f>E24</f>
        <v>0</v>
      </c>
      <c r="F32" s="180">
        <f t="shared" ref="F32:J32" si="18">F24</f>
        <v>300</v>
      </c>
      <c r="G32" s="180">
        <f t="shared" si="18"/>
        <v>300</v>
      </c>
      <c r="H32" s="180">
        <f t="shared" si="18"/>
        <v>300</v>
      </c>
      <c r="I32" s="180">
        <f t="shared" si="18"/>
        <v>200</v>
      </c>
      <c r="J32" s="180">
        <f t="shared" si="18"/>
        <v>200</v>
      </c>
      <c r="K32" s="180">
        <f t="shared" ref="K32" si="19">K24</f>
        <v>200</v>
      </c>
      <c r="L32" s="180">
        <f t="shared" ref="L32" si="20">L24</f>
        <v>0</v>
      </c>
      <c r="M32" s="179">
        <f>SUM(E32:L32)</f>
        <v>1500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/>
    </row>
    <row r="33" spans="1:32" ht="24.9" customHeight="1" x14ac:dyDescent="0.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1"/>
    </row>
    <row r="34" spans="1:32" ht="24.9" customHeigh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</row>
    <row r="35" spans="1:32" ht="24.9" customHeight="1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/>
    </row>
    <row r="36" spans="1:32" ht="24.9" customHeight="1" x14ac:dyDescent="0.3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1"/>
    </row>
    <row r="37" spans="1:32" ht="24.9" customHeight="1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1"/>
    </row>
    <row r="38" spans="1:32" ht="24.9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/>
    </row>
    <row r="39" spans="1:32" ht="24.9" customHeight="1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1"/>
    </row>
    <row r="40" spans="1:32" ht="24.9" customHeight="1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1"/>
    </row>
    <row r="41" spans="1:32" ht="24.9" customHeight="1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1"/>
    </row>
    <row r="42" spans="1:32" ht="24.9" customHeight="1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1"/>
    </row>
    <row r="43" spans="1:32" ht="24.9" customHeight="1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1"/>
    </row>
    <row r="44" spans="1:32" ht="24.9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1"/>
    </row>
    <row r="45" spans="1:32" ht="24.9" customHeight="1" x14ac:dyDescent="0.3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1"/>
    </row>
    <row r="46" spans="1:32" ht="24.9" customHeight="1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1"/>
    </row>
    <row r="47" spans="1:32" ht="24.9" customHeight="1" x14ac:dyDescent="0.3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1"/>
    </row>
    <row r="48" spans="1:32" ht="24.9" customHeight="1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1"/>
    </row>
    <row r="49" spans="1:32" ht="24.9" customHeight="1" x14ac:dyDescent="0.3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1"/>
    </row>
    <row r="50" spans="1:32" ht="24.9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1"/>
    </row>
    <row r="51" spans="1:32" ht="24.9" customHeight="1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1"/>
    </row>
    <row r="52" spans="1:32" ht="24.9" customHeight="1" x14ac:dyDescent="0.3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1"/>
    </row>
    <row r="53" spans="1:32" ht="24.9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1"/>
    </row>
    <row r="54" spans="1:32" ht="24.9" customHeight="1" x14ac:dyDescent="0.3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1"/>
    </row>
    <row r="55" spans="1:32" ht="24.9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1"/>
    </row>
    <row r="56" spans="1:32" ht="24.9" customHeight="1" x14ac:dyDescent="0.3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1"/>
    </row>
    <row r="57" spans="1:32" ht="24.9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1"/>
    </row>
    <row r="58" spans="1:32" ht="24.9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1"/>
    </row>
    <row r="59" spans="1:32" ht="24.9" customHeight="1" x14ac:dyDescent="0.3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1"/>
    </row>
    <row r="60" spans="1:32" ht="24.9" customHeight="1" x14ac:dyDescent="0.3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1"/>
    </row>
    <row r="61" spans="1:32" ht="24.9" customHeight="1" x14ac:dyDescent="0.3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1"/>
    </row>
    <row r="62" spans="1:32" ht="24.9" customHeight="1" x14ac:dyDescent="0.3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1"/>
    </row>
    <row r="63" spans="1:32" ht="24.9" customHeight="1" x14ac:dyDescent="0.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1"/>
    </row>
    <row r="64" spans="1:32" ht="24.9" customHeight="1" x14ac:dyDescent="0.3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1"/>
    </row>
    <row r="65" spans="1:32" ht="24.9" customHeight="1" x14ac:dyDescent="0.3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1"/>
    </row>
    <row r="66" spans="1:32" ht="24.9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1"/>
    </row>
    <row r="67" spans="1:32" ht="24.9" customHeight="1" x14ac:dyDescent="0.3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1"/>
    </row>
    <row r="68" spans="1:32" ht="24.9" customHeigh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1"/>
    </row>
    <row r="69" spans="1:32" ht="24.9" customHeight="1" x14ac:dyDescent="0.3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1"/>
    </row>
    <row r="70" spans="1:32" ht="24.9" customHeight="1" x14ac:dyDescent="0.3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1"/>
    </row>
    <row r="71" spans="1:32" ht="24.9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1"/>
    </row>
    <row r="72" spans="1:32" ht="24.9" customHeight="1" x14ac:dyDescent="0.3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1"/>
    </row>
    <row r="73" spans="1:32" ht="24.9" customHeight="1" x14ac:dyDescent="0.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1"/>
    </row>
    <row r="74" spans="1:32" ht="24.9" customHeight="1" x14ac:dyDescent="0.3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1"/>
    </row>
    <row r="75" spans="1:32" ht="24.9" customHeight="1" x14ac:dyDescent="0.3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1"/>
    </row>
    <row r="76" spans="1:32" ht="24.9" customHeight="1" x14ac:dyDescent="0.3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1"/>
    </row>
    <row r="77" spans="1:32" ht="24.9" customHeight="1" x14ac:dyDescent="0.3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1"/>
    </row>
    <row r="78" spans="1:32" ht="24.9" customHeight="1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1"/>
    </row>
    <row r="79" spans="1:32" ht="24.9" customHeight="1" x14ac:dyDescent="0.3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1"/>
    </row>
    <row r="80" spans="1:32" ht="24.9" customHeight="1" x14ac:dyDescent="0.3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1"/>
    </row>
    <row r="81" spans="1:32" ht="24.9" customHeight="1" x14ac:dyDescent="0.3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1"/>
    </row>
    <row r="82" spans="1:32" ht="24.9" customHeight="1" x14ac:dyDescent="0.3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1"/>
    </row>
    <row r="83" spans="1:32" ht="24.9" customHeight="1" x14ac:dyDescent="0.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1"/>
    </row>
    <row r="84" spans="1:32" ht="24.9" customHeight="1" x14ac:dyDescent="0.3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1"/>
    </row>
    <row r="85" spans="1:32" ht="24.9" customHeight="1" x14ac:dyDescent="0.3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1"/>
    </row>
    <row r="86" spans="1:32" ht="24.9" customHeight="1" x14ac:dyDescent="0.3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1"/>
    </row>
    <row r="87" spans="1:32" ht="24.9" customHeight="1" x14ac:dyDescent="0.3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1"/>
    </row>
    <row r="88" spans="1:32" ht="24.9" customHeight="1" x14ac:dyDescent="0.3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1"/>
    </row>
  </sheetData>
  <mergeCells count="4">
    <mergeCell ref="E6:E7"/>
    <mergeCell ref="B4:Z4"/>
    <mergeCell ref="B2:Z2"/>
    <mergeCell ref="B1:Z1"/>
  </mergeCells>
  <pageMargins left="0.31" right="0.16" top="0.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D4" workbookViewId="0">
      <selection activeCell="Z31" sqref="Z31"/>
    </sheetView>
  </sheetViews>
  <sheetFormatPr defaultRowHeight="14.4" x14ac:dyDescent="0.3"/>
  <cols>
    <col min="2" max="2" width="6.5546875" bestFit="1" customWidth="1"/>
    <col min="3" max="3" width="51.44140625" bestFit="1" customWidth="1"/>
    <col min="4" max="4" width="14.109375" bestFit="1" customWidth="1"/>
    <col min="5" max="5" width="15.88671875" customWidth="1"/>
    <col min="6" max="7" width="11.6640625" bestFit="1" customWidth="1"/>
    <col min="8" max="8" width="11.88671875" bestFit="1" customWidth="1"/>
    <col min="9" max="10" width="12.5546875" bestFit="1" customWidth="1"/>
    <col min="11" max="13" width="11.6640625" bestFit="1" customWidth="1"/>
    <col min="14" max="14" width="11.5546875" bestFit="1" customWidth="1"/>
    <col min="15" max="16" width="11.6640625" bestFit="1" customWidth="1"/>
    <col min="17" max="17" width="11.88671875" bestFit="1" customWidth="1"/>
    <col min="18" max="19" width="11.6640625" hidden="1" customWidth="1"/>
    <col min="20" max="20" width="11.88671875" hidden="1" customWidth="1"/>
    <col min="21" max="25" width="11.109375" hidden="1" customWidth="1"/>
    <col min="26" max="26" width="22.44140625" bestFit="1" customWidth="1"/>
  </cols>
  <sheetData>
    <row r="1" spans="1:26" x14ac:dyDescent="0.3">
      <c r="A1" s="109"/>
      <c r="B1" s="277" t="str">
        <f>'CASH FLOW'!B1:Z1</f>
        <v>M/S Piano Real Estates LLP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</row>
    <row r="2" spans="1:26" x14ac:dyDescent="0.3">
      <c r="A2" s="109"/>
      <c r="B2" s="277" t="str">
        <f>'CASH FLOW'!B2:Z2</f>
        <v>PROJECT : Tattvam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9"/>
    </row>
    <row r="3" spans="1:26" x14ac:dyDescent="0.3">
      <c r="A3" s="109"/>
      <c r="B3" s="112"/>
      <c r="C3" s="112"/>
      <c r="D3" s="112"/>
      <c r="E3" s="112"/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  <c r="L3" s="1" t="s">
        <v>61</v>
      </c>
      <c r="M3" s="1" t="s">
        <v>62</v>
      </c>
      <c r="N3" s="1" t="s">
        <v>63</v>
      </c>
      <c r="O3" s="1" t="s">
        <v>64</v>
      </c>
      <c r="P3" s="1" t="s">
        <v>66</v>
      </c>
      <c r="Q3" s="1" t="s">
        <v>69</v>
      </c>
      <c r="R3" s="1"/>
      <c r="S3" s="1"/>
      <c r="T3" s="1"/>
      <c r="U3" s="1"/>
      <c r="V3" s="1"/>
      <c r="W3" s="1"/>
      <c r="X3" s="1"/>
      <c r="Y3" s="1" t="s">
        <v>76</v>
      </c>
      <c r="Z3" s="113"/>
    </row>
    <row r="4" spans="1:26" ht="15" thickBot="1" x14ac:dyDescent="0.35">
      <c r="A4" s="109"/>
      <c r="B4" s="274" t="s">
        <v>48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6"/>
    </row>
    <row r="5" spans="1:26" ht="16.2" thickBot="1" x14ac:dyDescent="0.35">
      <c r="A5" s="114"/>
      <c r="B5" s="159"/>
      <c r="C5" s="151"/>
      <c r="D5" s="115" t="s">
        <v>42</v>
      </c>
      <c r="E5" s="116"/>
      <c r="F5" s="53">
        <v>3</v>
      </c>
      <c r="G5" s="54">
        <v>3</v>
      </c>
      <c r="H5" s="54">
        <v>3</v>
      </c>
      <c r="I5" s="54">
        <v>3</v>
      </c>
      <c r="J5" s="54">
        <v>3</v>
      </c>
      <c r="K5" s="54">
        <v>3</v>
      </c>
      <c r="L5" s="54">
        <v>3</v>
      </c>
      <c r="M5" s="54">
        <v>3</v>
      </c>
      <c r="N5" s="54">
        <v>3</v>
      </c>
      <c r="O5" s="54">
        <v>3</v>
      </c>
      <c r="P5" s="54">
        <v>3</v>
      </c>
      <c r="Q5" s="54">
        <v>3</v>
      </c>
      <c r="R5" s="54"/>
      <c r="S5" s="54"/>
      <c r="T5" s="54"/>
      <c r="U5" s="54"/>
      <c r="V5" s="54"/>
      <c r="W5" s="54"/>
      <c r="X5" s="54"/>
      <c r="Y5" s="54">
        <v>3</v>
      </c>
      <c r="Z5" s="117">
        <f>SUM(F5:X5)</f>
        <v>36</v>
      </c>
    </row>
    <row r="6" spans="1:26" ht="15.6" x14ac:dyDescent="0.3">
      <c r="A6" s="119"/>
      <c r="B6" s="160"/>
      <c r="C6" s="152"/>
      <c r="D6" s="120"/>
      <c r="E6" s="272" t="str">
        <f>'CASH FLOW'!E6:E7</f>
        <v>Till Date 29.09.22</v>
      </c>
      <c r="F6" s="56">
        <v>44926</v>
      </c>
      <c r="G6" s="56">
        <v>45016</v>
      </c>
      <c r="H6" s="57">
        <v>45107</v>
      </c>
      <c r="I6" s="57">
        <v>45170</v>
      </c>
      <c r="J6" s="57">
        <v>45261</v>
      </c>
      <c r="K6" s="57">
        <v>45352</v>
      </c>
      <c r="L6" s="57">
        <v>45444</v>
      </c>
      <c r="M6" s="57">
        <v>45536</v>
      </c>
      <c r="N6" s="57">
        <v>45627</v>
      </c>
      <c r="O6" s="57">
        <v>45717</v>
      </c>
      <c r="P6" s="57">
        <v>45809</v>
      </c>
      <c r="Q6" s="57">
        <v>45901</v>
      </c>
      <c r="R6" s="57"/>
      <c r="S6" s="57"/>
      <c r="T6" s="57"/>
      <c r="U6" s="57"/>
      <c r="V6" s="57"/>
      <c r="W6" s="57"/>
      <c r="X6" s="57"/>
      <c r="Y6" s="57">
        <v>46539</v>
      </c>
      <c r="Z6" s="121" t="s">
        <v>19</v>
      </c>
    </row>
    <row r="7" spans="1:26" ht="31.2" x14ac:dyDescent="0.3">
      <c r="A7" s="114"/>
      <c r="B7" s="161" t="s">
        <v>31</v>
      </c>
      <c r="C7" s="153" t="s">
        <v>32</v>
      </c>
      <c r="D7" s="126"/>
      <c r="E7" s="273"/>
      <c r="F7" s="61" t="s">
        <v>18</v>
      </c>
      <c r="G7" s="61" t="s">
        <v>18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  <c r="N7" s="11" t="s">
        <v>18</v>
      </c>
      <c r="O7" s="11" t="s">
        <v>18</v>
      </c>
      <c r="P7" s="11" t="s">
        <v>18</v>
      </c>
      <c r="Q7" s="11" t="s">
        <v>18</v>
      </c>
      <c r="R7" s="11"/>
      <c r="S7" s="11"/>
      <c r="T7" s="11"/>
      <c r="U7" s="11"/>
      <c r="V7" s="11"/>
      <c r="W7" s="11"/>
      <c r="X7" s="11"/>
      <c r="Y7" s="11" t="s">
        <v>18</v>
      </c>
      <c r="Z7" s="127"/>
    </row>
    <row r="8" spans="1:26" x14ac:dyDescent="0.3">
      <c r="A8" s="114"/>
      <c r="B8" s="161" t="s">
        <v>33</v>
      </c>
      <c r="C8" s="153" t="s">
        <v>34</v>
      </c>
      <c r="D8" s="126"/>
      <c r="E8" s="126"/>
      <c r="F8" s="129"/>
      <c r="G8" s="129"/>
      <c r="H8" s="129"/>
      <c r="I8" s="129"/>
      <c r="J8" s="129"/>
      <c r="K8" s="130"/>
      <c r="L8" s="129"/>
      <c r="M8" s="129"/>
      <c r="N8" s="129"/>
      <c r="O8" s="129"/>
      <c r="P8" s="129"/>
      <c r="Q8" s="129"/>
      <c r="R8" s="196"/>
      <c r="S8" s="196"/>
      <c r="T8" s="196"/>
      <c r="U8" s="196"/>
      <c r="V8" s="196"/>
      <c r="W8" s="196"/>
      <c r="X8" s="196"/>
      <c r="Y8" s="196"/>
      <c r="Z8" s="131"/>
    </row>
    <row r="9" spans="1:26" x14ac:dyDescent="0.3">
      <c r="A9" s="114"/>
      <c r="B9" s="162">
        <v>2</v>
      </c>
      <c r="C9" s="154" t="s">
        <v>44</v>
      </c>
      <c r="D9" s="149">
        <f>'CASH FLOW'!D10</f>
        <v>3000.0025000000005</v>
      </c>
      <c r="E9" s="135">
        <f>'COLLECTION PLAN '!Y43</f>
        <v>0</v>
      </c>
      <c r="F9" s="135">
        <f>'CASH FLOW'!F10</f>
        <v>11.694902280230881</v>
      </c>
      <c r="G9" s="135">
        <f>'CASH FLOW'!G10</f>
        <v>46.779609120923524</v>
      </c>
      <c r="H9" s="135">
        <f>'CASH FLOW'!H10</f>
        <v>116.94902280230882</v>
      </c>
      <c r="I9" s="135">
        <f>'CASH FLOW'!I10</f>
        <v>245.59294788484848</v>
      </c>
      <c r="J9" s="135">
        <f>'CASH FLOW'!J10</f>
        <v>339.15216612669548</v>
      </c>
      <c r="K9" s="135">
        <f>'CASH FLOW'!K10</f>
        <v>432.71138436854255</v>
      </c>
      <c r="L9" s="135">
        <f>'CASH FLOW'!L10</f>
        <v>689.99923453362192</v>
      </c>
      <c r="M9" s="135">
        <f>'CASH FLOW'!M10</f>
        <v>830.33806189639245</v>
      </c>
      <c r="N9" s="135">
        <f>'CASH FLOW'!N10</f>
        <v>970.67688925916298</v>
      </c>
      <c r="O9" s="135">
        <f>'CASH FLOW'!O10</f>
        <v>1286.4392508253968</v>
      </c>
      <c r="P9" s="135">
        <f>'CASH FLOW'!P10</f>
        <v>877.11767101731584</v>
      </c>
      <c r="Q9" s="135">
        <f>'CASH FLOW'!Q10</f>
        <v>1052.5412052207789</v>
      </c>
      <c r="R9" s="135">
        <f>'CASH FLOW'!R10</f>
        <v>0</v>
      </c>
      <c r="S9" s="135">
        <f>'CASH FLOW'!S10</f>
        <v>0</v>
      </c>
      <c r="T9" s="135">
        <f>'CASH FLOW'!T10</f>
        <v>0</v>
      </c>
      <c r="U9" s="135">
        <f>'CASH FLOW'!U10</f>
        <v>0</v>
      </c>
      <c r="V9" s="135">
        <f>'CASH FLOW'!V10</f>
        <v>0</v>
      </c>
      <c r="W9" s="135">
        <f>'CASH FLOW'!W10</f>
        <v>0</v>
      </c>
      <c r="X9" s="135">
        <f>'CASH FLOW'!X10</f>
        <v>0</v>
      </c>
      <c r="Y9" s="135">
        <f>'CASH FLOW'!Y10</f>
        <v>0</v>
      </c>
      <c r="Z9" s="136">
        <f>SUM(E9:Y9)</f>
        <v>6899.9923453362189</v>
      </c>
    </row>
    <row r="10" spans="1:26" x14ac:dyDescent="0.3">
      <c r="A10" s="114"/>
      <c r="B10" s="163"/>
      <c r="C10" s="153" t="s">
        <v>35</v>
      </c>
      <c r="D10" s="200">
        <f t="shared" ref="D10:Y10" si="0">SUM(D9:D9)</f>
        <v>3000.0025000000005</v>
      </c>
      <c r="E10" s="30">
        <f t="shared" si="0"/>
        <v>0</v>
      </c>
      <c r="F10" s="30">
        <f t="shared" si="0"/>
        <v>11.694902280230881</v>
      </c>
      <c r="G10" s="30">
        <f t="shared" si="0"/>
        <v>46.779609120923524</v>
      </c>
      <c r="H10" s="30">
        <f t="shared" si="0"/>
        <v>116.94902280230882</v>
      </c>
      <c r="I10" s="30">
        <f t="shared" si="0"/>
        <v>245.59294788484848</v>
      </c>
      <c r="J10" s="30">
        <f t="shared" si="0"/>
        <v>339.15216612669548</v>
      </c>
      <c r="K10" s="30">
        <f t="shared" si="0"/>
        <v>432.71138436854255</v>
      </c>
      <c r="L10" s="30">
        <f t="shared" si="0"/>
        <v>689.99923453362192</v>
      </c>
      <c r="M10" s="30">
        <f t="shared" si="0"/>
        <v>830.33806189639245</v>
      </c>
      <c r="N10" s="30">
        <f t="shared" si="0"/>
        <v>970.67688925916298</v>
      </c>
      <c r="O10" s="30">
        <f t="shared" si="0"/>
        <v>1286.4392508253968</v>
      </c>
      <c r="P10" s="30">
        <f t="shared" si="0"/>
        <v>877.11767101731584</v>
      </c>
      <c r="Q10" s="30">
        <f t="shared" si="0"/>
        <v>1052.5412052207789</v>
      </c>
      <c r="R10" s="30">
        <f t="shared" si="0"/>
        <v>0</v>
      </c>
      <c r="S10" s="30">
        <f t="shared" si="0"/>
        <v>0</v>
      </c>
      <c r="T10" s="30">
        <f t="shared" si="0"/>
        <v>0</v>
      </c>
      <c r="U10" s="30">
        <f t="shared" si="0"/>
        <v>0</v>
      </c>
      <c r="V10" s="30">
        <f t="shared" si="0"/>
        <v>0</v>
      </c>
      <c r="W10" s="30">
        <f t="shared" si="0"/>
        <v>0</v>
      </c>
      <c r="X10" s="30">
        <f t="shared" si="0"/>
        <v>0</v>
      </c>
      <c r="Y10" s="30">
        <f t="shared" si="0"/>
        <v>0</v>
      </c>
      <c r="Z10" s="138">
        <f>SUM(Z9:Z9)</f>
        <v>6899.9923453362189</v>
      </c>
    </row>
    <row r="11" spans="1:26" x14ac:dyDescent="0.3">
      <c r="A11" s="114"/>
      <c r="B11" s="161" t="s">
        <v>36</v>
      </c>
      <c r="C11" s="153" t="s">
        <v>37</v>
      </c>
      <c r="D11" s="30"/>
      <c r="E11" s="30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97"/>
      <c r="S11" s="197"/>
      <c r="T11" s="197"/>
      <c r="U11" s="197"/>
      <c r="V11" s="197"/>
      <c r="W11" s="197"/>
      <c r="X11" s="197"/>
      <c r="Y11" s="197"/>
      <c r="Z11" s="139"/>
    </row>
    <row r="12" spans="1:26" x14ac:dyDescent="0.3">
      <c r="A12" s="114"/>
      <c r="B12" s="162">
        <v>1</v>
      </c>
      <c r="C12" s="155" t="str">
        <f>'CASH FLOW'!C13</f>
        <v>Advance for Land</v>
      </c>
      <c r="D12" s="195">
        <f>'CASH FLOW'!D13</f>
        <v>0</v>
      </c>
      <c r="E12" s="194">
        <f>'CASH FLOW'!E13</f>
        <v>0</v>
      </c>
      <c r="F12" s="194">
        <f>'CASH FLOW'!F13</f>
        <v>0</v>
      </c>
      <c r="G12" s="194">
        <f>'CASH FLOW'!G13</f>
        <v>0</v>
      </c>
      <c r="H12" s="194">
        <f>'CASH FLOW'!H13</f>
        <v>0</v>
      </c>
      <c r="I12" s="194">
        <f>'CASH FLOW'!I13</f>
        <v>0</v>
      </c>
      <c r="J12" s="194">
        <f>'CASH FLOW'!J13</f>
        <v>0</v>
      </c>
      <c r="K12" s="194">
        <f>'CASH FLOW'!K13</f>
        <v>0</v>
      </c>
      <c r="L12" s="194">
        <f>'CASH FLOW'!L13</f>
        <v>0</v>
      </c>
      <c r="M12" s="194">
        <f>'CASH FLOW'!M13</f>
        <v>0</v>
      </c>
      <c r="N12" s="194">
        <f>'CASH FLOW'!N13</f>
        <v>0</v>
      </c>
      <c r="O12" s="194">
        <f>'CASH FLOW'!O13</f>
        <v>0</v>
      </c>
      <c r="P12" s="194">
        <f>'CASH FLOW'!P13</f>
        <v>0</v>
      </c>
      <c r="Q12" s="194">
        <f>'CASH FLOW'!Q13</f>
        <v>0</v>
      </c>
      <c r="R12" s="194">
        <f>'CASH FLOW'!R13</f>
        <v>0</v>
      </c>
      <c r="S12" s="194">
        <f>'CASH FLOW'!S13</f>
        <v>0</v>
      </c>
      <c r="T12" s="194">
        <f>'CASH FLOW'!T13</f>
        <v>0</v>
      </c>
      <c r="U12" s="194">
        <f>'CASH FLOW'!U13</f>
        <v>0</v>
      </c>
      <c r="V12" s="194">
        <f>'CASH FLOW'!V13</f>
        <v>0</v>
      </c>
      <c r="W12" s="194">
        <f>'CASH FLOW'!W13</f>
        <v>0</v>
      </c>
      <c r="X12" s="194">
        <f>'CASH FLOW'!X13</f>
        <v>0</v>
      </c>
      <c r="Y12" s="194">
        <f>'CASH FLOW'!Y13</f>
        <v>0</v>
      </c>
      <c r="Z12" s="139">
        <f t="shared" ref="Z12:Z19" si="1">SUM(E12:Y12)</f>
        <v>0</v>
      </c>
    </row>
    <row r="13" spans="1:26" x14ac:dyDescent="0.3">
      <c r="A13" s="114"/>
      <c r="B13" s="162">
        <v>2</v>
      </c>
      <c r="C13" s="155" t="str">
        <f>'CASH FLOW'!C14</f>
        <v>Land Development Cost</v>
      </c>
      <c r="D13" s="195">
        <f>'CASH FLOW'!D14</f>
        <v>0</v>
      </c>
      <c r="E13" s="194">
        <f>'CASH FLOW'!E14</f>
        <v>0</v>
      </c>
      <c r="F13" s="194">
        <f>'CASH FLOW'!F14</f>
        <v>0</v>
      </c>
      <c r="G13" s="194">
        <f>'CASH FLOW'!G14</f>
        <v>0</v>
      </c>
      <c r="H13" s="194">
        <f>'CASH FLOW'!H14</f>
        <v>0</v>
      </c>
      <c r="I13" s="194">
        <f>'CASH FLOW'!I14</f>
        <v>0</v>
      </c>
      <c r="J13" s="194">
        <f>'CASH FLOW'!J14</f>
        <v>0</v>
      </c>
      <c r="K13" s="194">
        <f>'CASH FLOW'!K14</f>
        <v>0</v>
      </c>
      <c r="L13" s="194">
        <f>'CASH FLOW'!L14</f>
        <v>0</v>
      </c>
      <c r="M13" s="194">
        <f>'CASH FLOW'!M14</f>
        <v>0</v>
      </c>
      <c r="N13" s="194">
        <f>'CASH FLOW'!N14</f>
        <v>0</v>
      </c>
      <c r="O13" s="194">
        <f>'CASH FLOW'!O14</f>
        <v>0</v>
      </c>
      <c r="P13" s="194">
        <f>'CASH FLOW'!P14</f>
        <v>0</v>
      </c>
      <c r="Q13" s="194">
        <f>'CASH FLOW'!Q14</f>
        <v>0</v>
      </c>
      <c r="R13" s="194">
        <f>'CASH FLOW'!R14</f>
        <v>0</v>
      </c>
      <c r="S13" s="194">
        <f>'CASH FLOW'!S14</f>
        <v>0</v>
      </c>
      <c r="T13" s="194">
        <f>'CASH FLOW'!T14</f>
        <v>0</v>
      </c>
      <c r="U13" s="194">
        <f>'CASH FLOW'!U14</f>
        <v>0</v>
      </c>
      <c r="V13" s="194">
        <f>'CASH FLOW'!V14</f>
        <v>0</v>
      </c>
      <c r="W13" s="194">
        <f>'CASH FLOW'!W14</f>
        <v>0</v>
      </c>
      <c r="X13" s="194">
        <f>'CASH FLOW'!X14</f>
        <v>0</v>
      </c>
      <c r="Y13" s="194">
        <f>'CASH FLOW'!Y14</f>
        <v>0</v>
      </c>
      <c r="Z13" s="139">
        <f t="shared" si="1"/>
        <v>0</v>
      </c>
    </row>
    <row r="14" spans="1:26" x14ac:dyDescent="0.3">
      <c r="A14" s="114"/>
      <c r="B14" s="162">
        <v>3</v>
      </c>
      <c r="C14" s="155" t="s">
        <v>45</v>
      </c>
      <c r="D14" s="141">
        <f>'CASH FLOW'!D15</f>
        <v>165.59</v>
      </c>
      <c r="E14" s="135">
        <f>'CASH FLOW'!E15</f>
        <v>19.079999999999998</v>
      </c>
      <c r="F14" s="135">
        <f>'CASH FLOW'!F15</f>
        <v>72</v>
      </c>
      <c r="G14" s="135">
        <f>'CASH FLOW'!G15</f>
        <v>38</v>
      </c>
      <c r="H14" s="135">
        <f>'CASH FLOW'!H15</f>
        <v>36.51</v>
      </c>
      <c r="I14" s="135">
        <f>'CASH FLOW'!I15</f>
        <v>0</v>
      </c>
      <c r="J14" s="135">
        <v>0</v>
      </c>
      <c r="K14" s="135">
        <v>0</v>
      </c>
      <c r="L14" s="135">
        <v>0</v>
      </c>
      <c r="M14" s="135">
        <v>0</v>
      </c>
      <c r="N14" s="135"/>
      <c r="O14" s="135"/>
      <c r="P14" s="135"/>
      <c r="Q14" s="135">
        <v>0</v>
      </c>
      <c r="R14" s="135"/>
      <c r="S14" s="135"/>
      <c r="T14" s="135"/>
      <c r="U14" s="135"/>
      <c r="V14" s="135"/>
      <c r="W14" s="135"/>
      <c r="X14" s="135"/>
      <c r="Y14" s="135">
        <v>0</v>
      </c>
      <c r="Z14" s="139">
        <f t="shared" si="1"/>
        <v>165.58999999999997</v>
      </c>
    </row>
    <row r="15" spans="1:26" x14ac:dyDescent="0.3">
      <c r="A15" s="114"/>
      <c r="B15" s="162">
        <v>4</v>
      </c>
      <c r="C15" s="155" t="s">
        <v>6</v>
      </c>
      <c r="D15" s="142">
        <f>'CASH FLOW'!D16</f>
        <v>4154</v>
      </c>
      <c r="E15" s="135">
        <f>'CASH FLOW'!E16</f>
        <v>5.12</v>
      </c>
      <c r="F15" s="135">
        <f>'CASH FLOW'!F16</f>
        <v>272.89</v>
      </c>
      <c r="G15" s="135">
        <f>'CASH FLOW'!G16</f>
        <v>318.24</v>
      </c>
      <c r="H15" s="135">
        <f>'CASH FLOW'!H16</f>
        <v>381.53</v>
      </c>
      <c r="I15" s="135">
        <f>'CASH FLOW'!I16</f>
        <v>389.72</v>
      </c>
      <c r="J15" s="135">
        <f>'CASH FLOW'!J16</f>
        <v>477.7</v>
      </c>
      <c r="K15" s="135">
        <f>'CASH FLOW'!K16</f>
        <v>565.69000000000005</v>
      </c>
      <c r="L15" s="135">
        <f>'CASH FLOW'!L16</f>
        <v>542</v>
      </c>
      <c r="M15" s="135">
        <f>'CASH FLOW'!M16</f>
        <v>528</v>
      </c>
      <c r="N15" s="135">
        <f>'CASH FLOW'!N16</f>
        <v>456</v>
      </c>
      <c r="O15" s="135">
        <f>'CASH FLOW'!O16</f>
        <v>217.11</v>
      </c>
      <c r="P15" s="135">
        <f>'CASH FLOW'!P16</f>
        <v>0</v>
      </c>
      <c r="Q15" s="135">
        <f>'CASH FLOW'!Q16</f>
        <v>0</v>
      </c>
      <c r="R15" s="135">
        <f>'CASH FLOW'!R16</f>
        <v>0</v>
      </c>
      <c r="S15" s="135">
        <f>'CASH FLOW'!S16</f>
        <v>0</v>
      </c>
      <c r="T15" s="135">
        <f>'CASH FLOW'!T16</f>
        <v>0</v>
      </c>
      <c r="U15" s="135">
        <f>'CASH FLOW'!U16</f>
        <v>0</v>
      </c>
      <c r="V15" s="135">
        <f>'CASH FLOW'!V16</f>
        <v>0</v>
      </c>
      <c r="W15" s="135">
        <f>'CASH FLOW'!W16</f>
        <v>0</v>
      </c>
      <c r="X15" s="135">
        <f>'CASH FLOW'!X16</f>
        <v>0</v>
      </c>
      <c r="Y15" s="135">
        <f>'CASH FLOW'!Y16</f>
        <v>0</v>
      </c>
      <c r="Z15" s="139">
        <f t="shared" si="1"/>
        <v>4154</v>
      </c>
    </row>
    <row r="16" spans="1:26" x14ac:dyDescent="0.3">
      <c r="A16" s="114"/>
      <c r="B16" s="162">
        <v>5</v>
      </c>
      <c r="C16" s="155" t="s">
        <v>7</v>
      </c>
      <c r="D16" s="142">
        <f>'CASH FLOW'!D17</f>
        <v>345</v>
      </c>
      <c r="E16" s="135">
        <f>'CASH FLOW'!E17</f>
        <v>31.24</v>
      </c>
      <c r="F16" s="135">
        <f>'CASH FLOW'!F17</f>
        <v>28</v>
      </c>
      <c r="G16" s="135">
        <f>'CASH FLOW'!G17</f>
        <v>28</v>
      </c>
      <c r="H16" s="135">
        <f>'CASH FLOW'!H17</f>
        <v>28</v>
      </c>
      <c r="I16" s="135">
        <f>'CASH FLOW'!I17</f>
        <v>28</v>
      </c>
      <c r="J16" s="135">
        <f>'CASH FLOW'!J17</f>
        <v>28</v>
      </c>
      <c r="K16" s="135">
        <f>'CASH FLOW'!K17</f>
        <v>28</v>
      </c>
      <c r="L16" s="135">
        <f>'CASH FLOW'!L17</f>
        <v>25</v>
      </c>
      <c r="M16" s="135">
        <f>'CASH FLOW'!M17</f>
        <v>25</v>
      </c>
      <c r="N16" s="135">
        <f>'CASH FLOW'!N17</f>
        <v>25</v>
      </c>
      <c r="O16" s="135">
        <f>'CASH FLOW'!O17</f>
        <v>25</v>
      </c>
      <c r="P16" s="135">
        <f>'CASH FLOW'!P17</f>
        <v>25</v>
      </c>
      <c r="Q16" s="135">
        <f>'CASH FLOW'!Q17</f>
        <v>20.76</v>
      </c>
      <c r="R16" s="135">
        <f>'CASH FLOW'!R17</f>
        <v>0</v>
      </c>
      <c r="S16" s="135">
        <f>'CASH FLOW'!S17</f>
        <v>0</v>
      </c>
      <c r="T16" s="135">
        <f>'CASH FLOW'!T17</f>
        <v>0</v>
      </c>
      <c r="U16" s="135">
        <f>'CASH FLOW'!U17</f>
        <v>0</v>
      </c>
      <c r="V16" s="135">
        <f>'CASH FLOW'!V17</f>
        <v>0</v>
      </c>
      <c r="W16" s="135">
        <f>'CASH FLOW'!W17</f>
        <v>0</v>
      </c>
      <c r="X16" s="135">
        <f>'CASH FLOW'!X17</f>
        <v>0</v>
      </c>
      <c r="Y16" s="135">
        <f>'CASH FLOW'!Y17</f>
        <v>0</v>
      </c>
      <c r="Z16" s="139">
        <f t="shared" si="1"/>
        <v>345</v>
      </c>
    </row>
    <row r="17" spans="1:26" x14ac:dyDescent="0.3">
      <c r="A17" s="114"/>
      <c r="B17" s="162">
        <v>6</v>
      </c>
      <c r="C17" s="155" t="str">
        <f>'CASH FLOW'!C18</f>
        <v>Contingencies</v>
      </c>
      <c r="D17" s="143">
        <f>'CASH FLOW'!D18</f>
        <v>276</v>
      </c>
      <c r="E17" s="135">
        <f>'CASH FLOW'!E18</f>
        <v>0</v>
      </c>
      <c r="F17" s="135">
        <f>'CASH FLOW'!F18</f>
        <v>25</v>
      </c>
      <c r="G17" s="135">
        <f>'CASH FLOW'!G18</f>
        <v>25</v>
      </c>
      <c r="H17" s="135">
        <f>'CASH FLOW'!H18</f>
        <v>25</v>
      </c>
      <c r="I17" s="135">
        <f>'CASH FLOW'!I18</f>
        <v>25</v>
      </c>
      <c r="J17" s="135">
        <f>'CASH FLOW'!J18</f>
        <v>25</v>
      </c>
      <c r="K17" s="135">
        <f>'CASH FLOW'!K18</f>
        <v>25</v>
      </c>
      <c r="L17" s="135">
        <f>'CASH FLOW'!L18</f>
        <v>25</v>
      </c>
      <c r="M17" s="135">
        <f>'CASH FLOW'!M18</f>
        <v>25</v>
      </c>
      <c r="N17" s="135">
        <f>'CASH FLOW'!N18</f>
        <v>20</v>
      </c>
      <c r="O17" s="135">
        <f>'CASH FLOW'!O18</f>
        <v>20</v>
      </c>
      <c r="P17" s="135">
        <f>'CASH FLOW'!P18</f>
        <v>20</v>
      </c>
      <c r="Q17" s="135">
        <f>'CASH FLOW'!Q18</f>
        <v>16</v>
      </c>
      <c r="R17" s="135">
        <f>'CASH FLOW'!R18</f>
        <v>0</v>
      </c>
      <c r="S17" s="135">
        <f>'CASH FLOW'!S18</f>
        <v>0</v>
      </c>
      <c r="T17" s="135">
        <f>'CASH FLOW'!T18</f>
        <v>0</v>
      </c>
      <c r="U17" s="135">
        <f>'CASH FLOW'!U18</f>
        <v>0</v>
      </c>
      <c r="V17" s="135">
        <f>'CASH FLOW'!V18</f>
        <v>0</v>
      </c>
      <c r="W17" s="135">
        <f>'CASH FLOW'!W18</f>
        <v>0</v>
      </c>
      <c r="X17" s="135">
        <f>'CASH FLOW'!X18</f>
        <v>0</v>
      </c>
      <c r="Y17" s="135">
        <f>'CASH FLOW'!Y18</f>
        <v>0</v>
      </c>
      <c r="Z17" s="139">
        <f t="shared" si="1"/>
        <v>276</v>
      </c>
    </row>
    <row r="18" spans="1:26" x14ac:dyDescent="0.3">
      <c r="A18" s="114"/>
      <c r="B18" s="162">
        <v>7</v>
      </c>
      <c r="C18" s="155" t="str">
        <f>'CASH FLOW'!C19</f>
        <v>DSRA</v>
      </c>
      <c r="D18" s="201">
        <f>'CASH FLOW'!D19</f>
        <v>0</v>
      </c>
      <c r="E18" s="201">
        <f>'CASH FLOW'!E19</f>
        <v>0</v>
      </c>
      <c r="F18" s="201">
        <f>'CASH FLOW'!F19</f>
        <v>0</v>
      </c>
      <c r="G18" s="201">
        <f>'CASH FLOW'!G19</f>
        <v>75</v>
      </c>
      <c r="H18" s="201">
        <f>'CASH FLOW'!H19</f>
        <v>75</v>
      </c>
      <c r="I18" s="201">
        <f>'CASH FLOW'!I19</f>
        <v>75</v>
      </c>
      <c r="J18" s="201">
        <f>'CASH FLOW'!J19</f>
        <v>75</v>
      </c>
      <c r="K18" s="201">
        <f>'CASH FLOW'!K19</f>
        <v>75</v>
      </c>
      <c r="L18" s="201">
        <f>'CASH FLOW'!L19</f>
        <v>0</v>
      </c>
      <c r="M18" s="201">
        <f>'CASH FLOW'!M19</f>
        <v>0</v>
      </c>
      <c r="N18" s="201">
        <f>'CASH FLOW'!N19</f>
        <v>0</v>
      </c>
      <c r="O18" s="201">
        <f>'CASH FLOW'!O19</f>
        <v>0</v>
      </c>
      <c r="P18" s="201">
        <f>'CASH FLOW'!P19</f>
        <v>0</v>
      </c>
      <c r="Q18" s="201">
        <f>'CASH FLOW'!Q19</f>
        <v>-375</v>
      </c>
      <c r="R18" s="201">
        <f>'CASH FLOW'!R19</f>
        <v>0</v>
      </c>
      <c r="S18" s="201">
        <f>'CASH FLOW'!S19</f>
        <v>0</v>
      </c>
      <c r="T18" s="201">
        <f>'CASH FLOW'!T19</f>
        <v>0</v>
      </c>
      <c r="U18" s="201">
        <f>'CASH FLOW'!U19</f>
        <v>0</v>
      </c>
      <c r="V18" s="201">
        <f>'CASH FLOW'!V19</f>
        <v>0</v>
      </c>
      <c r="W18" s="201">
        <f>'CASH FLOW'!W19</f>
        <v>0</v>
      </c>
      <c r="X18" s="201">
        <f>'CASH FLOW'!X19</f>
        <v>0</v>
      </c>
      <c r="Y18" s="201">
        <f>'CASH FLOW'!Y19</f>
        <v>0</v>
      </c>
      <c r="Z18" s="201">
        <f>'CASH FLOW'!Z19</f>
        <v>0</v>
      </c>
    </row>
    <row r="19" spans="1:26" x14ac:dyDescent="0.3">
      <c r="A19" s="114"/>
      <c r="B19" s="162">
        <v>8</v>
      </c>
      <c r="C19" s="155" t="s">
        <v>8</v>
      </c>
      <c r="D19" s="135">
        <f>'CASH FLOW'!D20</f>
        <v>309.41250000000002</v>
      </c>
      <c r="E19" s="135">
        <f>'CASH FLOW'!E20</f>
        <v>0</v>
      </c>
      <c r="F19" s="135">
        <f>'CASH FLOW'!F20</f>
        <v>8.3625000000000007</v>
      </c>
      <c r="G19" s="135">
        <f>'CASH FLOW'!G20</f>
        <v>12.543750000000001</v>
      </c>
      <c r="H19" s="135">
        <f>'CASH FLOW'!H20</f>
        <v>20.90625</v>
      </c>
      <c r="I19" s="135">
        <f>'CASH FLOW'!I20</f>
        <v>27.875</v>
      </c>
      <c r="J19" s="135">
        <f>'CASH FLOW'!J20</f>
        <v>33.450000000000003</v>
      </c>
      <c r="K19" s="135">
        <f>'CASH FLOW'!K20</f>
        <v>39.024999999999999</v>
      </c>
      <c r="L19" s="135">
        <f>'CASH FLOW'!L20</f>
        <v>41.8125</v>
      </c>
      <c r="M19" s="135">
        <f>'CASH FLOW'!M20</f>
        <v>41.8125</v>
      </c>
      <c r="N19" s="135">
        <f>'CASH FLOW'!N20</f>
        <v>36.5859375</v>
      </c>
      <c r="O19" s="135">
        <f>'CASH FLOW'!O20</f>
        <v>26.132812500000004</v>
      </c>
      <c r="P19" s="135">
        <f>'CASH FLOW'!P20</f>
        <v>15.6796875</v>
      </c>
      <c r="Q19" s="135">
        <f>'CASH FLOW'!Q20</f>
        <v>5.2265625</v>
      </c>
      <c r="R19" s="135">
        <f>'CASH FLOW'!R20</f>
        <v>0</v>
      </c>
      <c r="S19" s="135">
        <f>'CASH FLOW'!S20</f>
        <v>0</v>
      </c>
      <c r="T19" s="135">
        <f>'CASH FLOW'!T20</f>
        <v>0</v>
      </c>
      <c r="U19" s="135">
        <f>'CASH FLOW'!U20</f>
        <v>0</v>
      </c>
      <c r="V19" s="135">
        <f>'CASH FLOW'!V20</f>
        <v>0</v>
      </c>
      <c r="W19" s="135">
        <f>'CASH FLOW'!W20</f>
        <v>0</v>
      </c>
      <c r="X19" s="135">
        <f>'CASH FLOW'!X20</f>
        <v>0</v>
      </c>
      <c r="Y19" s="135">
        <f>'CASH FLOW'!Y20</f>
        <v>0</v>
      </c>
      <c r="Z19" s="139">
        <f t="shared" si="1"/>
        <v>309.41250000000002</v>
      </c>
    </row>
    <row r="20" spans="1:26" x14ac:dyDescent="0.3">
      <c r="A20" s="114"/>
      <c r="B20" s="163"/>
      <c r="C20" s="156" t="s">
        <v>38</v>
      </c>
      <c r="D20" s="30">
        <f t="shared" ref="D20:Y20" si="2">SUM(D12:D19)</f>
        <v>5250.0025000000005</v>
      </c>
      <c r="E20" s="30">
        <f t="shared" si="2"/>
        <v>55.44</v>
      </c>
      <c r="F20" s="30">
        <f t="shared" si="2"/>
        <v>406.2525</v>
      </c>
      <c r="G20" s="30">
        <f t="shared" si="2"/>
        <v>496.78375</v>
      </c>
      <c r="H20" s="30">
        <f t="shared" si="2"/>
        <v>566.94624999999996</v>
      </c>
      <c r="I20" s="30">
        <f t="shared" si="2"/>
        <v>545.59500000000003</v>
      </c>
      <c r="J20" s="30">
        <f t="shared" si="2"/>
        <v>639.15000000000009</v>
      </c>
      <c r="K20" s="30">
        <f>SUM(K12:K19)</f>
        <v>732.71500000000003</v>
      </c>
      <c r="L20" s="30">
        <f t="shared" si="2"/>
        <v>633.8125</v>
      </c>
      <c r="M20" s="30">
        <f t="shared" si="2"/>
        <v>619.8125</v>
      </c>
      <c r="N20" s="30">
        <f t="shared" si="2"/>
        <v>537.5859375</v>
      </c>
      <c r="O20" s="30">
        <f t="shared" si="2"/>
        <v>288.24281250000001</v>
      </c>
      <c r="P20" s="30">
        <f t="shared" si="2"/>
        <v>60.6796875</v>
      </c>
      <c r="Q20" s="30">
        <f t="shared" si="2"/>
        <v>-333.01343750000001</v>
      </c>
      <c r="R20" s="30">
        <f t="shared" si="2"/>
        <v>0</v>
      </c>
      <c r="S20" s="30">
        <f t="shared" si="2"/>
        <v>0</v>
      </c>
      <c r="T20" s="30">
        <f t="shared" si="2"/>
        <v>0</v>
      </c>
      <c r="U20" s="30">
        <f t="shared" si="2"/>
        <v>0</v>
      </c>
      <c r="V20" s="30">
        <f t="shared" si="2"/>
        <v>0</v>
      </c>
      <c r="W20" s="30">
        <f t="shared" si="2"/>
        <v>0</v>
      </c>
      <c r="X20" s="30">
        <f t="shared" si="2"/>
        <v>0</v>
      </c>
      <c r="Y20" s="30">
        <f t="shared" si="2"/>
        <v>0</v>
      </c>
      <c r="Z20" s="138">
        <f>SUM(Z12:Z19)</f>
        <v>5250.0025000000005</v>
      </c>
    </row>
    <row r="21" spans="1:26" x14ac:dyDescent="0.3">
      <c r="A21" s="114"/>
      <c r="B21" s="164"/>
      <c r="C21" s="157" t="s">
        <v>39</v>
      </c>
      <c r="D21" s="166">
        <v>0</v>
      </c>
      <c r="E21" s="167">
        <v>0</v>
      </c>
      <c r="F21" s="168">
        <f>E29</f>
        <v>0</v>
      </c>
      <c r="G21" s="169">
        <f>F29</f>
        <v>2.4022802309104918E-3</v>
      </c>
      <c r="H21" s="169">
        <f t="shared" ref="H21:M21" si="3">G29</f>
        <v>-1.7385988455771439E-3</v>
      </c>
      <c r="I21" s="169">
        <f t="shared" si="3"/>
        <v>1.0342034632913055E-3</v>
      </c>
      <c r="J21" s="169">
        <f t="shared" si="3"/>
        <v>-1.017911688222739E-3</v>
      </c>
      <c r="K21" s="169">
        <f t="shared" si="3"/>
        <v>1.1482150071628894E-3</v>
      </c>
      <c r="L21" s="169">
        <f t="shared" si="3"/>
        <v>-2.4674164503153406E-3</v>
      </c>
      <c r="M21" s="169">
        <f t="shared" si="3"/>
        <v>56.184267117171601</v>
      </c>
      <c r="N21" s="169">
        <f t="shared" ref="N21" si="4">M29</f>
        <v>266.70982901356405</v>
      </c>
      <c r="O21" s="169">
        <f t="shared" ref="O21" si="5">N29</f>
        <v>324.80078077272697</v>
      </c>
      <c r="P21" s="169">
        <f t="shared" ref="P21" si="6">O29</f>
        <v>947.99721909812388</v>
      </c>
      <c r="Q21" s="169">
        <f t="shared" ref="Q21" si="7">P29</f>
        <v>1389.4352026154397</v>
      </c>
      <c r="R21" s="169">
        <f t="shared" ref="R21" si="8">Q29</f>
        <v>2399.9898453362184</v>
      </c>
      <c r="S21" s="169">
        <f t="shared" ref="S21" si="9">R29</f>
        <v>2399.9898453362184</v>
      </c>
      <c r="T21" s="169">
        <f t="shared" ref="T21" si="10">S29</f>
        <v>2399.9898453362184</v>
      </c>
      <c r="U21" s="169">
        <f t="shared" ref="U21" si="11">T29</f>
        <v>2399.9898453362184</v>
      </c>
      <c r="V21" s="169">
        <f t="shared" ref="V21" si="12">U29</f>
        <v>2399.9898453362184</v>
      </c>
      <c r="W21" s="169">
        <f t="shared" ref="W21" si="13">V29</f>
        <v>2399.9898453362184</v>
      </c>
      <c r="X21" s="169">
        <f t="shared" ref="X21" si="14">W29</f>
        <v>2399.9898453362184</v>
      </c>
      <c r="Y21" s="169">
        <f t="shared" ref="Y21" si="15">X29</f>
        <v>2399.9898453362184</v>
      </c>
      <c r="Z21" s="169">
        <f>Y29</f>
        <v>2399.9898453362184</v>
      </c>
    </row>
    <row r="22" spans="1:26" x14ac:dyDescent="0.3">
      <c r="A22" s="144"/>
      <c r="B22" s="175"/>
      <c r="C22" s="158" t="s">
        <v>40</v>
      </c>
      <c r="D22" s="170">
        <f>D10-D20+D21</f>
        <v>-2250</v>
      </c>
      <c r="E22" s="174">
        <f>E9-E20</f>
        <v>-55.44</v>
      </c>
      <c r="F22" s="174">
        <f>F9-F20</f>
        <v>-394.55759771976909</v>
      </c>
      <c r="G22" s="174">
        <f t="shared" ref="G22:I22" si="16">G9-G20</f>
        <v>-450.00414087907649</v>
      </c>
      <c r="H22" s="174">
        <f t="shared" si="16"/>
        <v>-449.99722719769113</v>
      </c>
      <c r="I22" s="174">
        <f t="shared" si="16"/>
        <v>-300.00205211515151</v>
      </c>
      <c r="J22" s="174">
        <f>J9-J20</f>
        <v>-299.99783387330461</v>
      </c>
      <c r="K22" s="174">
        <f>K9-K20</f>
        <v>-300.00361563145748</v>
      </c>
      <c r="L22" s="174">
        <f>L9-L20</f>
        <v>56.186734533621916</v>
      </c>
      <c r="M22" s="174">
        <f>M9-M20</f>
        <v>210.52556189639245</v>
      </c>
      <c r="N22" s="174">
        <f t="shared" ref="N22:X22" si="17">N9-N20</f>
        <v>433.09095175916298</v>
      </c>
      <c r="O22" s="174">
        <f t="shared" si="17"/>
        <v>998.1964383253968</v>
      </c>
      <c r="P22" s="174">
        <f t="shared" si="17"/>
        <v>816.43798351731584</v>
      </c>
      <c r="Q22" s="174">
        <f t="shared" si="17"/>
        <v>1385.5546427207789</v>
      </c>
      <c r="R22" s="174">
        <f t="shared" si="17"/>
        <v>0</v>
      </c>
      <c r="S22" s="174">
        <f t="shared" si="17"/>
        <v>0</v>
      </c>
      <c r="T22" s="174">
        <f t="shared" si="17"/>
        <v>0</v>
      </c>
      <c r="U22" s="174">
        <f t="shared" si="17"/>
        <v>0</v>
      </c>
      <c r="V22" s="174">
        <f t="shared" si="17"/>
        <v>0</v>
      </c>
      <c r="W22" s="174">
        <f t="shared" si="17"/>
        <v>0</v>
      </c>
      <c r="X22" s="174">
        <f t="shared" si="17"/>
        <v>0</v>
      </c>
      <c r="Y22" s="174">
        <f>Y9-Y20</f>
        <v>0</v>
      </c>
      <c r="Z22" s="172">
        <f>Z10-Z20</f>
        <v>1649.9898453362184</v>
      </c>
    </row>
    <row r="23" spans="1:26" x14ac:dyDescent="0.3">
      <c r="A23" s="110"/>
      <c r="B23" s="175"/>
      <c r="C23" s="186" t="s">
        <v>51</v>
      </c>
      <c r="D23" s="187"/>
      <c r="E23" s="188">
        <f>E22</f>
        <v>-55.44</v>
      </c>
      <c r="F23" s="189">
        <f>E23+F22</f>
        <v>-449.99759771976909</v>
      </c>
      <c r="G23" s="189">
        <f>F23+G22</f>
        <v>-900.00173859884558</v>
      </c>
      <c r="H23" s="189">
        <f>G23+H22</f>
        <v>-1349.9989657965366</v>
      </c>
      <c r="I23" s="189">
        <f t="shared" ref="I23:M23" si="18">H23+I22</f>
        <v>-1650.001017911688</v>
      </c>
      <c r="J23" s="189">
        <f>I23+J22</f>
        <v>-1949.9988517849927</v>
      </c>
      <c r="K23" s="189">
        <f>J23+K22</f>
        <v>-2250.0024674164501</v>
      </c>
      <c r="L23" s="189">
        <f t="shared" si="18"/>
        <v>-2193.8157328828283</v>
      </c>
      <c r="M23" s="189">
        <f t="shared" si="18"/>
        <v>-1983.2901709864359</v>
      </c>
      <c r="N23" s="189">
        <f t="shared" ref="N23" si="19">M23+N22</f>
        <v>-1550.1992192272728</v>
      </c>
      <c r="O23" s="189">
        <f t="shared" ref="O23" si="20">N23+O22</f>
        <v>-552.00278090187601</v>
      </c>
      <c r="P23" s="189">
        <f t="shared" ref="P23" si="21">O23+P22</f>
        <v>264.43520261543983</v>
      </c>
      <c r="Q23" s="189">
        <f t="shared" ref="Q23" si="22">P23+Q22</f>
        <v>1649.9898453362189</v>
      </c>
      <c r="R23" s="189">
        <f t="shared" ref="R23" si="23">Q23+R22</f>
        <v>1649.9898453362189</v>
      </c>
      <c r="S23" s="189">
        <f t="shared" ref="S23" si="24">R23+S22</f>
        <v>1649.9898453362189</v>
      </c>
      <c r="T23" s="189">
        <f t="shared" ref="T23" si="25">S23+T22</f>
        <v>1649.9898453362189</v>
      </c>
      <c r="U23" s="189">
        <f t="shared" ref="U23" si="26">T23+U22</f>
        <v>1649.9898453362189</v>
      </c>
      <c r="V23" s="189">
        <f t="shared" ref="V23" si="27">U23+V22</f>
        <v>1649.9898453362189</v>
      </c>
      <c r="W23" s="189">
        <f t="shared" ref="W23" si="28">V23+W22</f>
        <v>1649.9898453362189</v>
      </c>
      <c r="X23" s="189">
        <f t="shared" ref="X23" si="29">W23+X22</f>
        <v>1649.9898453362189</v>
      </c>
      <c r="Y23" s="189">
        <f t="shared" ref="Y23" si="30">X23+Y22</f>
        <v>1649.9898453362189</v>
      </c>
      <c r="Z23" s="189"/>
    </row>
    <row r="24" spans="1:26" x14ac:dyDescent="0.3">
      <c r="A24" s="110"/>
      <c r="B24" s="175"/>
      <c r="C24" s="158" t="s">
        <v>43</v>
      </c>
      <c r="D24" s="170">
        <f>SUM(E24:M24)</f>
        <v>750</v>
      </c>
      <c r="E24" s="174">
        <f>'CASH FLOW'!E9</f>
        <v>55.44</v>
      </c>
      <c r="F24" s="174">
        <f>'CASH FLOW'!F9</f>
        <v>94.56</v>
      </c>
      <c r="G24" s="174">
        <f>'CASH FLOW'!G9</f>
        <v>150</v>
      </c>
      <c r="H24" s="174">
        <f>'CASH FLOW'!H9</f>
        <v>150</v>
      </c>
      <c r="I24" s="174">
        <f>'CASH FLOW'!I9</f>
        <v>100</v>
      </c>
      <c r="J24" s="174">
        <f>'CASH FLOW'!J9</f>
        <v>100</v>
      </c>
      <c r="K24" s="174">
        <f>'CASH FLOW'!K9</f>
        <v>100</v>
      </c>
      <c r="L24" s="174">
        <f>'CASH FLOW'!L9</f>
        <v>0</v>
      </c>
      <c r="M24" s="174">
        <f>'CASH FLOW'!M9</f>
        <v>0</v>
      </c>
      <c r="N24" s="174"/>
      <c r="O24" s="174"/>
      <c r="P24" s="174"/>
      <c r="Q24" s="174">
        <v>0</v>
      </c>
      <c r="R24" s="174"/>
      <c r="S24" s="174"/>
      <c r="T24" s="174"/>
      <c r="U24" s="174"/>
      <c r="V24" s="174"/>
      <c r="W24" s="174"/>
      <c r="X24" s="174"/>
      <c r="Y24" s="174"/>
      <c r="Z24" s="172">
        <f>SUM(E24:Y24)</f>
        <v>750</v>
      </c>
    </row>
    <row r="25" spans="1:26" x14ac:dyDescent="0.3">
      <c r="A25" s="110"/>
      <c r="B25" s="175"/>
      <c r="C25" s="186" t="s">
        <v>52</v>
      </c>
      <c r="D25" s="187"/>
      <c r="E25" s="188">
        <f>E24</f>
        <v>55.44</v>
      </c>
      <c r="F25" s="188">
        <f>E25+F24</f>
        <v>150</v>
      </c>
      <c r="G25" s="189">
        <f>F25+G24</f>
        <v>300</v>
      </c>
      <c r="H25" s="189">
        <f>G25+H24</f>
        <v>450</v>
      </c>
      <c r="I25" s="189">
        <f>H25+I24</f>
        <v>550</v>
      </c>
      <c r="J25" s="189">
        <f>I25+J24</f>
        <v>650</v>
      </c>
      <c r="K25" s="189">
        <f t="shared" ref="K25:L25" si="31">J25+K24</f>
        <v>750</v>
      </c>
      <c r="L25" s="189">
        <f t="shared" si="31"/>
        <v>750</v>
      </c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90"/>
    </row>
    <row r="26" spans="1:26" x14ac:dyDescent="0.3">
      <c r="A26" s="110"/>
      <c r="B26" s="175"/>
      <c r="C26" s="158" t="s">
        <v>49</v>
      </c>
      <c r="D26" s="170">
        <f>SUM(E26:M26)</f>
        <v>1500</v>
      </c>
      <c r="E26" s="174">
        <v>0</v>
      </c>
      <c r="F26" s="174">
        <f>'CASH FLOW'!F24</f>
        <v>300</v>
      </c>
      <c r="G26" s="174">
        <f>'CASH FLOW'!G24</f>
        <v>300</v>
      </c>
      <c r="H26" s="174">
        <f>'CASH FLOW'!H24</f>
        <v>300</v>
      </c>
      <c r="I26" s="174">
        <f>'CASH FLOW'!I24</f>
        <v>200</v>
      </c>
      <c r="J26" s="174">
        <f>'CASH FLOW'!J24</f>
        <v>200</v>
      </c>
      <c r="K26" s="174">
        <f>'CASH FLOW'!K24</f>
        <v>200</v>
      </c>
      <c r="L26" s="174">
        <f>'CASH FLOW'!L24</f>
        <v>0</v>
      </c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2">
        <f>SUM(E26:Y26)</f>
        <v>1500</v>
      </c>
    </row>
    <row r="27" spans="1:26" x14ac:dyDescent="0.3">
      <c r="A27" s="110"/>
      <c r="B27" s="175"/>
      <c r="C27" s="186" t="s">
        <v>53</v>
      </c>
      <c r="D27" s="187"/>
      <c r="E27" s="188">
        <f>E26</f>
        <v>0</v>
      </c>
      <c r="F27" s="188">
        <f>E27+F26</f>
        <v>300</v>
      </c>
      <c r="G27" s="189">
        <f>F27+G26</f>
        <v>600</v>
      </c>
      <c r="H27" s="189">
        <f>G27+H26</f>
        <v>900</v>
      </c>
      <c r="I27" s="189">
        <f>H27+I26</f>
        <v>1100</v>
      </c>
      <c r="J27" s="189">
        <f>I27+J26</f>
        <v>1300</v>
      </c>
      <c r="K27" s="189">
        <f t="shared" ref="K27:L27" si="32">J27+K26</f>
        <v>1500</v>
      </c>
      <c r="L27" s="189">
        <f t="shared" si="32"/>
        <v>1500</v>
      </c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90"/>
    </row>
    <row r="28" spans="1:26" x14ac:dyDescent="0.3">
      <c r="A28" s="110"/>
      <c r="B28" s="175"/>
      <c r="C28" s="158" t="s">
        <v>50</v>
      </c>
      <c r="D28" s="170"/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f>'CASH FLOW'!K25</f>
        <v>0</v>
      </c>
      <c r="L28" s="174">
        <f>'CASH FLOW'!L25</f>
        <v>0</v>
      </c>
      <c r="M28" s="174">
        <f>'CASH FLOW'!M25</f>
        <v>0</v>
      </c>
      <c r="N28" s="174">
        <f>'CASH FLOW'!N25</f>
        <v>375</v>
      </c>
      <c r="O28" s="174">
        <f>'CASH FLOW'!O25</f>
        <v>375</v>
      </c>
      <c r="P28" s="174">
        <f>'CASH FLOW'!P25</f>
        <v>375</v>
      </c>
      <c r="Q28" s="174">
        <f>'CASH FLOW'!Q25</f>
        <v>375</v>
      </c>
      <c r="R28" s="174">
        <f>'CASH FLOW'!R25</f>
        <v>0</v>
      </c>
      <c r="S28" s="174">
        <f>'CASH FLOW'!S25</f>
        <v>0</v>
      </c>
      <c r="T28" s="174">
        <f>'CASH FLOW'!T25</f>
        <v>0</v>
      </c>
      <c r="U28" s="174">
        <f>'CASH FLOW'!U25</f>
        <v>0</v>
      </c>
      <c r="V28" s="174">
        <f>'CASH FLOW'!V25</f>
        <v>0</v>
      </c>
      <c r="W28" s="174">
        <f>'CASH FLOW'!W25</f>
        <v>0</v>
      </c>
      <c r="X28" s="174">
        <f>'CASH FLOW'!X25</f>
        <v>0</v>
      </c>
      <c r="Y28" s="174">
        <f>'CASH FLOW'!Y25</f>
        <v>0</v>
      </c>
      <c r="Z28" s="172">
        <f>SUM(E28:Y28)</f>
        <v>1500</v>
      </c>
    </row>
    <row r="29" spans="1:26" ht="15" thickBot="1" x14ac:dyDescent="0.35">
      <c r="A29" s="150"/>
      <c r="B29" s="165"/>
      <c r="C29" s="158" t="s">
        <v>41</v>
      </c>
      <c r="D29" s="173">
        <f>D22+D26+D24</f>
        <v>0</v>
      </c>
      <c r="E29" s="173">
        <f>E22+E26+E24</f>
        <v>0</v>
      </c>
      <c r="F29" s="173">
        <f>F22+F26+F24</f>
        <v>2.4022802309104918E-3</v>
      </c>
      <c r="G29" s="173">
        <f>G22+G26+G24+G21</f>
        <v>-1.7385988455771439E-3</v>
      </c>
      <c r="H29" s="173">
        <f>H22+H26+H24+H21</f>
        <v>1.0342034632913055E-3</v>
      </c>
      <c r="I29" s="173">
        <f>I22+I26+I24+I21</f>
        <v>-1.017911688222739E-3</v>
      </c>
      <c r="J29" s="173">
        <f>J22+J26+J24+J21</f>
        <v>1.1482150071628894E-3</v>
      </c>
      <c r="K29" s="145">
        <f>K22+K26+K24+K21-K28</f>
        <v>-2.4674164503153406E-3</v>
      </c>
      <c r="L29" s="145">
        <f>L22+L24+L26+L21-L28</f>
        <v>56.184267117171601</v>
      </c>
      <c r="M29" s="145">
        <f>M22+M24+M26+M21-M28</f>
        <v>266.70982901356405</v>
      </c>
      <c r="N29" s="145">
        <f>N22+N24+N26+N21-N28</f>
        <v>324.80078077272697</v>
      </c>
      <c r="O29" s="145">
        <f t="shared" ref="O29:Y29" si="33">O22+O24+O26+O21-O28</f>
        <v>947.99721909812388</v>
      </c>
      <c r="P29" s="145">
        <f t="shared" si="33"/>
        <v>1389.4352026154397</v>
      </c>
      <c r="Q29" s="145">
        <f t="shared" si="33"/>
        <v>2399.9898453362184</v>
      </c>
      <c r="R29" s="145">
        <f t="shared" si="33"/>
        <v>2399.9898453362184</v>
      </c>
      <c r="S29" s="145">
        <f t="shared" si="33"/>
        <v>2399.9898453362184</v>
      </c>
      <c r="T29" s="145">
        <f t="shared" si="33"/>
        <v>2399.9898453362184</v>
      </c>
      <c r="U29" s="145">
        <f t="shared" si="33"/>
        <v>2399.9898453362184</v>
      </c>
      <c r="V29" s="145">
        <f t="shared" si="33"/>
        <v>2399.9898453362184</v>
      </c>
      <c r="W29" s="145">
        <f t="shared" si="33"/>
        <v>2399.9898453362184</v>
      </c>
      <c r="X29" s="145">
        <f t="shared" si="33"/>
        <v>2399.9898453362184</v>
      </c>
      <c r="Y29" s="145">
        <f t="shared" si="33"/>
        <v>2399.9898453362184</v>
      </c>
      <c r="Z29" s="145">
        <f>Z10-Z20+Z24+Z26-Z28</f>
        <v>2399.9898453362184</v>
      </c>
    </row>
    <row r="30" spans="1:26" x14ac:dyDescent="0.3">
      <c r="A30" s="110"/>
      <c r="B30" s="181"/>
      <c r="C30" s="182"/>
      <c r="D30" s="183"/>
      <c r="E30" s="183"/>
      <c r="F30" s="183"/>
      <c r="G30" s="183"/>
      <c r="H30" s="183"/>
      <c r="I30" s="183"/>
      <c r="J30" s="18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5"/>
    </row>
    <row r="31" spans="1:26" x14ac:dyDescent="0.3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x14ac:dyDescent="0.3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99">
        <f>Z29-Z24</f>
        <v>1649.9898453362184</v>
      </c>
    </row>
    <row r="33" spans="1:26" x14ac:dyDescent="0.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x14ac:dyDescent="0.3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x14ac:dyDescent="0.3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x14ac:dyDescent="0.3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x14ac:dyDescent="0.3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x14ac:dyDescent="0.3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</sheetData>
  <mergeCells count="4">
    <mergeCell ref="B1:Z1"/>
    <mergeCell ref="B2:Z2"/>
    <mergeCell ref="B4:Z4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E1" workbookViewId="0">
      <selection activeCell="AD1" sqref="AD1"/>
    </sheetView>
  </sheetViews>
  <sheetFormatPr defaultRowHeight="14.4" x14ac:dyDescent="0.3"/>
  <cols>
    <col min="2" max="2" width="6.5546875" bestFit="1" customWidth="1"/>
    <col min="3" max="3" width="51.44140625" bestFit="1" customWidth="1"/>
    <col min="4" max="4" width="14.109375" bestFit="1" customWidth="1"/>
    <col min="5" max="5" width="14.109375" customWidth="1"/>
    <col min="6" max="6" width="10.88671875" bestFit="1" customWidth="1"/>
    <col min="7" max="7" width="10.33203125" bestFit="1" customWidth="1"/>
    <col min="8" max="8" width="9.88671875" bestFit="1" customWidth="1"/>
    <col min="9" max="9" width="11.88671875" bestFit="1" customWidth="1"/>
    <col min="10" max="10" width="11" bestFit="1" customWidth="1"/>
    <col min="11" max="11" width="10.44140625" bestFit="1" customWidth="1"/>
    <col min="12" max="12" width="10.6640625" bestFit="1" customWidth="1"/>
    <col min="13" max="13" width="11.33203125" bestFit="1" customWidth="1"/>
    <col min="14" max="16" width="11.33203125" customWidth="1"/>
    <col min="17" max="17" width="10.109375" bestFit="1" customWidth="1"/>
    <col min="18" max="18" width="10.6640625" hidden="1" customWidth="1"/>
    <col min="19" max="19" width="10" hidden="1" customWidth="1"/>
    <col min="20" max="20" width="9.88671875" hidden="1" customWidth="1"/>
    <col min="21" max="21" width="10.5546875" hidden="1" customWidth="1"/>
    <col min="22" max="22" width="10.6640625" hidden="1" customWidth="1"/>
    <col min="23" max="23" width="10" hidden="1" customWidth="1"/>
    <col min="24" max="24" width="10.33203125" hidden="1" customWidth="1"/>
    <col min="25" max="25" width="11" hidden="1" customWidth="1"/>
    <col min="26" max="26" width="16.6640625" bestFit="1" customWidth="1"/>
  </cols>
  <sheetData>
    <row r="1" spans="1:26" x14ac:dyDescent="0.3">
      <c r="A1" s="109"/>
      <c r="B1" s="277" t="str">
        <f>'Cash Flow (Lacs)'!B1:Z1</f>
        <v>M/S Piano Real Estates LLP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</row>
    <row r="2" spans="1:26" x14ac:dyDescent="0.3">
      <c r="A2" s="109"/>
      <c r="B2" s="277" t="str">
        <f>'Cash Flow (Lacs)'!B2:Z2</f>
        <v>PROJECT : Tattvam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9"/>
    </row>
    <row r="3" spans="1:26" x14ac:dyDescent="0.3">
      <c r="A3" s="109"/>
      <c r="B3" s="112"/>
      <c r="C3" s="112"/>
      <c r="D3" s="112"/>
      <c r="E3" s="112"/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  <c r="L3" s="1" t="s">
        <v>61</v>
      </c>
      <c r="M3" s="1" t="s">
        <v>62</v>
      </c>
      <c r="N3" s="1" t="s">
        <v>63</v>
      </c>
      <c r="O3" s="1" t="s">
        <v>64</v>
      </c>
      <c r="P3" s="1" t="s">
        <v>66</v>
      </c>
      <c r="Q3" s="1" t="s">
        <v>69</v>
      </c>
      <c r="R3" s="1"/>
      <c r="S3" s="1"/>
      <c r="T3" s="1"/>
      <c r="U3" s="1"/>
      <c r="V3" s="1"/>
      <c r="W3" s="1"/>
      <c r="X3" s="1"/>
      <c r="Y3" s="1" t="s">
        <v>76</v>
      </c>
      <c r="Z3" s="113"/>
    </row>
    <row r="4" spans="1:26" ht="15" thickBot="1" x14ac:dyDescent="0.35">
      <c r="A4" s="109"/>
      <c r="B4" s="280" t="s">
        <v>48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2"/>
    </row>
    <row r="5" spans="1:26" ht="16.2" thickBot="1" x14ac:dyDescent="0.35">
      <c r="A5" s="114"/>
      <c r="B5" s="159"/>
      <c r="C5" s="151"/>
      <c r="D5" s="115" t="s">
        <v>77</v>
      </c>
      <c r="E5" s="116"/>
      <c r="F5" s="53">
        <v>3</v>
      </c>
      <c r="G5" s="54">
        <v>3</v>
      </c>
      <c r="H5" s="54">
        <v>3</v>
      </c>
      <c r="I5" s="54">
        <v>3</v>
      </c>
      <c r="J5" s="54">
        <v>3</v>
      </c>
      <c r="K5" s="54">
        <v>3</v>
      </c>
      <c r="L5" s="54">
        <v>3</v>
      </c>
      <c r="M5" s="54">
        <v>3</v>
      </c>
      <c r="N5" s="54">
        <v>3</v>
      </c>
      <c r="O5" s="54">
        <v>3</v>
      </c>
      <c r="P5" s="54">
        <v>3</v>
      </c>
      <c r="Q5" s="54">
        <v>3</v>
      </c>
      <c r="R5" s="54"/>
      <c r="S5" s="54"/>
      <c r="T5" s="54"/>
      <c r="U5" s="54"/>
      <c r="V5" s="54"/>
      <c r="W5" s="54"/>
      <c r="X5" s="54"/>
      <c r="Y5" s="54">
        <v>3</v>
      </c>
      <c r="Z5" s="117">
        <f>SUM(F5:X5)</f>
        <v>36</v>
      </c>
    </row>
    <row r="6" spans="1:26" ht="15.75" customHeight="1" x14ac:dyDescent="0.3">
      <c r="A6" s="119"/>
      <c r="B6" s="160"/>
      <c r="C6" s="152"/>
      <c r="D6" s="120"/>
      <c r="E6" s="272" t="str">
        <f>'Cash Flow (Lacs)'!E6:E7</f>
        <v>Till Date 29.09.22</v>
      </c>
      <c r="F6" s="56">
        <v>44926</v>
      </c>
      <c r="G6" s="56">
        <v>45016</v>
      </c>
      <c r="H6" s="57">
        <v>45107</v>
      </c>
      <c r="I6" s="57">
        <v>45170</v>
      </c>
      <c r="J6" s="57">
        <v>45261</v>
      </c>
      <c r="K6" s="57">
        <v>45352</v>
      </c>
      <c r="L6" s="57">
        <v>45444</v>
      </c>
      <c r="M6" s="57">
        <v>45536</v>
      </c>
      <c r="N6" s="57">
        <v>45627</v>
      </c>
      <c r="O6" s="57">
        <v>45717</v>
      </c>
      <c r="P6" s="57">
        <v>45809</v>
      </c>
      <c r="Q6" s="57">
        <v>45901</v>
      </c>
      <c r="R6" s="57"/>
      <c r="S6" s="57"/>
      <c r="T6" s="57"/>
      <c r="U6" s="57"/>
      <c r="V6" s="57"/>
      <c r="W6" s="57"/>
      <c r="X6" s="57"/>
      <c r="Y6" s="57">
        <v>46539</v>
      </c>
      <c r="Z6" s="121" t="s">
        <v>19</v>
      </c>
    </row>
    <row r="7" spans="1:26" ht="31.2" x14ac:dyDescent="0.3">
      <c r="A7" s="114"/>
      <c r="B7" s="161" t="s">
        <v>31</v>
      </c>
      <c r="C7" s="153" t="s">
        <v>32</v>
      </c>
      <c r="D7" s="126"/>
      <c r="E7" s="273"/>
      <c r="F7" s="61" t="s">
        <v>18</v>
      </c>
      <c r="G7" s="61" t="s">
        <v>18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  <c r="N7" s="11" t="s">
        <v>18</v>
      </c>
      <c r="O7" s="11" t="s">
        <v>18</v>
      </c>
      <c r="P7" s="11" t="s">
        <v>18</v>
      </c>
      <c r="Q7" s="11" t="s">
        <v>18</v>
      </c>
      <c r="R7" s="11"/>
      <c r="S7" s="11"/>
      <c r="T7" s="11"/>
      <c r="U7" s="11"/>
      <c r="V7" s="11"/>
      <c r="W7" s="11"/>
      <c r="X7" s="11"/>
      <c r="Y7" s="11" t="s">
        <v>18</v>
      </c>
      <c r="Z7" s="127"/>
    </row>
    <row r="8" spans="1:26" x14ac:dyDescent="0.3">
      <c r="A8" s="114"/>
      <c r="B8" s="161" t="s">
        <v>33</v>
      </c>
      <c r="C8" s="153" t="s">
        <v>34</v>
      </c>
      <c r="D8" s="126"/>
      <c r="E8" s="126"/>
      <c r="F8" s="129"/>
      <c r="G8" s="129"/>
      <c r="H8" s="129"/>
      <c r="I8" s="129"/>
      <c r="J8" s="129"/>
      <c r="K8" s="130"/>
      <c r="L8" s="129"/>
      <c r="M8" s="129"/>
      <c r="N8" s="129"/>
      <c r="O8" s="129"/>
      <c r="P8" s="129"/>
      <c r="Q8" s="129"/>
      <c r="R8" s="196"/>
      <c r="S8" s="196"/>
      <c r="T8" s="196"/>
      <c r="U8" s="196"/>
      <c r="V8" s="196"/>
      <c r="W8" s="196"/>
      <c r="X8" s="196"/>
      <c r="Y8" s="196"/>
      <c r="Z8" s="131"/>
    </row>
    <row r="9" spans="1:26" x14ac:dyDescent="0.3">
      <c r="A9" s="114"/>
      <c r="B9" s="162">
        <v>2</v>
      </c>
      <c r="C9" s="154" t="s">
        <v>44</v>
      </c>
      <c r="D9" s="191">
        <f>'Cash Flow (Lacs)'!D9/100</f>
        <v>30.000025000000004</v>
      </c>
      <c r="E9" s="135">
        <f>'COLLECTION PLAN '!Y43/100</f>
        <v>0</v>
      </c>
      <c r="F9" s="135">
        <f>'Cash Flow (Lacs)'!F9/100</f>
        <v>0.11694902280230882</v>
      </c>
      <c r="G9" s="135">
        <f>'Cash Flow (Lacs)'!G9/100</f>
        <v>0.46779609120923527</v>
      </c>
      <c r="H9" s="135">
        <f>'Cash Flow (Lacs)'!H9/100</f>
        <v>1.1694902280230881</v>
      </c>
      <c r="I9" s="135">
        <f>'Cash Flow (Lacs)'!I9/100</f>
        <v>2.4559294788484847</v>
      </c>
      <c r="J9" s="135">
        <f>'Cash Flow (Lacs)'!J9/100</f>
        <v>3.391521661266955</v>
      </c>
      <c r="K9" s="135">
        <f>'Cash Flow (Lacs)'!K9/100</f>
        <v>4.3271138436854253</v>
      </c>
      <c r="L9" s="135">
        <f>'Cash Flow (Lacs)'!L9/100</f>
        <v>6.8999923453362193</v>
      </c>
      <c r="M9" s="135">
        <f>'Cash Flow (Lacs)'!M9/100</f>
        <v>8.3033806189639243</v>
      </c>
      <c r="N9" s="135">
        <f>'Cash Flow (Lacs)'!N9/100</f>
        <v>9.7067688925916293</v>
      </c>
      <c r="O9" s="135">
        <f>'Cash Flow (Lacs)'!O9/100</f>
        <v>12.864392508253967</v>
      </c>
      <c r="P9" s="135">
        <f>'Cash Flow (Lacs)'!P9/100</f>
        <v>8.7711767101731581</v>
      </c>
      <c r="Q9" s="135">
        <f>'Cash Flow (Lacs)'!Q9/100</f>
        <v>10.525412052207789</v>
      </c>
      <c r="R9" s="135">
        <f>'Cash Flow (Lacs)'!R9/100</f>
        <v>0</v>
      </c>
      <c r="S9" s="135">
        <f>'Cash Flow (Lacs)'!S9/100</f>
        <v>0</v>
      </c>
      <c r="T9" s="135">
        <f>'Cash Flow (Lacs)'!T9/100</f>
        <v>0</v>
      </c>
      <c r="U9" s="135">
        <f>'Cash Flow (Lacs)'!U9/100</f>
        <v>0</v>
      </c>
      <c r="V9" s="135">
        <f>'Cash Flow (Lacs)'!V9/100</f>
        <v>0</v>
      </c>
      <c r="W9" s="135">
        <f>'Cash Flow (Lacs)'!W9/100</f>
        <v>0</v>
      </c>
      <c r="X9" s="135">
        <f>'Cash Flow (Lacs)'!X9/100</f>
        <v>0</v>
      </c>
      <c r="Y9" s="135">
        <f>'Cash Flow (Lacs)'!Y9/100</f>
        <v>0</v>
      </c>
      <c r="Z9" s="136">
        <f>SUM(E9:Y9)</f>
        <v>68.999923453362186</v>
      </c>
    </row>
    <row r="10" spans="1:26" x14ac:dyDescent="0.3">
      <c r="A10" s="114"/>
      <c r="B10" s="163"/>
      <c r="C10" s="153" t="s">
        <v>35</v>
      </c>
      <c r="D10" s="30">
        <f t="shared" ref="D10:Z10" si="0">SUM(D9:D9)</f>
        <v>30.000025000000004</v>
      </c>
      <c r="E10" s="30">
        <f t="shared" si="0"/>
        <v>0</v>
      </c>
      <c r="F10" s="30">
        <f t="shared" si="0"/>
        <v>0.11694902280230882</v>
      </c>
      <c r="G10" s="30">
        <f t="shared" si="0"/>
        <v>0.46779609120923527</v>
      </c>
      <c r="H10" s="30">
        <f t="shared" si="0"/>
        <v>1.1694902280230881</v>
      </c>
      <c r="I10" s="30">
        <f t="shared" si="0"/>
        <v>2.4559294788484847</v>
      </c>
      <c r="J10" s="30">
        <f t="shared" si="0"/>
        <v>3.391521661266955</v>
      </c>
      <c r="K10" s="30">
        <f t="shared" si="0"/>
        <v>4.3271138436854253</v>
      </c>
      <c r="L10" s="30">
        <f t="shared" si="0"/>
        <v>6.8999923453362193</v>
      </c>
      <c r="M10" s="30">
        <f t="shared" si="0"/>
        <v>8.3033806189639243</v>
      </c>
      <c r="N10" s="30">
        <f t="shared" si="0"/>
        <v>9.7067688925916293</v>
      </c>
      <c r="O10" s="30">
        <f t="shared" si="0"/>
        <v>12.864392508253967</v>
      </c>
      <c r="P10" s="30">
        <f t="shared" si="0"/>
        <v>8.7711767101731581</v>
      </c>
      <c r="Q10" s="30">
        <f t="shared" si="0"/>
        <v>10.525412052207789</v>
      </c>
      <c r="R10" s="30">
        <f t="shared" si="0"/>
        <v>0</v>
      </c>
      <c r="S10" s="30">
        <f t="shared" si="0"/>
        <v>0</v>
      </c>
      <c r="T10" s="30">
        <f t="shared" si="0"/>
        <v>0</v>
      </c>
      <c r="U10" s="30">
        <f t="shared" si="0"/>
        <v>0</v>
      </c>
      <c r="V10" s="30">
        <f t="shared" si="0"/>
        <v>0</v>
      </c>
      <c r="W10" s="30">
        <f t="shared" si="0"/>
        <v>0</v>
      </c>
      <c r="X10" s="30">
        <f t="shared" si="0"/>
        <v>0</v>
      </c>
      <c r="Y10" s="30">
        <f t="shared" si="0"/>
        <v>0</v>
      </c>
      <c r="Z10" s="138">
        <f t="shared" si="0"/>
        <v>68.999923453362186</v>
      </c>
    </row>
    <row r="11" spans="1:26" x14ac:dyDescent="0.3">
      <c r="A11" s="114"/>
      <c r="B11" s="161" t="s">
        <v>36</v>
      </c>
      <c r="C11" s="153" t="s">
        <v>37</v>
      </c>
      <c r="D11" s="30"/>
      <c r="E11" s="30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97"/>
      <c r="S11" s="197"/>
      <c r="T11" s="197"/>
      <c r="U11" s="197"/>
      <c r="V11" s="197"/>
      <c r="W11" s="197"/>
      <c r="X11" s="197"/>
      <c r="Y11" s="197"/>
      <c r="Z11" s="139"/>
    </row>
    <row r="12" spans="1:26" x14ac:dyDescent="0.3">
      <c r="A12" s="114"/>
      <c r="B12" s="162">
        <v>1</v>
      </c>
      <c r="C12" s="155" t="str">
        <f>'Cash Flow (Lacs)'!C12</f>
        <v>Advance for Land</v>
      </c>
      <c r="D12" s="195">
        <f>'Cash Flow (Lacs)'!D12/100</f>
        <v>0</v>
      </c>
      <c r="E12" s="194">
        <f>'Cash Flow (Lacs)'!E12/100</f>
        <v>0</v>
      </c>
      <c r="F12" s="194">
        <f>'Cash Flow (Lacs)'!F12/100</f>
        <v>0</v>
      </c>
      <c r="G12" s="194">
        <f>'Cash Flow (Lacs)'!G12/100</f>
        <v>0</v>
      </c>
      <c r="H12" s="194">
        <f>'Cash Flow (Lacs)'!H12/100</f>
        <v>0</v>
      </c>
      <c r="I12" s="194">
        <f>'Cash Flow (Lacs)'!I12/100</f>
        <v>0</v>
      </c>
      <c r="J12" s="194">
        <f>'Cash Flow (Lacs)'!J12/100</f>
        <v>0</v>
      </c>
      <c r="K12" s="194">
        <f>'Cash Flow (Lacs)'!K12/100</f>
        <v>0</v>
      </c>
      <c r="L12" s="194">
        <f>'Cash Flow (Lacs)'!L12/100</f>
        <v>0</v>
      </c>
      <c r="M12" s="194">
        <f>'Cash Flow (Lacs)'!M12/100</f>
        <v>0</v>
      </c>
      <c r="N12" s="194">
        <f>'Cash Flow (Lacs)'!N12/100</f>
        <v>0</v>
      </c>
      <c r="O12" s="194">
        <f>'Cash Flow (Lacs)'!O12/100</f>
        <v>0</v>
      </c>
      <c r="P12" s="194">
        <f>'Cash Flow (Lacs)'!P12/100</f>
        <v>0</v>
      </c>
      <c r="Q12" s="194">
        <f>'Cash Flow (Lacs)'!Q12/100</f>
        <v>0</v>
      </c>
      <c r="R12" s="194">
        <f>'Cash Flow (Lacs)'!R12/100</f>
        <v>0</v>
      </c>
      <c r="S12" s="194">
        <f>'Cash Flow (Lacs)'!S12/100</f>
        <v>0</v>
      </c>
      <c r="T12" s="194">
        <f>'Cash Flow (Lacs)'!T12/100</f>
        <v>0</v>
      </c>
      <c r="U12" s="194">
        <f>'Cash Flow (Lacs)'!U12/100</f>
        <v>0</v>
      </c>
      <c r="V12" s="194">
        <f>'Cash Flow (Lacs)'!V12/100</f>
        <v>0</v>
      </c>
      <c r="W12" s="194">
        <f>'Cash Flow (Lacs)'!W12/100</f>
        <v>0</v>
      </c>
      <c r="X12" s="194">
        <f>'Cash Flow (Lacs)'!X12/100</f>
        <v>0</v>
      </c>
      <c r="Y12" s="194">
        <f>'Cash Flow (Lacs)'!Y12/100</f>
        <v>0</v>
      </c>
      <c r="Z12" s="139">
        <f>SUM(E12:Y12)</f>
        <v>0</v>
      </c>
    </row>
    <row r="13" spans="1:26" x14ac:dyDescent="0.3">
      <c r="A13" s="114"/>
      <c r="B13" s="162">
        <v>2</v>
      </c>
      <c r="C13" s="155" t="str">
        <f>'Cash Flow (Lacs)'!C13</f>
        <v>Land Development Cost</v>
      </c>
      <c r="D13" s="195">
        <f>'Cash Flow (Lacs)'!D13/100</f>
        <v>0</v>
      </c>
      <c r="E13" s="194">
        <f>'Cash Flow (Lacs)'!E13/100</f>
        <v>0</v>
      </c>
      <c r="F13" s="194">
        <f>'Cash Flow (Lacs)'!F13/100</f>
        <v>0</v>
      </c>
      <c r="G13" s="194">
        <f>'Cash Flow (Lacs)'!G13/100</f>
        <v>0</v>
      </c>
      <c r="H13" s="194">
        <f>'Cash Flow (Lacs)'!H13/100</f>
        <v>0</v>
      </c>
      <c r="I13" s="194">
        <f>'Cash Flow (Lacs)'!I13/100</f>
        <v>0</v>
      </c>
      <c r="J13" s="194">
        <f>'Cash Flow (Lacs)'!J13/100</f>
        <v>0</v>
      </c>
      <c r="K13" s="194">
        <f>'Cash Flow (Lacs)'!K13/100</f>
        <v>0</v>
      </c>
      <c r="L13" s="194">
        <f>'Cash Flow (Lacs)'!L13/100</f>
        <v>0</v>
      </c>
      <c r="M13" s="194">
        <f>'Cash Flow (Lacs)'!M13/100</f>
        <v>0</v>
      </c>
      <c r="N13" s="194">
        <f>'Cash Flow (Lacs)'!N13/100</f>
        <v>0</v>
      </c>
      <c r="O13" s="194">
        <f>'Cash Flow (Lacs)'!O13/100</f>
        <v>0</v>
      </c>
      <c r="P13" s="194">
        <f>'Cash Flow (Lacs)'!P13/100</f>
        <v>0</v>
      </c>
      <c r="Q13" s="194">
        <f>'Cash Flow (Lacs)'!Q13/100</f>
        <v>0</v>
      </c>
      <c r="R13" s="194">
        <f>'Cash Flow (Lacs)'!R13/100</f>
        <v>0</v>
      </c>
      <c r="S13" s="194">
        <f>'Cash Flow (Lacs)'!S13/100</f>
        <v>0</v>
      </c>
      <c r="T13" s="194">
        <f>'Cash Flow (Lacs)'!T13/100</f>
        <v>0</v>
      </c>
      <c r="U13" s="194">
        <f>'Cash Flow (Lacs)'!U13/100</f>
        <v>0</v>
      </c>
      <c r="V13" s="194">
        <f>'Cash Flow (Lacs)'!V13/100</f>
        <v>0</v>
      </c>
      <c r="W13" s="194">
        <f>'Cash Flow (Lacs)'!W13/100</f>
        <v>0</v>
      </c>
      <c r="X13" s="194">
        <f>'Cash Flow (Lacs)'!X13/100</f>
        <v>0</v>
      </c>
      <c r="Y13" s="194">
        <f>'Cash Flow (Lacs)'!Y13/100</f>
        <v>0</v>
      </c>
      <c r="Z13" s="139">
        <f>SUM(E13:Y13)</f>
        <v>0</v>
      </c>
    </row>
    <row r="14" spans="1:26" x14ac:dyDescent="0.3">
      <c r="A14" s="114"/>
      <c r="B14" s="162">
        <v>3</v>
      </c>
      <c r="C14" s="155" t="s">
        <v>45</v>
      </c>
      <c r="D14" s="141">
        <f>'Cash Flow (Lacs)'!D14/100</f>
        <v>1.6558999999999999</v>
      </c>
      <c r="E14" s="135">
        <f>'Cash Flow (Lacs)'!E14/100</f>
        <v>0.19079999999999997</v>
      </c>
      <c r="F14" s="135">
        <f>'Cash Flow (Lacs)'!F14/100</f>
        <v>0.72</v>
      </c>
      <c r="G14" s="135">
        <f>'Cash Flow (Lacs)'!G14/100</f>
        <v>0.38</v>
      </c>
      <c r="H14" s="135">
        <f>'Cash Flow (Lacs)'!H14/100</f>
        <v>0.36509999999999998</v>
      </c>
      <c r="I14" s="135">
        <f>'Cash Flow (Lacs)'!I14/100</f>
        <v>0</v>
      </c>
      <c r="J14" s="135">
        <f>'Cash Flow (Lacs)'!J14/100</f>
        <v>0</v>
      </c>
      <c r="K14" s="135">
        <f>'Cash Flow (Lacs)'!K14/100</f>
        <v>0</v>
      </c>
      <c r="L14" s="135">
        <f>'Cash Flow (Lacs)'!L14/100</f>
        <v>0</v>
      </c>
      <c r="M14" s="135">
        <f>'Cash Flow (Lacs)'!M14/100</f>
        <v>0</v>
      </c>
      <c r="N14" s="135">
        <f>'Cash Flow (Lacs)'!N14/100</f>
        <v>0</v>
      </c>
      <c r="O14" s="135">
        <f>'Cash Flow (Lacs)'!O14/100</f>
        <v>0</v>
      </c>
      <c r="P14" s="135">
        <f>'Cash Flow (Lacs)'!P14/100</f>
        <v>0</v>
      </c>
      <c r="Q14" s="135">
        <f>'Cash Flow (Lacs)'!Q14/100</f>
        <v>0</v>
      </c>
      <c r="R14" s="135">
        <f>'Cash Flow (Lacs)'!R14/100</f>
        <v>0</v>
      </c>
      <c r="S14" s="135">
        <f>'Cash Flow (Lacs)'!S14/100</f>
        <v>0</v>
      </c>
      <c r="T14" s="135">
        <f>'Cash Flow (Lacs)'!T14/100</f>
        <v>0</v>
      </c>
      <c r="U14" s="135">
        <f>'Cash Flow (Lacs)'!U14/100</f>
        <v>0</v>
      </c>
      <c r="V14" s="135">
        <f>'Cash Flow (Lacs)'!V14/100</f>
        <v>0</v>
      </c>
      <c r="W14" s="135">
        <f>'Cash Flow (Lacs)'!W14/100</f>
        <v>0</v>
      </c>
      <c r="X14" s="135">
        <f>'Cash Flow (Lacs)'!X14/100</f>
        <v>0</v>
      </c>
      <c r="Y14" s="135">
        <f>'Cash Flow (Lacs)'!Y14/100</f>
        <v>0</v>
      </c>
      <c r="Z14" s="139">
        <f t="shared" ref="Z14:Z19" si="1">SUM(E14:Y14)</f>
        <v>1.6558999999999999</v>
      </c>
    </row>
    <row r="15" spans="1:26" x14ac:dyDescent="0.3">
      <c r="A15" s="114"/>
      <c r="B15" s="162">
        <v>4</v>
      </c>
      <c r="C15" s="155" t="s">
        <v>6</v>
      </c>
      <c r="D15" s="142">
        <f>'Cash Flow (Lacs)'!D15/100</f>
        <v>41.54</v>
      </c>
      <c r="E15" s="135">
        <f>'Cash Flow (Lacs)'!E15/100</f>
        <v>5.1200000000000002E-2</v>
      </c>
      <c r="F15" s="135">
        <f>'Cash Flow (Lacs)'!F15/100</f>
        <v>2.7288999999999999</v>
      </c>
      <c r="G15" s="135">
        <f>'Cash Flow (Lacs)'!G15/100</f>
        <v>3.1823999999999999</v>
      </c>
      <c r="H15" s="135">
        <f>'Cash Flow (Lacs)'!H15/100</f>
        <v>3.8152999999999997</v>
      </c>
      <c r="I15" s="135">
        <f>'Cash Flow (Lacs)'!I15/100</f>
        <v>3.8972000000000002</v>
      </c>
      <c r="J15" s="135">
        <f>'Cash Flow (Lacs)'!J15/100</f>
        <v>4.7770000000000001</v>
      </c>
      <c r="K15" s="135">
        <f>'Cash Flow (Lacs)'!K15/100</f>
        <v>5.6569000000000003</v>
      </c>
      <c r="L15" s="135">
        <f>'Cash Flow (Lacs)'!L15/100</f>
        <v>5.42</v>
      </c>
      <c r="M15" s="135">
        <f>'Cash Flow (Lacs)'!M15/100</f>
        <v>5.28</v>
      </c>
      <c r="N15" s="135">
        <f>'Cash Flow (Lacs)'!N15/100</f>
        <v>4.5599999999999996</v>
      </c>
      <c r="O15" s="135">
        <f>'Cash Flow (Lacs)'!O15/100</f>
        <v>2.1711</v>
      </c>
      <c r="P15" s="135">
        <f>'Cash Flow (Lacs)'!P15/100</f>
        <v>0</v>
      </c>
      <c r="Q15" s="135">
        <f>'Cash Flow (Lacs)'!Q15/100</f>
        <v>0</v>
      </c>
      <c r="R15" s="135">
        <f>'Cash Flow (Lacs)'!R15/100</f>
        <v>0</v>
      </c>
      <c r="S15" s="135">
        <f>'Cash Flow (Lacs)'!S15/100</f>
        <v>0</v>
      </c>
      <c r="T15" s="135">
        <f>'Cash Flow (Lacs)'!T15/100</f>
        <v>0</v>
      </c>
      <c r="U15" s="135">
        <f>'Cash Flow (Lacs)'!U15/100</f>
        <v>0</v>
      </c>
      <c r="V15" s="135">
        <f>'Cash Flow (Lacs)'!V15/100</f>
        <v>0</v>
      </c>
      <c r="W15" s="135">
        <f>'Cash Flow (Lacs)'!W15/100</f>
        <v>0</v>
      </c>
      <c r="X15" s="135">
        <f>'Cash Flow (Lacs)'!X15/100</f>
        <v>0</v>
      </c>
      <c r="Y15" s="135">
        <f>'Cash Flow (Lacs)'!Y15/100</f>
        <v>0</v>
      </c>
      <c r="Z15" s="139">
        <f t="shared" si="1"/>
        <v>41.540000000000006</v>
      </c>
    </row>
    <row r="16" spans="1:26" x14ac:dyDescent="0.3">
      <c r="A16" s="114"/>
      <c r="B16" s="162">
        <v>5</v>
      </c>
      <c r="C16" s="155" t="s">
        <v>7</v>
      </c>
      <c r="D16" s="142">
        <f>'Cash Flow (Lacs)'!D16/100</f>
        <v>3.45</v>
      </c>
      <c r="E16" s="135">
        <f>'Cash Flow (Lacs)'!E16/100</f>
        <v>0.31240000000000001</v>
      </c>
      <c r="F16" s="135">
        <f>'Cash Flow (Lacs)'!F16/100</f>
        <v>0.28000000000000003</v>
      </c>
      <c r="G16" s="135">
        <f>'Cash Flow (Lacs)'!G16/100</f>
        <v>0.28000000000000003</v>
      </c>
      <c r="H16" s="135">
        <f>'Cash Flow (Lacs)'!H16/100</f>
        <v>0.28000000000000003</v>
      </c>
      <c r="I16" s="135">
        <f>'Cash Flow (Lacs)'!I16/100</f>
        <v>0.28000000000000003</v>
      </c>
      <c r="J16" s="135">
        <f>'Cash Flow (Lacs)'!J16/100</f>
        <v>0.28000000000000003</v>
      </c>
      <c r="K16" s="135">
        <f>'Cash Flow (Lacs)'!K16/100</f>
        <v>0.28000000000000003</v>
      </c>
      <c r="L16" s="135">
        <f>'Cash Flow (Lacs)'!L16/100</f>
        <v>0.25</v>
      </c>
      <c r="M16" s="135">
        <f>'Cash Flow (Lacs)'!M16/100</f>
        <v>0.25</v>
      </c>
      <c r="N16" s="135">
        <f>'Cash Flow (Lacs)'!N16/100</f>
        <v>0.25</v>
      </c>
      <c r="O16" s="135">
        <f>'Cash Flow (Lacs)'!O16/100</f>
        <v>0.25</v>
      </c>
      <c r="P16" s="135">
        <f>'Cash Flow (Lacs)'!P16/100</f>
        <v>0.25</v>
      </c>
      <c r="Q16" s="135">
        <f>'Cash Flow (Lacs)'!Q16/100</f>
        <v>0.20760000000000001</v>
      </c>
      <c r="R16" s="135">
        <f>'Cash Flow (Lacs)'!R16/100</f>
        <v>0</v>
      </c>
      <c r="S16" s="135">
        <f>'Cash Flow (Lacs)'!S16/100</f>
        <v>0</v>
      </c>
      <c r="T16" s="135">
        <f>'Cash Flow (Lacs)'!T16/100</f>
        <v>0</v>
      </c>
      <c r="U16" s="135">
        <f>'Cash Flow (Lacs)'!U16/100</f>
        <v>0</v>
      </c>
      <c r="V16" s="135">
        <f>'Cash Flow (Lacs)'!V16/100</f>
        <v>0</v>
      </c>
      <c r="W16" s="135">
        <f>'Cash Flow (Lacs)'!W16/100</f>
        <v>0</v>
      </c>
      <c r="X16" s="135">
        <f>'Cash Flow (Lacs)'!X16/100</f>
        <v>0</v>
      </c>
      <c r="Y16" s="135">
        <f>'Cash Flow (Lacs)'!Y16/100</f>
        <v>0</v>
      </c>
      <c r="Z16" s="139">
        <f t="shared" si="1"/>
        <v>3.45</v>
      </c>
    </row>
    <row r="17" spans="1:26" x14ac:dyDescent="0.3">
      <c r="A17" s="114"/>
      <c r="B17" s="162">
        <v>6</v>
      </c>
      <c r="C17" s="155" t="str">
        <f>'Cash Flow (Lacs)'!C17</f>
        <v>Contingencies</v>
      </c>
      <c r="D17" s="143">
        <f>'Cash Flow (Lacs)'!D17/100</f>
        <v>2.76</v>
      </c>
      <c r="E17" s="135">
        <f>'Cash Flow (Lacs)'!E17/100</f>
        <v>0</v>
      </c>
      <c r="F17" s="135">
        <f>'Cash Flow (Lacs)'!F17/100</f>
        <v>0.25</v>
      </c>
      <c r="G17" s="135">
        <f>'Cash Flow (Lacs)'!G17/100</f>
        <v>0.25</v>
      </c>
      <c r="H17" s="135">
        <f>'Cash Flow (Lacs)'!H17/100</f>
        <v>0.25</v>
      </c>
      <c r="I17" s="135">
        <f>'Cash Flow (Lacs)'!I17/100</f>
        <v>0.25</v>
      </c>
      <c r="J17" s="135">
        <f>'Cash Flow (Lacs)'!J17/100</f>
        <v>0.25</v>
      </c>
      <c r="K17" s="135">
        <f>'Cash Flow (Lacs)'!K17/100</f>
        <v>0.25</v>
      </c>
      <c r="L17" s="135">
        <f>'Cash Flow (Lacs)'!L17/100</f>
        <v>0.25</v>
      </c>
      <c r="M17" s="135">
        <f>'Cash Flow (Lacs)'!M17/100</f>
        <v>0.25</v>
      </c>
      <c r="N17" s="135">
        <f>'Cash Flow (Lacs)'!N17/100</f>
        <v>0.2</v>
      </c>
      <c r="O17" s="135">
        <f>'Cash Flow (Lacs)'!O17/100</f>
        <v>0.2</v>
      </c>
      <c r="P17" s="135">
        <f>'Cash Flow (Lacs)'!P17/100</f>
        <v>0.2</v>
      </c>
      <c r="Q17" s="135">
        <f>'Cash Flow (Lacs)'!Q17/100</f>
        <v>0.16</v>
      </c>
      <c r="R17" s="135">
        <f>'Cash Flow (Lacs)'!R17/100</f>
        <v>0</v>
      </c>
      <c r="S17" s="135">
        <f>'Cash Flow (Lacs)'!S17/100</f>
        <v>0</v>
      </c>
      <c r="T17" s="135">
        <f>'Cash Flow (Lacs)'!T17/100</f>
        <v>0</v>
      </c>
      <c r="U17" s="135">
        <f>'Cash Flow (Lacs)'!U17/100</f>
        <v>0</v>
      </c>
      <c r="V17" s="135">
        <f>'Cash Flow (Lacs)'!V17/100</f>
        <v>0</v>
      </c>
      <c r="W17" s="135">
        <f>'Cash Flow (Lacs)'!W17/100</f>
        <v>0</v>
      </c>
      <c r="X17" s="135">
        <f>'Cash Flow (Lacs)'!X17/100</f>
        <v>0</v>
      </c>
      <c r="Y17" s="135">
        <f>'Cash Flow (Lacs)'!Y17/100</f>
        <v>0</v>
      </c>
      <c r="Z17" s="139">
        <f t="shared" si="1"/>
        <v>2.7600000000000007</v>
      </c>
    </row>
    <row r="18" spans="1:26" x14ac:dyDescent="0.3">
      <c r="A18" s="114"/>
      <c r="B18" s="162">
        <v>7</v>
      </c>
      <c r="C18" s="155" t="str">
        <f>'Cash Flow (Lacs)'!C18</f>
        <v>DSRA</v>
      </c>
      <c r="D18" s="143">
        <f>'Cash Flow (Lacs)'!D18/100</f>
        <v>0</v>
      </c>
      <c r="E18" s="143">
        <f>'Cash Flow (Lacs)'!E18/100</f>
        <v>0</v>
      </c>
      <c r="F18" s="143">
        <f>'Cash Flow (Lacs)'!F18/100</f>
        <v>0</v>
      </c>
      <c r="G18" s="143">
        <f>'Cash Flow (Lacs)'!G18/100</f>
        <v>0.75</v>
      </c>
      <c r="H18" s="143">
        <f>'Cash Flow (Lacs)'!H18/100</f>
        <v>0.75</v>
      </c>
      <c r="I18" s="143">
        <f>'Cash Flow (Lacs)'!I18/100</f>
        <v>0.75</v>
      </c>
      <c r="J18" s="143">
        <f>'Cash Flow (Lacs)'!J18/100</f>
        <v>0.75</v>
      </c>
      <c r="K18" s="143">
        <f>'Cash Flow (Lacs)'!K18/100</f>
        <v>0.75</v>
      </c>
      <c r="L18" s="143">
        <f>'Cash Flow (Lacs)'!L18/100</f>
        <v>0</v>
      </c>
      <c r="M18" s="143">
        <f>'Cash Flow (Lacs)'!M18/100</f>
        <v>0</v>
      </c>
      <c r="N18" s="143">
        <f>'Cash Flow (Lacs)'!N18/100</f>
        <v>0</v>
      </c>
      <c r="O18" s="143">
        <f>'Cash Flow (Lacs)'!O18/100</f>
        <v>0</v>
      </c>
      <c r="P18" s="143">
        <f>'Cash Flow (Lacs)'!P18/100</f>
        <v>0</v>
      </c>
      <c r="Q18" s="143">
        <f>'Cash Flow (Lacs)'!Q18/100</f>
        <v>-3.75</v>
      </c>
      <c r="R18" s="143">
        <f>'Cash Flow (Lacs)'!R18/100</f>
        <v>0</v>
      </c>
      <c r="S18" s="143">
        <f>'Cash Flow (Lacs)'!S18/100</f>
        <v>0</v>
      </c>
      <c r="T18" s="143">
        <f>'Cash Flow (Lacs)'!T18/100</f>
        <v>0</v>
      </c>
      <c r="U18" s="143">
        <f>'Cash Flow (Lacs)'!U18/100</f>
        <v>0</v>
      </c>
      <c r="V18" s="143">
        <f>'Cash Flow (Lacs)'!V18/100</f>
        <v>0</v>
      </c>
      <c r="W18" s="143">
        <f>'Cash Flow (Lacs)'!W18/100</f>
        <v>0</v>
      </c>
      <c r="X18" s="143">
        <f>'Cash Flow (Lacs)'!X18/100</f>
        <v>0</v>
      </c>
      <c r="Y18" s="143">
        <f>'Cash Flow (Lacs)'!Y18/100</f>
        <v>0</v>
      </c>
      <c r="Z18" s="143">
        <f>'Cash Flow (Lacs)'!Z18/100</f>
        <v>0</v>
      </c>
    </row>
    <row r="19" spans="1:26" x14ac:dyDescent="0.3">
      <c r="A19" s="114"/>
      <c r="B19" s="162">
        <v>8</v>
      </c>
      <c r="C19" s="155" t="s">
        <v>8</v>
      </c>
      <c r="D19" s="135">
        <f>'Cash Flow (Lacs)'!D19/100</f>
        <v>3.094125</v>
      </c>
      <c r="E19" s="135">
        <f>'Cash Flow (Lacs)'!E19/100</f>
        <v>0</v>
      </c>
      <c r="F19" s="135">
        <f>'Cash Flow (Lacs)'!F19/100</f>
        <v>8.3625000000000005E-2</v>
      </c>
      <c r="G19" s="135">
        <f>'Cash Flow (Lacs)'!G19/100</f>
        <v>0.12543750000000001</v>
      </c>
      <c r="H19" s="135">
        <f>'Cash Flow (Lacs)'!H19/100</f>
        <v>0.20906250000000001</v>
      </c>
      <c r="I19" s="135">
        <f>'Cash Flow (Lacs)'!I19/100</f>
        <v>0.27875</v>
      </c>
      <c r="J19" s="135">
        <f>'Cash Flow (Lacs)'!J19/100</f>
        <v>0.33450000000000002</v>
      </c>
      <c r="K19" s="135">
        <f>'Cash Flow (Lacs)'!K19/100</f>
        <v>0.39024999999999999</v>
      </c>
      <c r="L19" s="135">
        <f>'Cash Flow (Lacs)'!L19/100</f>
        <v>0.41812500000000002</v>
      </c>
      <c r="M19" s="135">
        <f>'Cash Flow (Lacs)'!M19/100</f>
        <v>0.41812500000000002</v>
      </c>
      <c r="N19" s="135">
        <f>'Cash Flow (Lacs)'!N19/100</f>
        <v>0.36585937499999999</v>
      </c>
      <c r="O19" s="135">
        <f>'Cash Flow (Lacs)'!O19/100</f>
        <v>0.26132812500000002</v>
      </c>
      <c r="P19" s="135">
        <f>'Cash Flow (Lacs)'!P19/100</f>
        <v>0.156796875</v>
      </c>
      <c r="Q19" s="135">
        <f>'Cash Flow (Lacs)'!Q19/100</f>
        <v>5.2265625000000003E-2</v>
      </c>
      <c r="R19" s="135">
        <f>'Cash Flow (Lacs)'!R19/100</f>
        <v>0</v>
      </c>
      <c r="S19" s="135">
        <f>'Cash Flow (Lacs)'!S19/100</f>
        <v>0</v>
      </c>
      <c r="T19" s="135">
        <f>'Cash Flow (Lacs)'!T19/100</f>
        <v>0</v>
      </c>
      <c r="U19" s="135">
        <f>'Cash Flow (Lacs)'!U19/100</f>
        <v>0</v>
      </c>
      <c r="V19" s="135">
        <f>'Cash Flow (Lacs)'!V19/100</f>
        <v>0</v>
      </c>
      <c r="W19" s="135">
        <f>'Cash Flow (Lacs)'!W19/100</f>
        <v>0</v>
      </c>
      <c r="X19" s="135">
        <f>'Cash Flow (Lacs)'!X19/100</f>
        <v>0</v>
      </c>
      <c r="Y19" s="135">
        <f>'Cash Flow (Lacs)'!Y19/100</f>
        <v>0</v>
      </c>
      <c r="Z19" s="139">
        <f t="shared" si="1"/>
        <v>3.094125</v>
      </c>
    </row>
    <row r="20" spans="1:26" x14ac:dyDescent="0.3">
      <c r="A20" s="114"/>
      <c r="B20" s="163"/>
      <c r="C20" s="156" t="s">
        <v>38</v>
      </c>
      <c r="D20" s="30">
        <f t="shared" ref="D20:Y20" si="2">SUM(D12:D19)</f>
        <v>52.500025000000001</v>
      </c>
      <c r="E20" s="30">
        <f t="shared" si="2"/>
        <v>0.5544</v>
      </c>
      <c r="F20" s="30">
        <f t="shared" si="2"/>
        <v>4.0625249999999999</v>
      </c>
      <c r="G20" s="30">
        <f t="shared" si="2"/>
        <v>4.9678374999999999</v>
      </c>
      <c r="H20" s="30">
        <f t="shared" si="2"/>
        <v>5.6694624999999998</v>
      </c>
      <c r="I20" s="30">
        <f t="shared" si="2"/>
        <v>5.4559499999999996</v>
      </c>
      <c r="J20" s="30">
        <f t="shared" si="2"/>
        <v>6.3915000000000006</v>
      </c>
      <c r="K20" s="30">
        <f t="shared" si="2"/>
        <v>7.3271500000000005</v>
      </c>
      <c r="L20" s="30">
        <f t="shared" si="2"/>
        <v>6.3381249999999998</v>
      </c>
      <c r="M20" s="30">
        <f t="shared" si="2"/>
        <v>6.1981250000000001</v>
      </c>
      <c r="N20" s="30">
        <f t="shared" si="2"/>
        <v>5.3758593750000001</v>
      </c>
      <c r="O20" s="30">
        <f t="shared" si="2"/>
        <v>2.8824281250000001</v>
      </c>
      <c r="P20" s="30">
        <f t="shared" si="2"/>
        <v>0.60679687500000001</v>
      </c>
      <c r="Q20" s="30">
        <f t="shared" si="2"/>
        <v>-3.3301343750000001</v>
      </c>
      <c r="R20" s="30">
        <f t="shared" si="2"/>
        <v>0</v>
      </c>
      <c r="S20" s="30">
        <f t="shared" si="2"/>
        <v>0</v>
      </c>
      <c r="T20" s="30">
        <f t="shared" si="2"/>
        <v>0</v>
      </c>
      <c r="U20" s="30">
        <f t="shared" si="2"/>
        <v>0</v>
      </c>
      <c r="V20" s="30">
        <f t="shared" si="2"/>
        <v>0</v>
      </c>
      <c r="W20" s="30">
        <f t="shared" si="2"/>
        <v>0</v>
      </c>
      <c r="X20" s="30">
        <f t="shared" si="2"/>
        <v>0</v>
      </c>
      <c r="Y20" s="30">
        <f t="shared" si="2"/>
        <v>0</v>
      </c>
      <c r="Z20" s="138">
        <f>SUM(Z12:Z19)</f>
        <v>52.500025000000008</v>
      </c>
    </row>
    <row r="21" spans="1:26" x14ac:dyDescent="0.3">
      <c r="A21" s="114"/>
      <c r="B21" s="164"/>
      <c r="C21" s="157" t="s">
        <v>39</v>
      </c>
      <c r="D21" s="166">
        <v>0</v>
      </c>
      <c r="E21" s="167">
        <v>0</v>
      </c>
      <c r="F21" s="168">
        <f>E29</f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f t="shared" ref="L21:M21" si="3">K29</f>
        <v>-3.6156314575208626E-5</v>
      </c>
      <c r="M21" s="168">
        <f t="shared" si="3"/>
        <v>0.56183118902164431</v>
      </c>
      <c r="N21" s="168">
        <f t="shared" ref="N21" si="4">M29</f>
        <v>2.6670868079855685</v>
      </c>
      <c r="O21" s="168">
        <f t="shared" ref="O21" si="5">N29</f>
        <v>3.2479963255771978</v>
      </c>
      <c r="P21" s="168">
        <f t="shared" ref="P21" si="6">O29</f>
        <v>9.4799607088311646</v>
      </c>
      <c r="Q21" s="168">
        <f t="shared" ref="Q21" si="7">P29</f>
        <v>13.894340544004322</v>
      </c>
      <c r="R21" s="168">
        <f t="shared" ref="R21" si="8">Q29</f>
        <v>23.999886971212113</v>
      </c>
      <c r="S21" s="168">
        <f t="shared" ref="S21" si="9">R29</f>
        <v>23.999886971212113</v>
      </c>
      <c r="T21" s="168">
        <f t="shared" ref="T21" si="10">S29</f>
        <v>23.999886971212113</v>
      </c>
      <c r="U21" s="168">
        <f t="shared" ref="U21" si="11">T29</f>
        <v>23.999886971212113</v>
      </c>
      <c r="V21" s="168">
        <f t="shared" ref="V21" si="12">U29</f>
        <v>23.999886971212113</v>
      </c>
      <c r="W21" s="168">
        <f t="shared" ref="W21" si="13">V29</f>
        <v>23.999886971212113</v>
      </c>
      <c r="X21" s="168">
        <f t="shared" ref="X21" si="14">W29</f>
        <v>23.999886971212113</v>
      </c>
      <c r="Y21" s="168">
        <f t="shared" ref="Y21" si="15">X29</f>
        <v>23.999886971212113</v>
      </c>
      <c r="Z21" s="168">
        <f>Y29</f>
        <v>23.999886971212113</v>
      </c>
    </row>
    <row r="22" spans="1:26" x14ac:dyDescent="0.3">
      <c r="A22" s="144"/>
      <c r="B22" s="175"/>
      <c r="C22" s="158" t="s">
        <v>40</v>
      </c>
      <c r="D22" s="174">
        <f>D10-D20+D21</f>
        <v>-22.499999999999996</v>
      </c>
      <c r="E22" s="174">
        <f>E9-E20</f>
        <v>-0.5544</v>
      </c>
      <c r="F22" s="174">
        <f t="shared" ref="F22:Y22" si="16">F9-F20</f>
        <v>-3.945575977197691</v>
      </c>
      <c r="G22" s="174">
        <f t="shared" si="16"/>
        <v>-4.5000414087907643</v>
      </c>
      <c r="H22" s="174">
        <f t="shared" si="16"/>
        <v>-4.4999722719769117</v>
      </c>
      <c r="I22" s="174">
        <f t="shared" si="16"/>
        <v>-3.000020521151515</v>
      </c>
      <c r="J22" s="174">
        <f t="shared" si="16"/>
        <v>-2.9999783387330456</v>
      </c>
      <c r="K22" s="174">
        <f t="shared" si="16"/>
        <v>-3.0000361563145752</v>
      </c>
      <c r="L22" s="174">
        <f t="shared" si="16"/>
        <v>0.56186734533621951</v>
      </c>
      <c r="M22" s="174">
        <f t="shared" si="16"/>
        <v>2.1052556189639242</v>
      </c>
      <c r="N22" s="174">
        <f t="shared" si="16"/>
        <v>4.3309095175916292</v>
      </c>
      <c r="O22" s="174">
        <f t="shared" si="16"/>
        <v>9.9819643832539668</v>
      </c>
      <c r="P22" s="174">
        <f t="shared" si="16"/>
        <v>8.1643798351731576</v>
      </c>
      <c r="Q22" s="174">
        <f t="shared" si="16"/>
        <v>13.85554642720779</v>
      </c>
      <c r="R22" s="174">
        <f t="shared" si="16"/>
        <v>0</v>
      </c>
      <c r="S22" s="174">
        <f t="shared" si="16"/>
        <v>0</v>
      </c>
      <c r="T22" s="174">
        <f t="shared" si="16"/>
        <v>0</v>
      </c>
      <c r="U22" s="174">
        <f t="shared" si="16"/>
        <v>0</v>
      </c>
      <c r="V22" s="174">
        <f t="shared" si="16"/>
        <v>0</v>
      </c>
      <c r="W22" s="174">
        <f t="shared" si="16"/>
        <v>0</v>
      </c>
      <c r="X22" s="174">
        <f t="shared" si="16"/>
        <v>0</v>
      </c>
      <c r="Y22" s="174">
        <f t="shared" si="16"/>
        <v>0</v>
      </c>
      <c r="Z22" s="172">
        <f>Z10-Z20</f>
        <v>16.499898453362178</v>
      </c>
    </row>
    <row r="23" spans="1:26" x14ac:dyDescent="0.3">
      <c r="A23" s="110"/>
      <c r="B23" s="175"/>
      <c r="C23" s="186" t="s">
        <v>51</v>
      </c>
      <c r="D23" s="187"/>
      <c r="E23" s="188">
        <f>E22</f>
        <v>-0.5544</v>
      </c>
      <c r="F23" s="189">
        <f>E23+F22</f>
        <v>-4.4999759771976908</v>
      </c>
      <c r="G23" s="189">
        <f t="shared" ref="G23:M23" si="17">F23+G22</f>
        <v>-9.0000173859884551</v>
      </c>
      <c r="H23" s="189">
        <f t="shared" si="17"/>
        <v>-13.499989657965367</v>
      </c>
      <c r="I23" s="189">
        <f>H23+I22</f>
        <v>-16.500010179116881</v>
      </c>
      <c r="J23" s="189">
        <f t="shared" si="17"/>
        <v>-19.499988517849928</v>
      </c>
      <c r="K23" s="189">
        <f t="shared" si="17"/>
        <v>-22.500024674164504</v>
      </c>
      <c r="L23" s="189">
        <f t="shared" si="17"/>
        <v>-21.938157328828282</v>
      </c>
      <c r="M23" s="189">
        <f t="shared" si="17"/>
        <v>-19.832901709864359</v>
      </c>
      <c r="N23" s="189">
        <f t="shared" ref="N23" si="18">M23+N22</f>
        <v>-15.501992192272731</v>
      </c>
      <c r="O23" s="189">
        <f t="shared" ref="O23" si="19">N23+O22</f>
        <v>-5.5200278090187638</v>
      </c>
      <c r="P23" s="189">
        <f t="shared" ref="P23" si="20">O23+P22</f>
        <v>2.6443520261543938</v>
      </c>
      <c r="Q23" s="189">
        <f t="shared" ref="Q23" si="21">P23+Q22</f>
        <v>16.499898453362185</v>
      </c>
      <c r="R23" s="189">
        <f t="shared" ref="R23" si="22">Q23+R22</f>
        <v>16.499898453362185</v>
      </c>
      <c r="S23" s="189">
        <f t="shared" ref="S23" si="23">R23+S22</f>
        <v>16.499898453362185</v>
      </c>
      <c r="T23" s="189">
        <f t="shared" ref="T23" si="24">S23+T22</f>
        <v>16.499898453362185</v>
      </c>
      <c r="U23" s="189">
        <f t="shared" ref="U23" si="25">T23+U22</f>
        <v>16.499898453362185</v>
      </c>
      <c r="V23" s="189">
        <f t="shared" ref="V23" si="26">U23+V22</f>
        <v>16.499898453362185</v>
      </c>
      <c r="W23" s="189">
        <f t="shared" ref="W23" si="27">V23+W22</f>
        <v>16.499898453362185</v>
      </c>
      <c r="X23" s="189">
        <f t="shared" ref="X23" si="28">W23+X22</f>
        <v>16.499898453362185</v>
      </c>
      <c r="Y23" s="189">
        <f t="shared" ref="Y23" si="29">X23+Y22</f>
        <v>16.499898453362185</v>
      </c>
      <c r="Z23" s="190"/>
    </row>
    <row r="24" spans="1:26" x14ac:dyDescent="0.3">
      <c r="A24" s="110"/>
      <c r="B24" s="175"/>
      <c r="C24" s="158" t="s">
        <v>43</v>
      </c>
      <c r="D24" s="174">
        <f>SUM(E24:L24)</f>
        <v>7.5</v>
      </c>
      <c r="E24" s="174">
        <f>'Cash Flow (Lacs)'!E24/100</f>
        <v>0.5544</v>
      </c>
      <c r="F24" s="174">
        <f>'Cash Flow (Lacs)'!F24/100</f>
        <v>0.9456</v>
      </c>
      <c r="G24" s="174">
        <f>'Cash Flow (Lacs)'!G24/100</f>
        <v>1.5</v>
      </c>
      <c r="H24" s="174">
        <f>'Cash Flow (Lacs)'!H24/100</f>
        <v>1.5</v>
      </c>
      <c r="I24" s="174">
        <f>'Cash Flow (Lacs)'!I24/100</f>
        <v>1</v>
      </c>
      <c r="J24" s="174">
        <f>'Cash Flow (Lacs)'!J24/100</f>
        <v>1</v>
      </c>
      <c r="K24" s="174">
        <f>'Cash Flow (Lacs)'!K24/100</f>
        <v>1</v>
      </c>
      <c r="L24" s="174">
        <f>'Cash Flow (Lacs)'!L24/100</f>
        <v>0</v>
      </c>
      <c r="M24" s="174">
        <f>'Cash Flow (Lacs)'!M24/100</f>
        <v>0</v>
      </c>
      <c r="N24" s="174">
        <v>0</v>
      </c>
      <c r="O24" s="174">
        <v>0</v>
      </c>
      <c r="P24" s="174">
        <v>0</v>
      </c>
      <c r="Q24" s="174">
        <v>0</v>
      </c>
      <c r="R24" s="174"/>
      <c r="S24" s="174"/>
      <c r="T24" s="174"/>
      <c r="U24" s="174"/>
      <c r="V24" s="174"/>
      <c r="W24" s="174"/>
      <c r="X24" s="174"/>
      <c r="Y24" s="174"/>
      <c r="Z24" s="172">
        <f>SUM(E24:Q24)</f>
        <v>7.5</v>
      </c>
    </row>
    <row r="25" spans="1:26" x14ac:dyDescent="0.3">
      <c r="A25" s="110"/>
      <c r="B25" s="175"/>
      <c r="C25" s="186" t="s">
        <v>52</v>
      </c>
      <c r="D25" s="188"/>
      <c r="E25" s="188">
        <f>E24</f>
        <v>0.5544</v>
      </c>
      <c r="F25" s="188">
        <f>E25+F24</f>
        <v>1.5</v>
      </c>
      <c r="G25" s="189">
        <f>F25+G24</f>
        <v>3</v>
      </c>
      <c r="H25" s="189">
        <f>G25+H24</f>
        <v>4.5</v>
      </c>
      <c r="I25" s="189">
        <f>H25+I24</f>
        <v>5.5</v>
      </c>
      <c r="J25" s="189">
        <f t="shared" ref="J25:L25" si="30">I25+J24</f>
        <v>6.5</v>
      </c>
      <c r="K25" s="189">
        <f t="shared" si="30"/>
        <v>7.5</v>
      </c>
      <c r="L25" s="189">
        <f t="shared" si="30"/>
        <v>7.5</v>
      </c>
      <c r="M25" s="189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90"/>
    </row>
    <row r="26" spans="1:26" x14ac:dyDescent="0.3">
      <c r="A26" s="110"/>
      <c r="B26" s="175"/>
      <c r="C26" s="158" t="s">
        <v>49</v>
      </c>
      <c r="D26" s="174">
        <f>SUM(E26:L26)</f>
        <v>15</v>
      </c>
      <c r="E26" s="174">
        <v>0</v>
      </c>
      <c r="F26" s="174">
        <f>'Cash Flow (Lacs)'!F26/100</f>
        <v>3</v>
      </c>
      <c r="G26" s="174">
        <f>'Cash Flow (Lacs)'!G26/100</f>
        <v>3</v>
      </c>
      <c r="H26" s="174">
        <f>'Cash Flow (Lacs)'!H26/100</f>
        <v>3</v>
      </c>
      <c r="I26" s="174">
        <f>'Cash Flow (Lacs)'!I26/100</f>
        <v>2</v>
      </c>
      <c r="J26" s="174">
        <f>'Cash Flow (Lacs)'!J26/100</f>
        <v>2</v>
      </c>
      <c r="K26" s="174">
        <f>'Cash Flow (Lacs)'!K26/100</f>
        <v>2</v>
      </c>
      <c r="L26" s="174">
        <f>'Cash Flow (Lacs)'!L26/100</f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/>
      <c r="S26" s="174"/>
      <c r="T26" s="174"/>
      <c r="U26" s="174"/>
      <c r="V26" s="174"/>
      <c r="W26" s="174"/>
      <c r="X26" s="174"/>
      <c r="Y26" s="174"/>
      <c r="Z26" s="172">
        <f>SUM(E26:Q26)</f>
        <v>15</v>
      </c>
    </row>
    <row r="27" spans="1:26" x14ac:dyDescent="0.3">
      <c r="A27" s="110"/>
      <c r="B27" s="175"/>
      <c r="C27" s="186" t="s">
        <v>53</v>
      </c>
      <c r="D27" s="187"/>
      <c r="E27" s="188">
        <f>E26</f>
        <v>0</v>
      </c>
      <c r="F27" s="188">
        <f>E27+F26</f>
        <v>3</v>
      </c>
      <c r="G27" s="189">
        <f>F27+G26</f>
        <v>6</v>
      </c>
      <c r="H27" s="189">
        <f>G27+H26</f>
        <v>9</v>
      </c>
      <c r="I27" s="189">
        <f>H27+I26</f>
        <v>11</v>
      </c>
      <c r="J27" s="189">
        <f t="shared" ref="J27:L27" si="31">I27+J26</f>
        <v>13</v>
      </c>
      <c r="K27" s="189">
        <f t="shared" si="31"/>
        <v>15</v>
      </c>
      <c r="L27" s="189">
        <f t="shared" si="31"/>
        <v>15</v>
      </c>
      <c r="M27" s="189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90"/>
    </row>
    <row r="28" spans="1:26" x14ac:dyDescent="0.3">
      <c r="A28" s="110"/>
      <c r="B28" s="175"/>
      <c r="C28" s="158" t="s">
        <v>50</v>
      </c>
      <c r="D28" s="170"/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f>'Cash Flow (Lacs)'!K28/100</f>
        <v>0</v>
      </c>
      <c r="L28" s="174">
        <f>'Cash Flow (Lacs)'!L28/100</f>
        <v>0</v>
      </c>
      <c r="M28" s="174">
        <f>'Cash Flow (Lacs)'!M28/100</f>
        <v>0</v>
      </c>
      <c r="N28" s="174">
        <f>'Cash Flow (Lacs)'!N28/100</f>
        <v>3.75</v>
      </c>
      <c r="O28" s="174">
        <f>'Cash Flow (Lacs)'!O28/100</f>
        <v>3.75</v>
      </c>
      <c r="P28" s="174">
        <f>'Cash Flow (Lacs)'!P28/100</f>
        <v>3.75</v>
      </c>
      <c r="Q28" s="174">
        <f>'Cash Flow (Lacs)'!Q28/100</f>
        <v>3.75</v>
      </c>
      <c r="R28" s="174">
        <f>'Cash Flow (Lacs)'!R28/100</f>
        <v>0</v>
      </c>
      <c r="S28" s="174">
        <f>'Cash Flow (Lacs)'!S28/100</f>
        <v>0</v>
      </c>
      <c r="T28" s="174">
        <f>'Cash Flow (Lacs)'!T28/100</f>
        <v>0</v>
      </c>
      <c r="U28" s="174">
        <f>'Cash Flow (Lacs)'!U28/100</f>
        <v>0</v>
      </c>
      <c r="V28" s="174">
        <f>'Cash Flow (Lacs)'!V28/100</f>
        <v>0</v>
      </c>
      <c r="W28" s="174">
        <f>'Cash Flow (Lacs)'!W28/100</f>
        <v>0</v>
      </c>
      <c r="X28" s="174">
        <f>'Cash Flow (Lacs)'!X28/100</f>
        <v>0</v>
      </c>
      <c r="Y28" s="174">
        <f>'Cash Flow (Lacs)'!Y28/100</f>
        <v>0</v>
      </c>
      <c r="Z28" s="172">
        <f>SUM(E28:Y28)</f>
        <v>15</v>
      </c>
    </row>
    <row r="29" spans="1:26" ht="15" thickBot="1" x14ac:dyDescent="0.35">
      <c r="A29" s="150"/>
      <c r="B29" s="165"/>
      <c r="C29" s="158" t="s">
        <v>41</v>
      </c>
      <c r="D29" s="202">
        <f>D22+D26+D24</f>
        <v>0</v>
      </c>
      <c r="E29" s="173">
        <f>E22+E26+E24</f>
        <v>0</v>
      </c>
      <c r="F29" s="173">
        <f>F22+F26+F24</f>
        <v>2.4022802308953928E-5</v>
      </c>
      <c r="G29" s="173">
        <f>G22+G26+G24+G21</f>
        <v>-4.1408790764307923E-5</v>
      </c>
      <c r="H29" s="173">
        <f>H22+H26+H24+H21</f>
        <v>2.7728023088258169E-5</v>
      </c>
      <c r="I29" s="173">
        <f>I22+I26+I24+I21</f>
        <v>-2.052115151496281E-5</v>
      </c>
      <c r="J29" s="173">
        <f>J22+J26+J24+J21-J28</f>
        <v>2.1661266954353664E-5</v>
      </c>
      <c r="K29" s="145">
        <f>K22+K26+K24+K21-K28</f>
        <v>-3.6156314575208626E-5</v>
      </c>
      <c r="L29" s="145">
        <f>L22+L24+L26+L21-L28</f>
        <v>0.56183118902164431</v>
      </c>
      <c r="M29" s="145">
        <f>M22+M24+M26+M21-M28</f>
        <v>2.6670868079855685</v>
      </c>
      <c r="N29" s="145">
        <f t="shared" ref="N29:P29" si="32">N22+N24+N26+N21-N28</f>
        <v>3.2479963255771978</v>
      </c>
      <c r="O29" s="145">
        <f t="shared" si="32"/>
        <v>9.4799607088311646</v>
      </c>
      <c r="P29" s="145">
        <f t="shared" si="32"/>
        <v>13.894340544004322</v>
      </c>
      <c r="Q29" s="145">
        <f>Q22+Q24+Q26+Q21-Q28</f>
        <v>23.999886971212113</v>
      </c>
      <c r="R29" s="145">
        <f t="shared" ref="R29:Y29" si="33">R22+R24+R26+R21-R28</f>
        <v>23.999886971212113</v>
      </c>
      <c r="S29" s="145">
        <f t="shared" si="33"/>
        <v>23.999886971212113</v>
      </c>
      <c r="T29" s="145">
        <f t="shared" si="33"/>
        <v>23.999886971212113</v>
      </c>
      <c r="U29" s="145">
        <f t="shared" si="33"/>
        <v>23.999886971212113</v>
      </c>
      <c r="V29" s="145">
        <f t="shared" si="33"/>
        <v>23.999886971212113</v>
      </c>
      <c r="W29" s="145">
        <f t="shared" si="33"/>
        <v>23.999886971212113</v>
      </c>
      <c r="X29" s="145">
        <f t="shared" si="33"/>
        <v>23.999886971212113</v>
      </c>
      <c r="Y29" s="145">
        <f t="shared" si="33"/>
        <v>23.999886971212113</v>
      </c>
      <c r="Z29" s="146">
        <f>Z10-Z20+Z24+Z26-Z28</f>
        <v>23.999898453362178</v>
      </c>
    </row>
    <row r="30" spans="1:26" x14ac:dyDescent="0.3">
      <c r="A30" s="110"/>
      <c r="B30" s="181"/>
      <c r="C30" s="182"/>
      <c r="D30" s="183"/>
      <c r="E30" s="183"/>
      <c r="F30" s="183"/>
      <c r="G30" s="183"/>
      <c r="H30" s="183"/>
      <c r="I30" s="183"/>
      <c r="J30" s="18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5"/>
    </row>
    <row r="31" spans="1:26" x14ac:dyDescent="0.3">
      <c r="Z31" s="232">
        <f>Z29-Z24</f>
        <v>16.499898453362178</v>
      </c>
    </row>
  </sheetData>
  <mergeCells count="4">
    <mergeCell ref="B1:Z1"/>
    <mergeCell ref="B2:Z2"/>
    <mergeCell ref="B4:Z4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INTEREST CALCULATION </vt:lpstr>
      <vt:lpstr>COST OF PROJECT &amp; MEANS OF FINA</vt:lpstr>
      <vt:lpstr>COLLECTION PLAN </vt:lpstr>
      <vt:lpstr>CASH FLOW</vt:lpstr>
      <vt:lpstr>Cash Flow (Lacs)</vt:lpstr>
      <vt:lpstr>Cash Flow (Cr)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2022-11-12T12:39:12Z</dcterms:modified>
</cp:coreProperties>
</file>