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In Progress Files\Gaurav Sharma\VIS(2022-23)-PL419-Q096-343-619\"/>
    </mc:Choice>
  </mc:AlternateContent>
  <xr:revisionPtr revIDLastSave="0" documentId="13_ncr:1_{6D3E9283-7937-4EFA-A994-12C8D51C3380}" xr6:coauthVersionLast="47" xr6:coauthVersionMax="47" xr10:uidLastSave="{00000000-0000-0000-0000-000000000000}"/>
  <bookViews>
    <workbookView showVerticalScroll="0" xWindow="-120" yWindow="-120" windowWidth="21840" windowHeight="13140" xr2:uid="{00000000-000D-0000-FFFF-FFFF00000000}"/>
  </bookViews>
  <sheets>
    <sheet name="Building Valuation" sheetId="1" r:id="rId1"/>
    <sheet name="Sheet1" sheetId="3" r:id="rId2"/>
  </sheets>
  <definedNames>
    <definedName name="_xlnm.Print_Area" localSheetId="0">'Building Valuation'!$A$1:$T$4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7" i="1"/>
  <c r="Q20" i="1"/>
  <c r="Q19" i="1"/>
  <c r="Q14" i="1"/>
  <c r="R5" i="1"/>
  <c r="K18" i="1"/>
  <c r="K17" i="1"/>
  <c r="D3" i="1"/>
  <c r="M3" i="1" s="1"/>
  <c r="D2" i="1"/>
  <c r="M2" i="1" s="1"/>
  <c r="G20" i="1"/>
  <c r="G19" i="1"/>
  <c r="F18" i="1"/>
  <c r="M11" i="1"/>
  <c r="L11" i="1"/>
  <c r="U17" i="1"/>
  <c r="R7" i="1"/>
  <c r="T8" i="1"/>
  <c r="U7" i="1" s="1"/>
  <c r="K3" i="1"/>
  <c r="H3" i="1"/>
  <c r="T11" i="1" l="1"/>
  <c r="V7" i="1"/>
  <c r="N3" i="1"/>
  <c r="O3" i="1" s="1"/>
  <c r="Q3" i="1" s="1"/>
  <c r="D4" i="1" l="1"/>
  <c r="S9" i="1" l="1"/>
  <c r="E5" i="1"/>
  <c r="S13" i="1"/>
  <c r="D6" i="1"/>
  <c r="M4" i="1"/>
  <c r="K2" i="1"/>
  <c r="H2" i="1" l="1"/>
  <c r="N2" i="1" s="1"/>
  <c r="N4" i="1" s="1"/>
  <c r="O2" i="1" l="1"/>
  <c r="O4" i="1" l="1"/>
  <c r="Q2" i="1"/>
  <c r="Q4" i="1" s="1"/>
  <c r="Q6" i="1" s="1"/>
</calcChain>
</file>

<file path=xl/sharedStrings.xml><?xml version="1.0" encoding="utf-8"?>
<sst xmlns="http://schemas.openxmlformats.org/spreadsheetml/2006/main" count="22" uniqueCount="21">
  <si>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</si>
  <si>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</si>
  <si>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</si>
  <si>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</si>
  <si>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</si>
  <si>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</si>
  <si>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</si>
  <si>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</si>
  <si>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</si>
  <si>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</si>
  <si>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</si>
  <si>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</si>
  <si>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</si>
  <si>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</si>
  <si>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</si>
  <si>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</si>
  <si>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RCC framed pillar beam column on RCC slab</t>
  </si>
  <si>
    <t>Ground Floor</t>
  </si>
  <si>
    <r>
      <t xml:space="preserve">Height
</t>
    </r>
    <r>
      <rPr>
        <b/>
        <i/>
        <sz val="10"/>
        <rFont val="Calibri"/>
        <family val="2"/>
        <scheme val="minor"/>
      </rPr>
      <t>(in ft.)</t>
    </r>
  </si>
  <si>
    <t>Sr. No.</t>
  </si>
  <si>
    <t>Basement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</si>
</sst>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44" fontId="0" fillId="0" borderId="0" xfId="0" applyNumberFormat="1"/>
    <xf numFmtId="165" fontId="0" fillId="0" borderId="1" xfId="1" applyNumberFormat="1" applyFont="1" applyBorder="1" applyAlignment="1">
      <alignment horizontal="center" vertical="center"/>
    </xf>
    <xf numFmtId="44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1" xfId="3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0" xfId="3" applyNumberFormat="1" applyFont="1"/>
    <xf numFmtId="3" fontId="0" fillId="0" borderId="0" xfId="0" applyNumberFormat="1"/>
    <xf numFmtId="3" fontId="6" fillId="0" borderId="0" xfId="0" applyNumberFormat="1" applyFont="1"/>
    <xf numFmtId="3" fontId="7" fillId="0" borderId="0" xfId="0" applyNumberFormat="1" applyFont="1"/>
    <xf numFmtId="164" fontId="5" fillId="3" borderId="1" xfId="3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43" fontId="0" fillId="0" borderId="0" xfId="0" applyNumberFormat="1"/>
    <xf numFmtId="166" fontId="0" fillId="0" borderId="0" xfId="2" applyNumberFormat="1" applyFont="1"/>
    <xf numFmtId="164" fontId="0" fillId="0" borderId="0" xfId="0" applyNumberFormat="1" applyAlignment="1">
      <alignment horizontal="center"/>
    </xf>
    <xf numFmtId="3" fontId="6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</cellXfs>
  <cellStyles count="8">
    <cellStyle name="Comma" xfId="3" builtinId="3"/>
    <cellStyle name="Comma 2" xfId="5" xr:uid="{00000000-0005-0000-0000-000001000000}"/>
    <cellStyle name="Comma 3" xfId="7" xr:uid="{00000000-0005-0000-0000-000002000000}"/>
    <cellStyle name="Currency" xfId="1" builtinId="4"/>
    <cellStyle name="Currency 2" xfId="4" xr:uid="{00000000-0005-0000-0000-000004000000}"/>
    <cellStyle name="Currency 3" xfId="6" xr:uid="{00000000-0005-0000-0000-000005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V20"/>
  <sheetViews>
    <sheetView tabSelected="1" zoomScale="90" zoomScaleNormal="90" zoomScaleSheetLayoutView="85" workbookViewId="0">
      <selection activeCell="L15" sqref="L15"/>
    </sheetView>
  </sheetViews>
  <sheetFormatPr defaultRowHeight="15" x14ac:dyDescent="0.25"/>
  <cols>
    <col min="1" max="1" width="7" customWidth="1"/>
    <col min="2" max="2" width="14" customWidth="1"/>
    <col min="3" max="3" width="31" style="7" bestFit="1" customWidth="1"/>
    <col min="4" max="4" width="10.85546875" customWidth="1"/>
    <col min="5" max="5" width="9.7109375" bestFit="1" customWidth="1"/>
    <col min="6" max="6" width="12" customWidth="1"/>
    <col min="7" max="7" width="15.28515625" bestFit="1" customWidth="1"/>
    <col min="8" max="8" width="11.7109375" hidden="1" customWidth="1"/>
    <col min="9" max="9" width="13.5703125" hidden="1" customWidth="1"/>
    <col min="10" max="10" width="8.42578125" customWidth="1"/>
    <col min="11" max="11" width="11.85546875" customWidth="1"/>
    <col min="12" max="12" width="12.28515625" customWidth="1"/>
    <col min="13" max="13" width="13.85546875" hidden="1" customWidth="1"/>
    <col min="14" max="14" width="12" hidden="1" customWidth="1"/>
    <col min="15" max="15" width="13.85546875" hidden="1" customWidth="1"/>
    <col min="16" max="16" width="15.28515625" hidden="1" customWidth="1"/>
    <col min="17" max="17" width="15.85546875" customWidth="1"/>
    <col min="18" max="18" width="12" bestFit="1" customWidth="1"/>
    <col min="19" max="19" width="11.42578125" customWidth="1"/>
    <col min="20" max="20" width="13.140625" style="8" bestFit="1" customWidth="1"/>
    <col min="21" max="21" width="12.42578125" bestFit="1" customWidth="1"/>
    <col min="22" max="23" width="14.28515625" bestFit="1" customWidth="1"/>
  </cols>
  <sheetData>
    <row r="1" spans="1:22" s="6" customFormat="1" ht="60" x14ac:dyDescent="0.25">
      <c r="A1" s="5" t="s">
        <v>19</v>
      </c>
      <c r="B1" s="5" t="s">
        <v>0</v>
      </c>
      <c r="C1" s="14" t="s">
        <v>3</v>
      </c>
      <c r="D1" s="14" t="s">
        <v>15</v>
      </c>
      <c r="E1" s="14" t="s">
        <v>18</v>
      </c>
      <c r="F1" s="14" t="s">
        <v>1</v>
      </c>
      <c r="G1" s="14" t="s">
        <v>2</v>
      </c>
      <c r="H1" s="14" t="s">
        <v>12</v>
      </c>
      <c r="I1" s="14" t="s">
        <v>13</v>
      </c>
      <c r="J1" s="14" t="s">
        <v>4</v>
      </c>
      <c r="K1" s="14" t="s">
        <v>6</v>
      </c>
      <c r="L1" s="14" t="s">
        <v>14</v>
      </c>
      <c r="M1" s="14" t="s">
        <v>10</v>
      </c>
      <c r="N1" s="14" t="s">
        <v>7</v>
      </c>
      <c r="O1" s="14" t="s">
        <v>8</v>
      </c>
      <c r="P1" s="14" t="s">
        <v>11</v>
      </c>
      <c r="Q1" s="14" t="s">
        <v>9</v>
      </c>
    </row>
    <row r="2" spans="1:22" ht="30" x14ac:dyDescent="0.25">
      <c r="A2" s="16">
        <v>1</v>
      </c>
      <c r="B2" s="16" t="s">
        <v>20</v>
      </c>
      <c r="C2" s="15" t="s">
        <v>16</v>
      </c>
      <c r="D2" s="10">
        <f>70*18</f>
        <v>1260</v>
      </c>
      <c r="E2" s="12">
        <v>9</v>
      </c>
      <c r="F2" s="16">
        <v>2022</v>
      </c>
      <c r="G2" s="16">
        <v>2022</v>
      </c>
      <c r="H2" s="16">
        <f>G2-F2</f>
        <v>0</v>
      </c>
      <c r="I2" s="16">
        <v>60</v>
      </c>
      <c r="J2" s="11">
        <v>0.1</v>
      </c>
      <c r="K2" s="17">
        <f>(1-J2)/I2</f>
        <v>1.5000000000000001E-2</v>
      </c>
      <c r="L2" s="3">
        <v>1200</v>
      </c>
      <c r="M2" s="3">
        <f>L2*D2</f>
        <v>1512000</v>
      </c>
      <c r="N2" s="3">
        <f>M2*K2*H2</f>
        <v>0</v>
      </c>
      <c r="O2" s="3">
        <f t="shared" ref="O2:O3" si="0">MAX(M2-N2,0)</f>
        <v>1512000</v>
      </c>
      <c r="P2" s="13">
        <v>0</v>
      </c>
      <c r="Q2" s="3">
        <f>IF(O2&gt;J2*M2,O2*(1-P2),M2*J2)</f>
        <v>1512000</v>
      </c>
      <c r="R2" s="4"/>
      <c r="S2" s="1"/>
      <c r="T2" s="1"/>
    </row>
    <row r="3" spans="1:22" ht="30" x14ac:dyDescent="0.25">
      <c r="A3" s="16">
        <v>2</v>
      </c>
      <c r="B3" s="16" t="s">
        <v>17</v>
      </c>
      <c r="C3" s="15" t="s">
        <v>16</v>
      </c>
      <c r="D3" s="10">
        <f>70*18</f>
        <v>1260</v>
      </c>
      <c r="E3" s="12">
        <v>9</v>
      </c>
      <c r="F3" s="16">
        <v>2022</v>
      </c>
      <c r="G3" s="16">
        <v>2022</v>
      </c>
      <c r="H3" s="16">
        <f t="shared" ref="H3" si="1">G3-F3</f>
        <v>0</v>
      </c>
      <c r="I3" s="16">
        <v>60</v>
      </c>
      <c r="J3" s="11">
        <v>0.1</v>
      </c>
      <c r="K3" s="17">
        <f t="shared" ref="K3" si="2">(1-J3)/I3</f>
        <v>1.5000000000000001E-2</v>
      </c>
      <c r="L3" s="3">
        <v>1200</v>
      </c>
      <c r="M3" s="3">
        <f>L3*D3</f>
        <v>1512000</v>
      </c>
      <c r="N3" s="3">
        <f>M3*K3*H3</f>
        <v>0</v>
      </c>
      <c r="O3" s="3">
        <f t="shared" si="0"/>
        <v>1512000</v>
      </c>
      <c r="P3" s="13">
        <v>0</v>
      </c>
      <c r="Q3" s="3">
        <f t="shared" ref="Q3" si="3">IF(O3&gt;J3*M3,O3*(1-P3),M3*J3)</f>
        <v>1512000</v>
      </c>
      <c r="R3" s="4"/>
      <c r="S3" s="1"/>
      <c r="T3" s="1"/>
    </row>
    <row r="4" spans="1:22" x14ac:dyDescent="0.25">
      <c r="A4" s="28" t="s">
        <v>5</v>
      </c>
      <c r="B4" s="28"/>
      <c r="C4" s="28"/>
      <c r="D4" s="22">
        <f>SUM(D2:D3)</f>
        <v>2520</v>
      </c>
      <c r="E4" s="28"/>
      <c r="F4" s="28"/>
      <c r="G4" s="28"/>
      <c r="H4" s="28"/>
      <c r="I4" s="28"/>
      <c r="J4" s="28"/>
      <c r="K4" s="28"/>
      <c r="L4" s="28"/>
      <c r="M4" s="23">
        <f>SUM(M2:M3)</f>
        <v>3024000</v>
      </c>
      <c r="N4" s="23">
        <f>SUM(N2:N3)</f>
        <v>0</v>
      </c>
      <c r="O4" s="23">
        <f>SUM(O2:O3)</f>
        <v>3024000</v>
      </c>
      <c r="P4" s="23"/>
      <c r="Q4" s="23">
        <f>SUM(Q2:Q3)</f>
        <v>3024000</v>
      </c>
      <c r="R4" s="4"/>
      <c r="T4"/>
    </row>
    <row r="5" spans="1:22" x14ac:dyDescent="0.25">
      <c r="E5" s="24">
        <f>D4/10.764</f>
        <v>234.11371237458195</v>
      </c>
      <c r="Q5" s="2">
        <v>2040000</v>
      </c>
      <c r="R5" s="2">
        <f>Q5/1360</f>
        <v>1500</v>
      </c>
      <c r="U5" s="4"/>
    </row>
    <row r="6" spans="1:22" x14ac:dyDescent="0.25">
      <c r="D6" s="24">
        <f>D4/10.764</f>
        <v>234.11371237458195</v>
      </c>
      <c r="O6" s="9"/>
      <c r="Q6" s="2">
        <f>Q5+Q4</f>
        <v>5064000</v>
      </c>
      <c r="U6" s="4"/>
    </row>
    <row r="7" spans="1:22" x14ac:dyDescent="0.25">
      <c r="Q7" s="18">
        <f>Q6*0.85</f>
        <v>4304400</v>
      </c>
      <c r="R7">
        <f>4</f>
        <v>4</v>
      </c>
      <c r="T7" s="8">
        <v>1560</v>
      </c>
      <c r="U7" s="18">
        <f>T8*10.764</f>
        <v>18471.024000000001</v>
      </c>
      <c r="V7" s="24">
        <f>U7*0.514969</f>
        <v>9512.0047582560001</v>
      </c>
    </row>
    <row r="8" spans="1:22" x14ac:dyDescent="0.25">
      <c r="Q8" s="18">
        <f>Q6*0.75</f>
        <v>3798000</v>
      </c>
      <c r="T8" s="8">
        <f>T7*1.1</f>
        <v>1716.0000000000002</v>
      </c>
    </row>
    <row r="9" spans="1:22" x14ac:dyDescent="0.25">
      <c r="S9" s="25">
        <f>D4/U7</f>
        <v>0.13642990231618993</v>
      </c>
    </row>
    <row r="11" spans="1:22" x14ac:dyDescent="0.25">
      <c r="L11" s="18">
        <f>200*5000</f>
        <v>1000000</v>
      </c>
      <c r="M11" s="24">
        <f>L11*0.88</f>
        <v>880000</v>
      </c>
      <c r="T11" s="26">
        <f>U7*40%</f>
        <v>7388.4096000000009</v>
      </c>
    </row>
    <row r="13" spans="1:22" x14ac:dyDescent="0.25">
      <c r="Q13">
        <v>3119000</v>
      </c>
      <c r="S13" s="24">
        <f>D4/10.764</f>
        <v>234.11371237458195</v>
      </c>
    </row>
    <row r="14" spans="1:22" x14ac:dyDescent="0.25">
      <c r="Q14">
        <f>Q13/1360</f>
        <v>2293.3823529411766</v>
      </c>
    </row>
    <row r="15" spans="1:22" x14ac:dyDescent="0.25">
      <c r="F15" s="27">
        <v>53733888</v>
      </c>
      <c r="U15">
        <v>1560</v>
      </c>
    </row>
    <row r="16" spans="1:22" x14ac:dyDescent="0.25">
      <c r="F16" s="27">
        <v>10921938</v>
      </c>
      <c r="K16">
        <v>5300000</v>
      </c>
      <c r="U16">
        <v>13000</v>
      </c>
    </row>
    <row r="17" spans="6:21" x14ac:dyDescent="0.25">
      <c r="F17" s="27">
        <v>900000</v>
      </c>
      <c r="K17" s="18">
        <f>K16*0.85</f>
        <v>4505000</v>
      </c>
      <c r="U17">
        <f>U16*U15</f>
        <v>20280000</v>
      </c>
    </row>
    <row r="18" spans="6:21" x14ac:dyDescent="0.25">
      <c r="F18" s="19">
        <f>SUM(F15:F17)</f>
        <v>65555826</v>
      </c>
      <c r="G18" s="18">
        <v>65600000</v>
      </c>
      <c r="K18" s="18">
        <f>K16*0.75</f>
        <v>3975000</v>
      </c>
      <c r="Q18">
        <v>900</v>
      </c>
    </row>
    <row r="19" spans="6:21" x14ac:dyDescent="0.25">
      <c r="G19" s="1">
        <f>G18*0.85</f>
        <v>55760000</v>
      </c>
      <c r="Q19">
        <f>Q18*800</f>
        <v>720000</v>
      </c>
    </row>
    <row r="20" spans="6:21" x14ac:dyDescent="0.25">
      <c r="G20" s="1">
        <f>G18*0.75</f>
        <v>49200000</v>
      </c>
      <c r="Q20">
        <f>Q13-Q19</f>
        <v>2399000</v>
      </c>
    </row>
  </sheetData>
  <mergeCells count="2">
    <mergeCell ref="A4:C4"/>
    <mergeCell ref="E4:L4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F6C97-2A30-4E16-A208-1F2EE03D1CC0}">
  <dimension ref="I12:P24"/>
  <sheetViews>
    <sheetView workbookViewId="0">
      <selection sqref="A1:XFD1048576"/>
    </sheetView>
  </sheetViews>
  <sheetFormatPr defaultRowHeight="15" x14ac:dyDescent="0.25"/>
  <cols>
    <col min="9" max="9" width="10.140625" bestFit="1" customWidth="1"/>
    <col min="10" max="10" width="11.85546875" bestFit="1" customWidth="1"/>
    <col min="14" max="14" width="14.28515625" bestFit="1" customWidth="1"/>
    <col min="16" max="16" width="14.28515625" bestFit="1" customWidth="1"/>
  </cols>
  <sheetData>
    <row r="12" spans="9:14" x14ac:dyDescent="0.25">
      <c r="I12" s="20"/>
      <c r="J12" s="21"/>
    </row>
    <row r="13" spans="9:14" x14ac:dyDescent="0.25">
      <c r="I13" s="20"/>
      <c r="J13" s="21"/>
    </row>
    <row r="14" spans="9:14" x14ac:dyDescent="0.25">
      <c r="I14" s="19"/>
      <c r="J14" s="19"/>
    </row>
    <row r="15" spans="9:14" x14ac:dyDescent="0.25">
      <c r="N15" s="18"/>
    </row>
    <row r="20" spans="14:16" x14ac:dyDescent="0.25">
      <c r="N20" s="18"/>
    </row>
    <row r="21" spans="14:16" x14ac:dyDescent="0.25">
      <c r="N21" s="18"/>
    </row>
    <row r="22" spans="14:16" x14ac:dyDescent="0.25">
      <c r="N22" s="18"/>
    </row>
    <row r="23" spans="14:16" x14ac:dyDescent="0.25">
      <c r="P23" s="18"/>
    </row>
    <row r="24" spans="14:16" x14ac:dyDescent="0.25">
      <c r="N2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Building Valuation</vt:lpstr>
      <vt:lpstr>Sheet1</vt:lpstr>
      <vt:lpstr>'Building Valuation'!Print_Area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Gaurav Sharma</cp:lastModifiedBy>
  <cp:lastPrinted>2022-01-07T08:12:53Z</cp:lastPrinted>
  <dcterms:created xsi:type="dcterms:W3CDTF">2021-09-16T11:33:35Z</dcterms:created>
  <dcterms:modified xsi:type="dcterms:W3CDTF">2022-12-06T09:20:39Z</dcterms:modified>
</cp:coreProperties>
</file>