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Y:\In Progress Files\Gaurav Sharma\VIS(2022-23)-PL439-349-624\document\"/>
    </mc:Choice>
  </mc:AlternateContent>
  <xr:revisionPtr revIDLastSave="0" documentId="13_ncr:1_{D778739A-99D8-4F94-939D-3D8768FCB14A}" xr6:coauthVersionLast="47" xr6:coauthVersionMax="47" xr10:uidLastSave="{00000000-0000-0000-0000-000000000000}"/>
  <bookViews>
    <workbookView showVerticalScroll="0" xWindow="-120" yWindow="-120" windowWidth="24240" windowHeight="13140" xr2:uid="{00000000-000D-0000-FFFF-FFFF00000000}"/>
  </bookViews>
  <sheets>
    <sheet name="Building" sheetId="1" r:id="rId1"/>
    <sheet name="Sheet3" sheetId="3" state="hidden" r:id="rId2"/>
    <sheet name=" Land_Details" sheetId="2" state="hidden" r:id="rId3"/>
  </sheets>
  <definedNames>
    <definedName name="_xlnm.Print_Area" localSheetId="0">Building!$B$1:$T$8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12" i="1" l="1"/>
  <c r="U16" i="1"/>
  <c r="U18" i="1" s="1"/>
  <c r="E11" i="1"/>
  <c r="U17" i="1"/>
  <c r="N11" i="1"/>
  <c r="L29" i="1"/>
  <c r="L26" i="1"/>
  <c r="M25" i="1"/>
  <c r="L25" i="1" s="1"/>
  <c r="N29" i="1"/>
  <c r="O25" i="1"/>
  <c r="Q19" i="1"/>
  <c r="N19" i="1"/>
  <c r="N18" i="1"/>
  <c r="F4" i="1"/>
  <c r="E15" i="1"/>
  <c r="G5" i="1"/>
  <c r="F5" i="1" s="1"/>
  <c r="E12" i="1" l="1"/>
  <c r="F9" i="2"/>
  <c r="N4" i="1" l="1"/>
  <c r="K4" i="1"/>
  <c r="P4" i="1"/>
  <c r="E19" i="1"/>
  <c r="P5" i="1" l="1"/>
  <c r="Q4" i="1"/>
  <c r="R4" i="1" s="1"/>
  <c r="T4" i="1" s="1"/>
  <c r="R5" i="1" l="1"/>
  <c r="Q5" i="1"/>
  <c r="T5" i="1" l="1"/>
  <c r="E20" i="1"/>
  <c r="M12" i="1" l="1"/>
  <c r="N12" i="1" s="1"/>
  <c r="N16" i="1" s="1"/>
  <c r="U13" i="1"/>
  <c r="U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S29" authorId="0" shapeId="0" xr:uid="{00000000-0006-0000-0200-000001000000}">
      <text>
        <r>
          <rPr>
            <b/>
            <sz val="9"/>
            <color indexed="81"/>
            <rFont val="Tahoma"/>
            <family val="2"/>
          </rPr>
          <t>admin:</t>
        </r>
        <r>
          <rPr>
            <sz val="9"/>
            <color indexed="81"/>
            <rFont val="Tahoma"/>
            <family val="2"/>
          </rPr>
          <t xml:space="preserve">
</t>
        </r>
      </text>
    </comment>
  </commentList>
</comments>
</file>

<file path=xl/sharedStrings.xml><?xml version="1.0" encoding="utf-8"?>
<sst xmlns="http://schemas.openxmlformats.org/spreadsheetml/2006/main" count="78" uniqueCount="69">
  <si>
    <t>Floor</t>
  </si>
  <si>
    <t>Year of Construction</t>
  </si>
  <si>
    <t xml:space="preserve">Year of Valuation </t>
  </si>
  <si>
    <t>Type of Structure</t>
  </si>
  <si>
    <t>Salvage value</t>
  </si>
  <si>
    <t>TOTAL</t>
  </si>
  <si>
    <t>Depreciation Rate</t>
  </si>
  <si>
    <t xml:space="preserve">Depreciation
(INR) </t>
  </si>
  <si>
    <t>Depreciated Value
(INR)</t>
  </si>
  <si>
    <t>Depreciated Replacement Market Value
(INR)</t>
  </si>
  <si>
    <t>Gross Replacement Value
(INR)</t>
  </si>
  <si>
    <t>Discounting Factor</t>
  </si>
  <si>
    <r>
      <t xml:space="preserve">Height </t>
    </r>
    <r>
      <rPr>
        <b/>
        <i/>
        <sz val="10"/>
        <rFont val="Calibri"/>
        <family val="2"/>
        <scheme val="minor"/>
      </rPr>
      <t>(in ft.)</t>
    </r>
  </si>
  <si>
    <r>
      <t xml:space="preserve">Total Life Consumed 
</t>
    </r>
    <r>
      <rPr>
        <b/>
        <i/>
        <sz val="10"/>
        <rFont val="Calibri"/>
        <family val="2"/>
        <scheme val="minor"/>
      </rPr>
      <t>(in years)</t>
    </r>
  </si>
  <si>
    <r>
      <t xml:space="preserve">Total Economical Life
</t>
    </r>
    <r>
      <rPr>
        <b/>
        <i/>
        <sz val="10"/>
        <rFont val="Calibri"/>
        <family val="2"/>
        <scheme val="minor"/>
      </rPr>
      <t>(in years)</t>
    </r>
  </si>
  <si>
    <r>
      <t xml:space="preserve">Plinth Area  Rate 
</t>
    </r>
    <r>
      <rPr>
        <b/>
        <i/>
        <sz val="10"/>
        <rFont val="Calibri"/>
        <family val="2"/>
        <scheme val="minor"/>
      </rPr>
      <t>(in per sq.ft)</t>
    </r>
  </si>
  <si>
    <t>Remarks:</t>
  </si>
  <si>
    <t>Land</t>
  </si>
  <si>
    <t>Building</t>
  </si>
  <si>
    <t xml:space="preserve"> </t>
  </si>
  <si>
    <t>`Particular</t>
  </si>
  <si>
    <t>Sr. No.</t>
  </si>
  <si>
    <t xml:space="preserve"> Description of Items</t>
  </si>
  <si>
    <t>Assets Description including type of structure, foundation, height, roofing.</t>
  </si>
  <si>
    <t>Residual Life in years</t>
  </si>
  <si>
    <t xml:space="preserve">Built-up Area (Sq. mtr.) </t>
  </si>
  <si>
    <t>Building No. 1</t>
  </si>
  <si>
    <t>Plant Shed</t>
  </si>
  <si>
    <t>Building No. 2</t>
  </si>
  <si>
    <t>RCC-Office building</t>
  </si>
  <si>
    <t>Ground floor</t>
  </si>
  <si>
    <t xml:space="preserve">RCC </t>
  </si>
  <si>
    <t>First floor</t>
  </si>
  <si>
    <t>Building No. 3</t>
  </si>
  <si>
    <t>Building No. 4</t>
  </si>
  <si>
    <t>Plant Shed-DG Shed</t>
  </si>
  <si>
    <t>Building No. 5</t>
  </si>
  <si>
    <t>Plant Shed-Raw Material Godown</t>
  </si>
  <si>
    <t>Building No. 6</t>
  </si>
  <si>
    <t>RCC-watchman cabin</t>
  </si>
  <si>
    <t>Building No. 7</t>
  </si>
  <si>
    <t>Building No. 8</t>
  </si>
  <si>
    <t>RCC-canteen</t>
  </si>
  <si>
    <t>Building No. 9</t>
  </si>
  <si>
    <t>Site Development</t>
  </si>
  <si>
    <r>
      <t xml:space="preserve">Area
</t>
    </r>
    <r>
      <rPr>
        <b/>
        <i/>
        <sz val="11"/>
        <rFont val="Calibri"/>
        <family val="2"/>
        <scheme val="minor"/>
      </rPr>
      <t>(in sq.ft)</t>
    </r>
  </si>
  <si>
    <r>
      <t xml:space="preserve">Area 
</t>
    </r>
    <r>
      <rPr>
        <b/>
        <i/>
        <sz val="10"/>
        <rFont val="Calibri"/>
        <family val="2"/>
        <scheme val="minor"/>
      </rPr>
      <t>(in sq.mtr)</t>
    </r>
  </si>
  <si>
    <t>Deed No.</t>
  </si>
  <si>
    <t>Deed I</t>
  </si>
  <si>
    <t>Deed II</t>
  </si>
  <si>
    <t>Deed III</t>
  </si>
  <si>
    <t>Date</t>
  </si>
  <si>
    <t>Owner</t>
  </si>
  <si>
    <t>M/s. Kisan Moulding Ltd.</t>
  </si>
  <si>
    <r>
      <t xml:space="preserve">Area
</t>
    </r>
    <r>
      <rPr>
        <b/>
        <i/>
        <sz val="11"/>
        <color theme="1"/>
        <rFont val="Calibri"/>
        <family val="2"/>
        <scheme val="minor"/>
      </rPr>
      <t xml:space="preserve"> (in sq.mtr.)</t>
    </r>
  </si>
  <si>
    <t>Survey No.</t>
  </si>
  <si>
    <t>108/1/12</t>
  </si>
  <si>
    <t>108/1/10</t>
  </si>
  <si>
    <t>108/1/6</t>
  </si>
  <si>
    <t>LAND DETAILS</t>
  </si>
  <si>
    <t>Building 1</t>
  </si>
  <si>
    <t>BUILDING VALUATION OF M/S HR COMMERCIAL PVT. LTD.| MUMBAI</t>
  </si>
  <si>
    <t>RCC Framed Structure</t>
  </si>
  <si>
    <t>2. The valuation is done by considering the depreciated replacement cost approach.</t>
  </si>
  <si>
    <t>1. All the details pertaining to the building area statement such as area, floor, etc has been taken as per the sample site measurement since no relevant documents stating the measurement have been provided.</t>
  </si>
  <si>
    <t xml:space="preserve">Ground + 2 </t>
  </si>
  <si>
    <t>For Fixed Furniture</t>
  </si>
  <si>
    <t xml:space="preserve">Land </t>
  </si>
  <si>
    <t>Interiors and fixed furniture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</si>
</sst>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_ * #,##0_ ;_ * \-#,##0_ ;_ * &quot;-&quot;??_ ;_ @_ "/>
    <numFmt numFmtId="165" formatCode="0.0000"/>
    <numFmt numFmtId="166" formatCode="_ &quot;₹&quot;\ * #,##0_ ;_ &quot;₹&quot;\ * \-#,##0_ ;_ &quot;₹&quot;\ * &quot;-&quot;??_ ;_ @_ "/>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i/>
      <sz val="11"/>
      <color theme="1"/>
      <name val="Calibri"/>
      <family val="2"/>
      <scheme val="minor"/>
    </font>
    <font>
      <b/>
      <sz val="11"/>
      <name val="Calibri"/>
      <family val="2"/>
      <scheme val="minor"/>
    </font>
    <font>
      <b/>
      <i/>
      <sz val="10"/>
      <name val="Calibri"/>
      <family val="2"/>
      <scheme val="minor"/>
    </font>
    <font>
      <sz val="11"/>
      <name val="Calibri"/>
      <family val="2"/>
      <scheme val="minor"/>
    </font>
    <font>
      <i/>
      <sz val="11"/>
      <color theme="1"/>
      <name val="Calibri"/>
      <family val="2"/>
      <scheme val="minor"/>
    </font>
    <font>
      <sz val="9"/>
      <color indexed="81"/>
      <name val="Tahoma"/>
      <family val="2"/>
    </font>
    <font>
      <b/>
      <sz val="9"/>
      <color indexed="81"/>
      <name val="Tahoma"/>
      <family val="2"/>
    </font>
    <font>
      <b/>
      <u/>
      <sz val="11"/>
      <color theme="1"/>
      <name val="Calibri"/>
      <family val="2"/>
      <scheme val="minor"/>
    </font>
    <font>
      <b/>
      <i/>
      <sz val="11"/>
      <name val="Calibri"/>
      <family val="2"/>
      <scheme val="minor"/>
    </font>
    <font>
      <b/>
      <sz val="11"/>
      <color theme="0"/>
      <name val="Calibri"/>
      <family val="2"/>
      <scheme val="minor"/>
    </font>
    <font>
      <sz val="8"/>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1E366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4" tint="-0.49998474074526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164" fontId="0" fillId="0" borderId="0" xfId="0" applyNumberFormat="1"/>
    <xf numFmtId="0" fontId="0" fillId="0" borderId="1" xfId="0" applyBorder="1" applyAlignment="1">
      <alignment horizontal="center" vertical="center"/>
    </xf>
    <xf numFmtId="44" fontId="0" fillId="0" borderId="0" xfId="0" applyNumberFormat="1"/>
    <xf numFmtId="166" fontId="2" fillId="0" borderId="1" xfId="1" applyNumberFormat="1" applyFont="1" applyBorder="1" applyAlignment="1">
      <alignment horizontal="center" vertical="center"/>
    </xf>
    <xf numFmtId="166" fontId="0" fillId="0" borderId="0" xfId="0" applyNumberFormat="1"/>
    <xf numFmtId="0" fontId="2" fillId="0" borderId="1" xfId="0" applyFont="1" applyBorder="1" applyAlignment="1">
      <alignment horizontal="center" vertical="center"/>
    </xf>
    <xf numFmtId="44" fontId="0" fillId="0" borderId="0" xfId="1" applyFont="1"/>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0" xfId="0" applyFont="1"/>
    <xf numFmtId="1" fontId="2" fillId="0" borderId="1" xfId="0" applyNumberFormat="1" applyFont="1" applyBorder="1" applyAlignment="1">
      <alignment horizontal="center" vertical="center"/>
    </xf>
    <xf numFmtId="0" fontId="0" fillId="0" borderId="0" xfId="0" applyAlignment="1">
      <alignment wrapText="1"/>
    </xf>
    <xf numFmtId="166" fontId="0" fillId="0" borderId="0" xfId="0" applyNumberFormat="1" applyAlignment="1">
      <alignment wrapText="1"/>
    </xf>
    <xf numFmtId="44" fontId="0" fillId="0" borderId="0" xfId="0" applyNumberFormat="1" applyAlignment="1">
      <alignment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 fontId="0" fillId="4" borderId="1" xfId="0" applyNumberFormat="1" applyFill="1" applyBorder="1" applyAlignment="1">
      <alignment horizontal="center" vertical="center"/>
    </xf>
    <xf numFmtId="9" fontId="0" fillId="4" borderId="1" xfId="0" applyNumberFormat="1" applyFill="1" applyBorder="1" applyAlignment="1">
      <alignment horizontal="center" vertical="center"/>
    </xf>
    <xf numFmtId="165" fontId="0" fillId="4" borderId="1" xfId="0" applyNumberFormat="1" applyFill="1" applyBorder="1" applyAlignment="1">
      <alignment horizontal="center" vertical="center"/>
    </xf>
    <xf numFmtId="166" fontId="0" fillId="4" borderId="1" xfId="1" applyNumberFormat="1" applyFont="1" applyFill="1" applyBorder="1" applyAlignment="1">
      <alignment horizontal="center" vertical="center"/>
    </xf>
    <xf numFmtId="9" fontId="0" fillId="4" borderId="1" xfId="2"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wrapText="1"/>
    </xf>
    <xf numFmtId="0" fontId="2" fillId="5" borderId="6"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left" wrapText="1"/>
    </xf>
    <xf numFmtId="0" fontId="0" fillId="0" borderId="10" xfId="0" applyBorder="1"/>
    <xf numFmtId="43" fontId="0" fillId="0" borderId="12" xfId="3" applyFont="1" applyBorder="1"/>
    <xf numFmtId="0" fontId="0" fillId="0" borderId="5" xfId="0" applyBorder="1" applyAlignment="1">
      <alignment horizontal="center"/>
    </xf>
    <xf numFmtId="0" fontId="2" fillId="0" borderId="6" xfId="0" applyFont="1" applyBorder="1"/>
    <xf numFmtId="0" fontId="11" fillId="0" borderId="7" xfId="0" applyFont="1" applyBorder="1" applyAlignment="1">
      <alignment horizontal="center" wrapText="1"/>
    </xf>
    <xf numFmtId="0" fontId="0" fillId="0" borderId="6" xfId="0" applyBorder="1"/>
    <xf numFmtId="43" fontId="0" fillId="0" borderId="8" xfId="3" applyFont="1" applyBorder="1"/>
    <xf numFmtId="0" fontId="0" fillId="0" borderId="13" xfId="0" applyBorder="1" applyAlignment="1">
      <alignment horizontal="center"/>
    </xf>
    <xf numFmtId="0" fontId="0" fillId="0" borderId="14" xfId="0" applyBorder="1"/>
    <xf numFmtId="0" fontId="0" fillId="0" borderId="3" xfId="0" applyBorder="1" applyAlignment="1">
      <alignment horizontal="center" wrapText="1"/>
    </xf>
    <xf numFmtId="43" fontId="0" fillId="0" borderId="15" xfId="3" applyFont="1" applyBorder="1"/>
    <xf numFmtId="0" fontId="0" fillId="0" borderId="16" xfId="0" applyBorder="1" applyAlignment="1">
      <alignment horizontal="center"/>
    </xf>
    <xf numFmtId="0" fontId="0" fillId="0" borderId="17" xfId="0" applyBorder="1"/>
    <xf numFmtId="0" fontId="0" fillId="0" borderId="18" xfId="0" applyBorder="1" applyAlignment="1">
      <alignment horizontal="center" wrapText="1"/>
    </xf>
    <xf numFmtId="43" fontId="0" fillId="0" borderId="19" xfId="3" applyFont="1" applyBorder="1"/>
    <xf numFmtId="0" fontId="0" fillId="0" borderId="20" xfId="0" applyBorder="1" applyAlignment="1">
      <alignment horizontal="center"/>
    </xf>
    <xf numFmtId="0" fontId="0" fillId="0" borderId="21" xfId="0" applyBorder="1"/>
    <xf numFmtId="43" fontId="0" fillId="0" borderId="23" xfId="3" applyFont="1" applyBorder="1"/>
    <xf numFmtId="0" fontId="0" fillId="0" borderId="19" xfId="0" applyBorder="1"/>
    <xf numFmtId="0" fontId="0" fillId="0" borderId="0" xfId="0"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0" fontId="0" fillId="6" borderId="3" xfId="0" applyFill="1" applyBorder="1" applyAlignment="1">
      <alignment horizontal="center" wrapText="1"/>
    </xf>
    <xf numFmtId="0" fontId="0" fillId="6" borderId="11" xfId="0" applyFill="1" applyBorder="1" applyAlignment="1">
      <alignment horizontal="center" wrapText="1"/>
    </xf>
    <xf numFmtId="0" fontId="0" fillId="6" borderId="18" xfId="0" applyFill="1" applyBorder="1" applyAlignment="1">
      <alignment horizontal="center" wrapText="1"/>
    </xf>
    <xf numFmtId="0" fontId="0" fillId="6" borderId="22" xfId="0" applyFill="1" applyBorder="1" applyAlignment="1">
      <alignment horizontal="center" wrapText="1"/>
    </xf>
    <xf numFmtId="0" fontId="2" fillId="5" borderId="1" xfId="0" applyFont="1" applyFill="1" applyBorder="1" applyAlignment="1">
      <alignment horizontal="center" vertical="center"/>
    </xf>
    <xf numFmtId="14" fontId="0" fillId="0" borderId="1" xfId="0" applyNumberFormat="1" applyBorder="1" applyAlignment="1">
      <alignment horizontal="center" vertical="center"/>
    </xf>
    <xf numFmtId="0" fontId="2" fillId="5" borderId="1" xfId="0" applyFont="1" applyFill="1" applyBorder="1" applyAlignment="1">
      <alignment horizontal="center" vertical="center" wrapText="1"/>
    </xf>
    <xf numFmtId="3" fontId="0" fillId="0" borderId="1" xfId="0" applyNumberFormat="1" applyBorder="1" applyAlignment="1">
      <alignment horizontal="center" vertical="center"/>
    </xf>
    <xf numFmtId="3" fontId="2" fillId="0" borderId="1" xfId="0" applyNumberFormat="1" applyFont="1" applyBorder="1" applyAlignment="1">
      <alignment horizontal="center" vertical="center"/>
    </xf>
    <xf numFmtId="43" fontId="0" fillId="0" borderId="1" xfId="3" applyFont="1" applyBorder="1" applyAlignment="1">
      <alignment horizontal="center" vertical="center"/>
    </xf>
    <xf numFmtId="1" fontId="0" fillId="4" borderId="4" xfId="0" applyNumberFormat="1" applyFill="1" applyBorder="1" applyAlignment="1">
      <alignment horizontal="center" vertical="center"/>
    </xf>
    <xf numFmtId="164" fontId="0" fillId="0" borderId="0" xfId="3" applyNumberFormat="1" applyFont="1"/>
    <xf numFmtId="43" fontId="0" fillId="0" borderId="0" xfId="0" applyNumberFormat="1"/>
    <xf numFmtId="43" fontId="0" fillId="0" borderId="0" xfId="0" applyNumberFormat="1" applyAlignment="1">
      <alignment wrapText="1"/>
    </xf>
    <xf numFmtId="0" fontId="8" fillId="0" borderId="1" xfId="0" applyFont="1" applyBorder="1" applyAlignment="1">
      <alignment horizontal="left"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3" fillId="7" borderId="1" xfId="0" applyFont="1" applyFill="1" applyBorder="1" applyAlignment="1">
      <alignment horizontal="center"/>
    </xf>
    <xf numFmtId="0" fontId="0" fillId="7" borderId="1" xfId="0" applyFill="1" applyBorder="1" applyAlignment="1">
      <alignment horizontal="center"/>
    </xf>
    <xf numFmtId="0" fontId="8" fillId="0" borderId="1" xfId="0" applyFont="1" applyBorder="1" applyAlignment="1">
      <alignment horizontal="lef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1E36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30"/>
  <sheetViews>
    <sheetView tabSelected="1" zoomScaleNormal="100" zoomScaleSheetLayoutView="85" workbookViewId="0">
      <selection activeCell="W17" sqref="W17"/>
    </sheetView>
  </sheetViews>
  <sheetFormatPr defaultRowHeight="15" x14ac:dyDescent="0.25"/>
  <cols>
    <col min="1" max="1" width="7.85546875" customWidth="1"/>
    <col min="2" max="2" width="7.28515625" bestFit="1" customWidth="1"/>
    <col min="3" max="3" width="15" customWidth="1"/>
    <col min="4" max="4" width="13.140625" style="48" customWidth="1"/>
    <col min="5" max="5" width="23" style="12" customWidth="1"/>
    <col min="6" max="6" width="10.5703125" style="49" customWidth="1"/>
    <col min="7" max="7" width="11.5703125" customWidth="1"/>
    <col min="8" max="8" width="7" hidden="1" customWidth="1"/>
    <col min="9" max="9" width="12.7109375" customWidth="1"/>
    <col min="10" max="10" width="10.42578125" customWidth="1"/>
    <col min="11" max="11" width="10.85546875" customWidth="1"/>
    <col min="12" max="12" width="14.42578125" customWidth="1"/>
    <col min="13" max="13" width="14.28515625" hidden="1" customWidth="1"/>
    <col min="14" max="14" width="15.28515625" hidden="1" customWidth="1"/>
    <col min="15" max="15" width="10.85546875" bestFit="1" customWidth="1"/>
    <col min="16" max="16" width="13" customWidth="1"/>
    <col min="17" max="17" width="14.42578125" hidden="1" customWidth="1"/>
    <col min="18" max="18" width="17.28515625" hidden="1" customWidth="1"/>
    <col min="19" max="19" width="11.140625" hidden="1" customWidth="1"/>
    <col min="20" max="20" width="13.85546875" customWidth="1"/>
    <col min="21" max="21" width="17" bestFit="1" customWidth="1"/>
    <col min="22" max="22" width="14.28515625" hidden="1" customWidth="1"/>
    <col min="23" max="23" width="14.28515625" bestFit="1" customWidth="1"/>
  </cols>
  <sheetData>
    <row r="2" spans="2:23" ht="15.75" customHeight="1" x14ac:dyDescent="0.25">
      <c r="B2" s="66" t="s">
        <v>61</v>
      </c>
      <c r="C2" s="67"/>
      <c r="D2" s="67"/>
      <c r="E2" s="67"/>
      <c r="F2" s="67"/>
      <c r="G2" s="67"/>
      <c r="H2" s="67"/>
      <c r="I2" s="67"/>
      <c r="J2" s="67"/>
      <c r="K2" s="67"/>
      <c r="L2" s="67"/>
      <c r="M2" s="67"/>
      <c r="N2" s="67"/>
      <c r="O2" s="67"/>
      <c r="P2" s="67"/>
      <c r="Q2" s="67"/>
      <c r="R2" s="67"/>
      <c r="S2" s="67"/>
      <c r="T2" s="68"/>
    </row>
    <row r="3" spans="2:23" s="10" customFormat="1" ht="60" x14ac:dyDescent="0.25">
      <c r="B3" s="8" t="s">
        <v>21</v>
      </c>
      <c r="C3" s="8" t="s">
        <v>0</v>
      </c>
      <c r="D3" s="9" t="s">
        <v>20</v>
      </c>
      <c r="E3" s="9" t="s">
        <v>3</v>
      </c>
      <c r="F3" s="9" t="s">
        <v>46</v>
      </c>
      <c r="G3" s="9" t="s">
        <v>45</v>
      </c>
      <c r="H3" s="9" t="s">
        <v>12</v>
      </c>
      <c r="I3" s="9" t="s">
        <v>1</v>
      </c>
      <c r="J3" s="9" t="s">
        <v>2</v>
      </c>
      <c r="K3" s="9" t="s">
        <v>13</v>
      </c>
      <c r="L3" s="9" t="s">
        <v>14</v>
      </c>
      <c r="M3" s="9" t="s">
        <v>4</v>
      </c>
      <c r="N3" s="9" t="s">
        <v>6</v>
      </c>
      <c r="O3" s="9" t="s">
        <v>15</v>
      </c>
      <c r="P3" s="9" t="s">
        <v>10</v>
      </c>
      <c r="Q3" s="9" t="s">
        <v>7</v>
      </c>
      <c r="R3" s="9" t="s">
        <v>8</v>
      </c>
      <c r="S3" s="9" t="s">
        <v>11</v>
      </c>
      <c r="T3" s="9" t="s">
        <v>9</v>
      </c>
    </row>
    <row r="4" spans="2:23" x14ac:dyDescent="0.25">
      <c r="B4" s="15">
        <v>1</v>
      </c>
      <c r="C4" s="15" t="s">
        <v>65</v>
      </c>
      <c r="D4" s="16" t="s">
        <v>60</v>
      </c>
      <c r="E4" s="50" t="s">
        <v>62</v>
      </c>
      <c r="F4" s="60">
        <f>G4/10.764</f>
        <v>421.40468227424753</v>
      </c>
      <c r="G4" s="61">
        <v>4536</v>
      </c>
      <c r="H4" s="17">
        <v>9</v>
      </c>
      <c r="I4" s="15">
        <v>1978</v>
      </c>
      <c r="J4" s="15">
        <v>2022</v>
      </c>
      <c r="K4" s="15">
        <f t="shared" ref="K4" si="0">J4-I4</f>
        <v>44</v>
      </c>
      <c r="L4" s="15">
        <v>70</v>
      </c>
      <c r="M4" s="18">
        <v>0.1</v>
      </c>
      <c r="N4" s="19">
        <f t="shared" ref="N4" si="1">(1-M4)/L4</f>
        <v>1.2857142857142857E-2</v>
      </c>
      <c r="O4" s="20">
        <v>2200</v>
      </c>
      <c r="P4" s="20">
        <f t="shared" ref="P4" si="2">O4*G4</f>
        <v>9979200</v>
      </c>
      <c r="Q4" s="20">
        <f t="shared" ref="Q4" si="3">P4*N4*K4</f>
        <v>5645376</v>
      </c>
      <c r="R4" s="20">
        <f t="shared" ref="R4" si="4">MAX(P4-Q4,0)</f>
        <v>4333824</v>
      </c>
      <c r="S4" s="21">
        <v>0.15</v>
      </c>
      <c r="T4" s="20">
        <f>IF(R4&gt;M4*P4,R4*(1+S4),P4*M4)</f>
        <v>4983897.5999999996</v>
      </c>
      <c r="U4" s="7"/>
      <c r="V4" s="1"/>
      <c r="W4" s="1"/>
    </row>
    <row r="5" spans="2:23" x14ac:dyDescent="0.25">
      <c r="B5" s="69" t="s">
        <v>5</v>
      </c>
      <c r="C5" s="69"/>
      <c r="D5" s="69"/>
      <c r="E5" s="69"/>
      <c r="F5" s="60">
        <f t="shared" ref="F5" si="5">G5*0.0929</f>
        <v>421.39439999999996</v>
      </c>
      <c r="G5" s="11">
        <f>SUM(G4:G4)</f>
        <v>4536</v>
      </c>
      <c r="H5" s="6"/>
      <c r="I5" s="69"/>
      <c r="J5" s="69"/>
      <c r="K5" s="69"/>
      <c r="L5" s="69"/>
      <c r="M5" s="69"/>
      <c r="N5" s="69"/>
      <c r="O5" s="69"/>
      <c r="P5" s="4">
        <f>SUM(P4:P4)</f>
        <v>9979200</v>
      </c>
      <c r="Q5" s="4">
        <f>SUM(Q4:Q4)</f>
        <v>5645376</v>
      </c>
      <c r="R5" s="4">
        <f>SUM(R4:R4)</f>
        <v>4333824</v>
      </c>
      <c r="S5" s="4"/>
      <c r="T5" s="4">
        <f>SUM(T4:T4)</f>
        <v>4983897.5999999996</v>
      </c>
      <c r="U5" s="7"/>
    </row>
    <row r="6" spans="2:23" x14ac:dyDescent="0.25">
      <c r="B6" s="70" t="s">
        <v>16</v>
      </c>
      <c r="C6" s="70"/>
      <c r="D6" s="70"/>
      <c r="E6" s="70"/>
      <c r="F6" s="70"/>
      <c r="G6" s="70"/>
      <c r="H6" s="70"/>
      <c r="I6" s="70"/>
      <c r="J6" s="70"/>
      <c r="K6" s="70"/>
      <c r="L6" s="70"/>
      <c r="M6" s="70"/>
      <c r="N6" s="70"/>
      <c r="O6" s="70"/>
      <c r="P6" s="70"/>
      <c r="Q6" s="70"/>
      <c r="R6" s="70"/>
      <c r="S6" s="70"/>
      <c r="T6" s="70"/>
      <c r="U6" s="7"/>
    </row>
    <row r="7" spans="2:23" ht="32.25" customHeight="1" x14ac:dyDescent="0.25">
      <c r="B7" s="76" t="s">
        <v>64</v>
      </c>
      <c r="C7" s="76"/>
      <c r="D7" s="76"/>
      <c r="E7" s="76"/>
      <c r="F7" s="76"/>
      <c r="G7" s="76"/>
      <c r="H7" s="76"/>
      <c r="I7" s="76"/>
      <c r="J7" s="76"/>
      <c r="K7" s="76"/>
      <c r="L7" s="76"/>
      <c r="M7" s="76"/>
      <c r="N7" s="76"/>
      <c r="O7" s="76"/>
      <c r="P7" s="76"/>
      <c r="Q7" s="76"/>
      <c r="R7" s="76"/>
      <c r="S7" s="76"/>
      <c r="T7" s="76"/>
      <c r="U7" s="7"/>
    </row>
    <row r="8" spans="2:23" x14ac:dyDescent="0.25">
      <c r="B8" s="65" t="s">
        <v>63</v>
      </c>
      <c r="C8" s="65"/>
      <c r="D8" s="65"/>
      <c r="E8" s="65"/>
      <c r="F8" s="65"/>
      <c r="G8" s="65"/>
      <c r="H8" s="65"/>
      <c r="I8" s="65"/>
      <c r="J8" s="65"/>
      <c r="K8" s="65"/>
      <c r="L8" s="65"/>
      <c r="M8" s="65"/>
      <c r="N8" s="65"/>
      <c r="O8" s="65"/>
      <c r="P8" s="65"/>
      <c r="Q8" s="65"/>
      <c r="R8" s="65"/>
      <c r="S8" s="65"/>
      <c r="T8" s="65"/>
      <c r="U8" s="7"/>
    </row>
    <row r="9" spans="2:23" x14ac:dyDescent="0.25">
      <c r="U9" s="7"/>
    </row>
    <row r="10" spans="2:23" x14ac:dyDescent="0.25">
      <c r="U10" s="7"/>
    </row>
    <row r="11" spans="2:23" x14ac:dyDescent="0.25">
      <c r="E11" s="12">
        <f>F11*P12</f>
        <v>81703440</v>
      </c>
      <c r="F11" s="49">
        <v>349160</v>
      </c>
      <c r="L11">
        <v>234</v>
      </c>
      <c r="M11" s="62">
        <v>700000</v>
      </c>
      <c r="N11" s="62">
        <f>M11*L11</f>
        <v>163800000</v>
      </c>
    </row>
    <row r="12" spans="2:23" x14ac:dyDescent="0.25">
      <c r="E12" s="64">
        <f>E11/U12</f>
        <v>0.42322424242424245</v>
      </c>
      <c r="I12" s="7"/>
      <c r="M12" s="62">
        <f>T5</f>
        <v>4983897.5999999996</v>
      </c>
      <c r="N12" s="1">
        <f>M12+N11</f>
        <v>168783897.59999999</v>
      </c>
      <c r="P12">
        <v>234</v>
      </c>
      <c r="R12" s="62">
        <v>825000</v>
      </c>
      <c r="T12">
        <v>825000</v>
      </c>
      <c r="U12" s="1">
        <f>P12*T12</f>
        <v>193050000</v>
      </c>
      <c r="V12" t="s">
        <v>17</v>
      </c>
      <c r="W12" t="s">
        <v>67</v>
      </c>
    </row>
    <row r="13" spans="2:23" x14ac:dyDescent="0.25">
      <c r="E13" s="64"/>
      <c r="I13" s="7"/>
      <c r="M13" s="62"/>
      <c r="N13" s="1"/>
      <c r="U13" s="5">
        <f>T5</f>
        <v>4983897.5999999996</v>
      </c>
      <c r="V13" t="s">
        <v>18</v>
      </c>
      <c r="W13" t="s">
        <v>18</v>
      </c>
    </row>
    <row r="14" spans="2:23" x14ac:dyDescent="0.25">
      <c r="I14" s="7"/>
      <c r="U14" s="5">
        <v>2000000</v>
      </c>
      <c r="V14" t="s">
        <v>66</v>
      </c>
      <c r="W14" t="s">
        <v>68</v>
      </c>
    </row>
    <row r="15" spans="2:23" x14ac:dyDescent="0.25">
      <c r="E15" s="12">
        <f>2520*0.6</f>
        <v>1512</v>
      </c>
      <c r="I15" s="7"/>
      <c r="N15">
        <v>243000000</v>
      </c>
      <c r="U15" s="1">
        <f>U12+U13+U14</f>
        <v>200033897.59999999</v>
      </c>
    </row>
    <row r="16" spans="2:23" x14ac:dyDescent="0.25">
      <c r="I16" s="7"/>
      <c r="N16" s="63">
        <f>N12/N15</f>
        <v>0.6945839407407407</v>
      </c>
      <c r="U16" s="1">
        <f>200000000</f>
        <v>200000000</v>
      </c>
    </row>
    <row r="17" spans="5:21" x14ac:dyDescent="0.25">
      <c r="I17" s="7"/>
      <c r="N17" s="62">
        <v>168700000</v>
      </c>
      <c r="U17" s="1">
        <f>U16*0.9</f>
        <v>180000000</v>
      </c>
    </row>
    <row r="18" spans="5:21" x14ac:dyDescent="0.25">
      <c r="I18" s="7"/>
      <c r="N18" s="62">
        <f>N17*0.85</f>
        <v>143395000</v>
      </c>
      <c r="U18" s="1">
        <f>U16*0.8</f>
        <v>160000000</v>
      </c>
    </row>
    <row r="19" spans="5:21" x14ac:dyDescent="0.25">
      <c r="E19" s="12">
        <f>86.11*25000</f>
        <v>2152750</v>
      </c>
      <c r="I19" s="7"/>
      <c r="N19" s="62">
        <f>N17*0.75</f>
        <v>126525000</v>
      </c>
      <c r="O19">
        <v>349160</v>
      </c>
      <c r="P19">
        <v>234</v>
      </c>
      <c r="Q19" s="62">
        <f>P19*O19</f>
        <v>81703440</v>
      </c>
    </row>
    <row r="20" spans="5:21" x14ac:dyDescent="0.25">
      <c r="E20" s="13" t="e">
        <f>E19+#REF!</f>
        <v>#REF!</v>
      </c>
    </row>
    <row r="21" spans="5:21" x14ac:dyDescent="0.25">
      <c r="E21" s="14" t="s">
        <v>19</v>
      </c>
      <c r="I21" s="5"/>
      <c r="J21" s="3"/>
      <c r="K21" s="3"/>
    </row>
    <row r="25" spans="5:21" x14ac:dyDescent="0.25">
      <c r="L25">
        <f>N25/M25</f>
        <v>482581.84777100966</v>
      </c>
      <c r="M25">
        <f>1.7*4046.86</f>
        <v>6879.6620000000003</v>
      </c>
      <c r="N25">
        <v>3320000000</v>
      </c>
      <c r="O25">
        <f>1.7*4046.86</f>
        <v>6879.6620000000003</v>
      </c>
    </row>
    <row r="26" spans="5:21" x14ac:dyDescent="0.25">
      <c r="L26">
        <f>N26/M26</f>
        <v>555216.59548505186</v>
      </c>
      <c r="M26">
        <v>3278</v>
      </c>
      <c r="N26">
        <v>1820000000</v>
      </c>
    </row>
    <row r="27" spans="5:21" x14ac:dyDescent="0.25">
      <c r="N27">
        <v>234</v>
      </c>
    </row>
    <row r="28" spans="5:21" x14ac:dyDescent="0.25">
      <c r="L28">
        <v>525000</v>
      </c>
      <c r="N28">
        <v>349160</v>
      </c>
    </row>
    <row r="29" spans="5:21" x14ac:dyDescent="0.25">
      <c r="L29">
        <f>L28*1.4</f>
        <v>735000</v>
      </c>
      <c r="N29" s="62">
        <f>N28*N27</f>
        <v>81703440</v>
      </c>
    </row>
    <row r="30" spans="5:21" ht="15" customHeight="1" x14ac:dyDescent="0.25"/>
  </sheetData>
  <mergeCells count="6">
    <mergeCell ref="B8:T8"/>
    <mergeCell ref="B2:T2"/>
    <mergeCell ref="B5:E5"/>
    <mergeCell ref="I5:O5"/>
    <mergeCell ref="B7:T7"/>
    <mergeCell ref="B6:T6"/>
  </mergeCells>
  <phoneticPr fontId="14" type="noConversion"/>
  <pageMargins left="0.31496062992125984" right="0.31496062992125984" top="0.31496062992125984" bottom="0.31496062992125984"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H17"/>
  <sheetViews>
    <sheetView topLeftCell="A4" zoomScale="70" zoomScaleNormal="70" workbookViewId="0">
      <selection activeCell="O11" sqref="O11"/>
    </sheetView>
  </sheetViews>
  <sheetFormatPr defaultRowHeight="15" x14ac:dyDescent="0.25"/>
  <cols>
    <col min="4" max="4" width="14.85546875" customWidth="1"/>
    <col min="5" max="5" width="15.28515625" customWidth="1"/>
    <col min="6" max="6" width="16" customWidth="1"/>
    <col min="7" max="7" width="18" customWidth="1"/>
    <col min="8" max="8" width="21.85546875" customWidth="1"/>
  </cols>
  <sheetData>
    <row r="4" spans="4:8" ht="15.75" thickBot="1" x14ac:dyDescent="0.3"/>
    <row r="5" spans="4:8" ht="165" x14ac:dyDescent="0.25">
      <c r="D5" s="22" t="s">
        <v>21</v>
      </c>
      <c r="E5" s="23" t="s">
        <v>22</v>
      </c>
      <c r="F5" s="24" t="s">
        <v>23</v>
      </c>
      <c r="G5" s="25" t="s">
        <v>24</v>
      </c>
      <c r="H5" s="26" t="s">
        <v>25</v>
      </c>
    </row>
    <row r="6" spans="4:8" ht="30.75" thickBot="1" x14ac:dyDescent="0.3">
      <c r="D6" s="27">
        <v>1</v>
      </c>
      <c r="E6" s="28" t="s">
        <v>26</v>
      </c>
      <c r="F6" s="52" t="s">
        <v>27</v>
      </c>
      <c r="G6" s="29">
        <v>15</v>
      </c>
      <c r="H6" s="30">
        <v>1534.37</v>
      </c>
    </row>
    <row r="7" spans="4:8" ht="45" x14ac:dyDescent="0.25">
      <c r="D7" s="31">
        <v>2</v>
      </c>
      <c r="E7" s="32" t="s">
        <v>28</v>
      </c>
      <c r="F7" s="33" t="s">
        <v>29</v>
      </c>
      <c r="G7" s="34"/>
      <c r="H7" s="35"/>
    </row>
    <row r="8" spans="4:8" x14ac:dyDescent="0.25">
      <c r="D8" s="36"/>
      <c r="E8" s="37" t="s">
        <v>30</v>
      </c>
      <c r="F8" s="51" t="s">
        <v>31</v>
      </c>
      <c r="G8" s="37">
        <v>45</v>
      </c>
      <c r="H8" s="39">
        <v>556.80999999999995</v>
      </c>
    </row>
    <row r="9" spans="4:8" ht="15.75" thickBot="1" x14ac:dyDescent="0.3">
      <c r="D9" s="40"/>
      <c r="E9" s="41" t="s">
        <v>32</v>
      </c>
      <c r="F9" s="53" t="s">
        <v>31</v>
      </c>
      <c r="G9" s="41">
        <v>45</v>
      </c>
      <c r="H9" s="43">
        <v>213.08</v>
      </c>
    </row>
    <row r="10" spans="4:8" ht="30" x14ac:dyDescent="0.25">
      <c r="D10" s="44">
        <v>3</v>
      </c>
      <c r="E10" s="45" t="s">
        <v>33</v>
      </c>
      <c r="F10" s="54" t="s">
        <v>27</v>
      </c>
      <c r="G10" s="45">
        <v>15</v>
      </c>
      <c r="H10" s="46">
        <v>174.37</v>
      </c>
    </row>
    <row r="11" spans="4:8" ht="45" x14ac:dyDescent="0.25">
      <c r="D11" s="36">
        <v>4</v>
      </c>
      <c r="E11" s="37" t="s">
        <v>34</v>
      </c>
      <c r="F11" s="51" t="s">
        <v>35</v>
      </c>
      <c r="G11" s="37">
        <v>15</v>
      </c>
      <c r="H11" s="39">
        <v>34</v>
      </c>
    </row>
    <row r="12" spans="4:8" ht="45" x14ac:dyDescent="0.25">
      <c r="D12" s="36">
        <v>5</v>
      </c>
      <c r="E12" s="37" t="s">
        <v>36</v>
      </c>
      <c r="F12" s="51" t="s">
        <v>37</v>
      </c>
      <c r="G12" s="37">
        <v>15</v>
      </c>
      <c r="H12" s="39">
        <v>54</v>
      </c>
    </row>
    <row r="13" spans="4:8" ht="30" x14ac:dyDescent="0.25">
      <c r="D13" s="36">
        <v>6</v>
      </c>
      <c r="E13" s="37" t="s">
        <v>38</v>
      </c>
      <c r="F13" s="38" t="s">
        <v>39</v>
      </c>
      <c r="G13" s="37">
        <v>45</v>
      </c>
      <c r="H13" s="39">
        <v>16</v>
      </c>
    </row>
    <row r="14" spans="4:8" x14ac:dyDescent="0.25">
      <c r="D14" s="36">
        <v>7</v>
      </c>
      <c r="E14" s="37" t="s">
        <v>40</v>
      </c>
      <c r="F14" s="51" t="s">
        <v>27</v>
      </c>
      <c r="G14" s="37">
        <v>15</v>
      </c>
      <c r="H14" s="39">
        <v>776</v>
      </c>
    </row>
    <row r="15" spans="4:8" x14ac:dyDescent="0.25">
      <c r="D15" s="36">
        <v>8</v>
      </c>
      <c r="E15" s="37" t="s">
        <v>41</v>
      </c>
      <c r="F15" s="38" t="s">
        <v>42</v>
      </c>
      <c r="G15" s="37">
        <v>45</v>
      </c>
      <c r="H15" s="39">
        <v>85.15</v>
      </c>
    </row>
    <row r="16" spans="4:8" x14ac:dyDescent="0.25">
      <c r="D16" s="36">
        <v>9</v>
      </c>
      <c r="E16" s="37" t="s">
        <v>43</v>
      </c>
      <c r="F16" s="51" t="s">
        <v>27</v>
      </c>
      <c r="G16" s="37">
        <v>15</v>
      </c>
      <c r="H16" s="39">
        <v>416.49</v>
      </c>
    </row>
    <row r="17" spans="4:8" ht="15.75" thickBot="1" x14ac:dyDescent="0.3">
      <c r="D17" s="40">
        <v>10</v>
      </c>
      <c r="E17" s="41" t="s">
        <v>44</v>
      </c>
      <c r="F17" s="42"/>
      <c r="G17" s="41"/>
      <c r="H17" s="4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S29"/>
  <sheetViews>
    <sheetView zoomScaleNormal="100" workbookViewId="0">
      <selection activeCell="G16" sqref="G16"/>
    </sheetView>
  </sheetViews>
  <sheetFormatPr defaultRowHeight="15" x14ac:dyDescent="0.25"/>
  <cols>
    <col min="3" max="4" width="14.28515625" customWidth="1"/>
    <col min="5" max="5" width="26.7109375" bestFit="1" customWidth="1"/>
    <col min="6" max="6" width="11.28515625" bestFit="1" customWidth="1"/>
  </cols>
  <sheetData>
    <row r="4" spans="2:6" x14ac:dyDescent="0.25">
      <c r="B4" s="74" t="s">
        <v>59</v>
      </c>
      <c r="C4" s="75"/>
      <c r="D4" s="75"/>
      <c r="E4" s="75"/>
      <c r="F4" s="75"/>
    </row>
    <row r="5" spans="2:6" ht="45" x14ac:dyDescent="0.25">
      <c r="B5" s="55" t="s">
        <v>47</v>
      </c>
      <c r="C5" s="55" t="s">
        <v>51</v>
      </c>
      <c r="D5" s="55" t="s">
        <v>55</v>
      </c>
      <c r="E5" s="55" t="s">
        <v>52</v>
      </c>
      <c r="F5" s="57" t="s">
        <v>54</v>
      </c>
    </row>
    <row r="6" spans="2:6" x14ac:dyDescent="0.25">
      <c r="B6" s="2" t="s">
        <v>48</v>
      </c>
      <c r="C6" s="56">
        <v>36285</v>
      </c>
      <c r="D6" s="56" t="s">
        <v>56</v>
      </c>
      <c r="E6" s="2" t="s">
        <v>53</v>
      </c>
      <c r="F6" s="58">
        <v>10000</v>
      </c>
    </row>
    <row r="7" spans="2:6" x14ac:dyDescent="0.25">
      <c r="B7" s="2" t="s">
        <v>49</v>
      </c>
      <c r="C7" s="56">
        <v>36286</v>
      </c>
      <c r="D7" s="56" t="s">
        <v>58</v>
      </c>
      <c r="E7" s="2" t="s">
        <v>53</v>
      </c>
      <c r="F7" s="58">
        <v>10000</v>
      </c>
    </row>
    <row r="8" spans="2:6" x14ac:dyDescent="0.25">
      <c r="B8" s="2" t="s">
        <v>50</v>
      </c>
      <c r="C8" s="56">
        <v>36287</v>
      </c>
      <c r="D8" s="56" t="s">
        <v>57</v>
      </c>
      <c r="E8" s="2" t="s">
        <v>53</v>
      </c>
      <c r="F8" s="58">
        <v>2300</v>
      </c>
    </row>
    <row r="9" spans="2:6" x14ac:dyDescent="0.25">
      <c r="B9" s="71" t="s">
        <v>5</v>
      </c>
      <c r="C9" s="72"/>
      <c r="D9" s="72"/>
      <c r="E9" s="73"/>
      <c r="F9" s="59">
        <f>SUM(F6:F8)</f>
        <v>22300</v>
      </c>
    </row>
    <row r="29" spans="19:19" x14ac:dyDescent="0.25"/>
  </sheetData>
  <mergeCells count="2">
    <mergeCell ref="B9:E9"/>
    <mergeCell ref="B4:F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Building</vt:lpstr>
      <vt:lpstr>Sheet3</vt:lpstr>
      <vt:lpstr> Land_Details</vt:lpstr>
      <vt:lpstr>Building!Print_Area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trainee4</dc:creator>
  <cp:lastModifiedBy>Rajani Gupta</cp:lastModifiedBy>
  <cp:lastPrinted>2022-01-07T08:12:53Z</cp:lastPrinted>
  <dcterms:created xsi:type="dcterms:W3CDTF">2021-09-16T11:33:35Z</dcterms:created>
  <dcterms:modified xsi:type="dcterms:W3CDTF">2022-12-16T07:56:37Z</dcterms:modified>
</cp:coreProperties>
</file>