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A469B942-5083-47F5-A731-07A4CD648B20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EPC Claims" sheetId="8" r:id="rId1"/>
    <sheet name="BKEL Claims" sheetId="9" r:id="rId2"/>
    <sheet name="NHAI Claims" sheetId="11" r:id="rId3"/>
    <sheet name="Arbitration Method RK" sheetId="7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7" l="1"/>
  <c r="I11" i="7" s="1"/>
  <c r="I19" i="11"/>
  <c r="C9" i="7" s="1"/>
  <c r="I23" i="9"/>
  <c r="C5" i="7" s="1"/>
  <c r="C7" i="7" s="1"/>
  <c r="I22" i="8"/>
  <c r="C8" i="7" s="1"/>
  <c r="H23" i="7"/>
  <c r="H20" i="7"/>
  <c r="I20" i="7" s="1"/>
  <c r="J20" i="7" s="1"/>
  <c r="K20" i="7" s="1"/>
  <c r="G25" i="7" l="1"/>
  <c r="G24" i="7" s="1"/>
  <c r="C10" i="7"/>
  <c r="C11" i="7" s="1"/>
  <c r="H24" i="7"/>
  <c r="I23" i="7"/>
  <c r="J23" i="7" l="1"/>
  <c r="I24" i="7"/>
  <c r="K23" i="7" l="1"/>
  <c r="K24" i="7" s="1"/>
  <c r="J24" i="7"/>
  <c r="C12" i="7" l="1"/>
  <c r="C13" i="7" s="1"/>
  <c r="G21" i="7" l="1"/>
  <c r="K22" i="7"/>
  <c r="H11" i="7"/>
  <c r="H12" i="7" s="1"/>
  <c r="C14" i="7" l="1"/>
  <c r="C15" i="7" s="1"/>
  <c r="C16" i="7" s="1"/>
  <c r="C18" i="7"/>
  <c r="I26" i="7" s="1"/>
  <c r="H26" i="7" l="1"/>
  <c r="G26" i="7"/>
  <c r="K26" i="7"/>
  <c r="J26" i="7"/>
  <c r="G27" i="7" l="1"/>
</calcChain>
</file>

<file path=xl/sharedStrings.xml><?xml version="1.0" encoding="utf-8"?>
<sst xmlns="http://schemas.openxmlformats.org/spreadsheetml/2006/main" count="96" uniqueCount="79">
  <si>
    <t>Enterprise Value</t>
  </si>
  <si>
    <t>Particulars</t>
  </si>
  <si>
    <t>Amount (In Crs)</t>
  </si>
  <si>
    <t>Remarks</t>
  </si>
  <si>
    <t>Total Available balance.</t>
  </si>
  <si>
    <t>NPV</t>
  </si>
  <si>
    <t>Rolling Nifty CAGR for 10 years</t>
  </si>
  <si>
    <t>https://kunaldesai.blog/nifty-returns/</t>
  </si>
  <si>
    <t xml:space="preserve"> NPV as on date @ 13%</t>
  </si>
  <si>
    <t>As a proxy of Enterprise Value</t>
  </si>
  <si>
    <t>It is assumed that this will take around 5 years to get realized.</t>
  </si>
  <si>
    <t>Year</t>
  </si>
  <si>
    <t>Yearly Recovery</t>
  </si>
  <si>
    <t>Discount period</t>
  </si>
  <si>
    <t>Discount Factor</t>
  </si>
  <si>
    <t>Discount Rate</t>
  </si>
  <si>
    <t>Present Value</t>
  </si>
  <si>
    <t>Net Recovery</t>
  </si>
  <si>
    <t>Net Present Value (NPV)</t>
  </si>
  <si>
    <t>Barasat-Krishnagar Expressways Limited</t>
  </si>
  <si>
    <t>EPC Contractor claims on BKEL</t>
  </si>
  <si>
    <t xml:space="preserve">S. No. </t>
  </si>
  <si>
    <t>Description</t>
  </si>
  <si>
    <t>Amount</t>
  </si>
  <si>
    <t>Losses Due to Expenditure on Maintenance</t>
  </si>
  <si>
    <t>Compensation due to Idling and Under Utilization of Plant &amp; Machinery to full extent</t>
  </si>
  <si>
    <t>Losses due to idling/underutilisation of Manpower</t>
  </si>
  <si>
    <t>Compensation due to delay in handing over of site</t>
  </si>
  <si>
    <t>Losses due to Price Escalation on the works already executed</t>
  </si>
  <si>
    <t>Loss of overheads and profit</t>
  </si>
  <si>
    <t>Losses of Expenses incurred due ti Miscellaneous works</t>
  </si>
  <si>
    <t>Losses incurred for Bank Guarantee</t>
  </si>
  <si>
    <t>Termination Payments at the rate of 10% of works which were not commenced/started</t>
  </si>
  <si>
    <t>a) BG submitted as per agreement</t>
  </si>
  <si>
    <t>b) BG Commission Charges</t>
  </si>
  <si>
    <t>Loss of Business Opportunity and Profit due to delay in Release of Bank Guarantee</t>
  </si>
  <si>
    <t>Loss of Goodwill @ 25% of Balance works</t>
  </si>
  <si>
    <t>Cost of Arbitration</t>
  </si>
  <si>
    <t>Presuit pendente lite &amp; future interest on 18% PA on all claims</t>
  </si>
  <si>
    <t>Total Claim Amount</t>
  </si>
  <si>
    <t>BKEL claims against NHAI</t>
  </si>
  <si>
    <t>Losses Due to Expenses incurred on Cutting and Removal of trees</t>
  </si>
  <si>
    <t>Loss due to Interest on Debt</t>
  </si>
  <si>
    <t>Loss due to Interest on Equity infused into the project</t>
  </si>
  <si>
    <t>Loss due to extra expenditure on maintenance</t>
  </si>
  <si>
    <t>Losses due to idling/underutilization of Machinery and Equipment</t>
  </si>
  <si>
    <t>Losses due to extension of Bank Guarantee</t>
  </si>
  <si>
    <t>Losses due to idling/underutilization of Manpower</t>
  </si>
  <si>
    <t>Losses due to miscellaneous expenditure incurred at site</t>
  </si>
  <si>
    <t>Losses due to expenses incurred on payment of fee of Independent Engineer</t>
  </si>
  <si>
    <t>Losses due to expenses incurred on the works executed</t>
  </si>
  <si>
    <t>Termination Payment</t>
  </si>
  <si>
    <t>Cost of Arbitration &amp; Litigation</t>
  </si>
  <si>
    <t>NHAI counter claims against BKEL</t>
  </si>
  <si>
    <t>Claim for recovery of repair and maintenance cost incurred by the authority on risk and cost of Concessionaire</t>
  </si>
  <si>
    <t>Non-Reimbursement of 50% of fee amd expenses of Independent Engineer as per Clause 23.3 of Concession Agreement</t>
  </si>
  <si>
    <t>Claim of Authority for Loss of Toll due to Concessionaire's Defaults</t>
  </si>
  <si>
    <t>Claim of Authority due to additional cost being the difference between the likely completion cost of the project and the cost of balance work as per terminated Concession Agreement - EPC cost of the Concessionaire</t>
  </si>
  <si>
    <t>Claim of Authority for recovering additional cost of new 4 Lane Multi-Cell box RUB at KM 112+215 entrusted to M/s ITD Cementation Ltd as Sub Contractor</t>
  </si>
  <si>
    <t>Claim of Authority for reconstruction of newly constructed defective stretch from KM 51.092 to KM 52.310 and  a structure (Jalangi Structure)</t>
  </si>
  <si>
    <t>Delay damages for failure to achieve Milestone-II</t>
  </si>
  <si>
    <t>Watch and ward of Concessionaire's camps</t>
  </si>
  <si>
    <t>Interest on delayed payment as per clause 47.5</t>
  </si>
  <si>
    <t>Pendent elite and future interest</t>
  </si>
  <si>
    <t>Litigation costs</t>
  </si>
  <si>
    <t>Less: Claims filed by EPC against the company (D)</t>
  </si>
  <si>
    <t>Claim Realization available for lenders (G-H)</t>
  </si>
  <si>
    <t>Nifty 50 5-year return</t>
  </si>
  <si>
    <t>No. of Years</t>
  </si>
  <si>
    <t>Less: Award received so far out of (A) above (B)</t>
  </si>
  <si>
    <t>Total Claim filed by the Company (A)</t>
  </si>
  <si>
    <t>Company Risk Premium</t>
  </si>
  <si>
    <t>Appropriate Discount Rate</t>
  </si>
  <si>
    <t>NPV(As a proxy of Enterprise Value)</t>
  </si>
  <si>
    <t>Expected Realization out of F  (G)</t>
  </si>
  <si>
    <t>Less: Expected Expenses to be incurred to   realize the claim amount (H)</t>
  </si>
  <si>
    <t>Total Award Claimed (F) =(C-D-E)</t>
  </si>
  <si>
    <t>Total Award Claimed (C) =(A-B)</t>
  </si>
  <si>
    <t>Less: Counter claims by NHAI against the company ('E)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</si>
</sst>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0" fontId="4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9" fontId="0" fillId="0" borderId="0" xfId="0" applyNumberFormat="1"/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4" fontId="6" fillId="4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0" borderId="0" xfId="2"/>
    <xf numFmtId="1" fontId="6" fillId="4" borderId="0" xfId="0" applyNumberFormat="1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9" fontId="7" fillId="0" borderId="0" xfId="0" applyNumberFormat="1" applyFont="1" applyAlignment="1">
      <alignment horizontal="center" vertical="center" wrapText="1"/>
    </xf>
    <xf numFmtId="9" fontId="7" fillId="0" borderId="0" xfId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3" fillId="3" borderId="0" xfId="0" applyFont="1" applyFill="1" applyAlignment="1">
      <alignment vertical="center" wrapText="1"/>
    </xf>
    <xf numFmtId="2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center" vertical="center"/>
    </xf>
    <xf numFmtId="43" fontId="1" fillId="6" borderId="1" xfId="0" applyNumberFormat="1" applyFont="1" applyFill="1" applyBorder="1"/>
    <xf numFmtId="43" fontId="1" fillId="6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6" borderId="0" xfId="0" applyFont="1" applyFill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unaldesai.blog/nifty-retur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49E0-777A-44C2-A062-2A6A2658F2A6}">
  <dimension ref="B2:I22"/>
  <sheetViews>
    <sheetView showGridLines="0" workbookViewId="0">
      <selection activeCell="B22" sqref="B22:H22"/>
    </sheetView>
  </sheetViews>
  <sheetFormatPr defaultRowHeight="15" x14ac:dyDescent="0.25"/>
  <cols>
    <col min="1" max="1" width="4.42578125" customWidth="1"/>
    <col min="9" max="9" width="18.5703125" bestFit="1" customWidth="1"/>
  </cols>
  <sheetData>
    <row r="2" spans="2:9" x14ac:dyDescent="0.25">
      <c r="B2" s="53" t="s">
        <v>19</v>
      </c>
      <c r="C2" s="53"/>
      <c r="D2" s="53"/>
      <c r="E2" s="53"/>
      <c r="F2" s="53"/>
      <c r="G2" s="53"/>
      <c r="H2" s="53"/>
      <c r="I2" s="53"/>
    </row>
    <row r="3" spans="2:9" ht="3" customHeight="1" x14ac:dyDescent="0.25"/>
    <row r="4" spans="2:9" x14ac:dyDescent="0.25">
      <c r="B4" s="3" t="s">
        <v>20</v>
      </c>
      <c r="C4" s="3"/>
      <c r="D4" s="3"/>
      <c r="E4" s="3"/>
      <c r="F4" s="1"/>
      <c r="G4" s="1"/>
      <c r="H4" s="1"/>
      <c r="I4" s="1"/>
    </row>
    <row r="5" spans="2:9" ht="9" customHeight="1" x14ac:dyDescent="0.25"/>
    <row r="6" spans="2:9" x14ac:dyDescent="0.25">
      <c r="B6" s="11" t="s">
        <v>21</v>
      </c>
      <c r="C6" s="52" t="s">
        <v>22</v>
      </c>
      <c r="D6" s="52"/>
      <c r="E6" s="52"/>
      <c r="F6" s="52"/>
      <c r="G6" s="52"/>
      <c r="H6" s="52"/>
      <c r="I6" s="11" t="s">
        <v>23</v>
      </c>
    </row>
    <row r="7" spans="2:9" x14ac:dyDescent="0.25">
      <c r="B7" s="13">
        <v>1</v>
      </c>
      <c r="C7" s="50" t="s">
        <v>24</v>
      </c>
      <c r="D7" s="50"/>
      <c r="E7" s="50"/>
      <c r="F7" s="50"/>
      <c r="G7" s="50"/>
      <c r="H7" s="50"/>
      <c r="I7" s="39">
        <v>14620750</v>
      </c>
    </row>
    <row r="8" spans="2:9" ht="28.5" customHeight="1" x14ac:dyDescent="0.25">
      <c r="B8" s="13">
        <v>2</v>
      </c>
      <c r="C8" s="50" t="s">
        <v>25</v>
      </c>
      <c r="D8" s="50"/>
      <c r="E8" s="50"/>
      <c r="F8" s="50"/>
      <c r="G8" s="50"/>
      <c r="H8" s="50"/>
      <c r="I8" s="40">
        <v>1308431314</v>
      </c>
    </row>
    <row r="9" spans="2:9" x14ac:dyDescent="0.25">
      <c r="B9" s="13">
        <v>3</v>
      </c>
      <c r="C9" s="50" t="s">
        <v>26</v>
      </c>
      <c r="D9" s="50"/>
      <c r="E9" s="50"/>
      <c r="F9" s="50"/>
      <c r="G9" s="50"/>
      <c r="H9" s="50"/>
      <c r="I9" s="39">
        <v>86172024</v>
      </c>
    </row>
    <row r="10" spans="2:9" x14ac:dyDescent="0.25">
      <c r="B10" s="13">
        <v>4</v>
      </c>
      <c r="C10" s="50" t="s">
        <v>27</v>
      </c>
      <c r="D10" s="50"/>
      <c r="E10" s="50"/>
      <c r="F10" s="50"/>
      <c r="G10" s="50"/>
      <c r="H10" s="50"/>
      <c r="I10" s="40">
        <v>597442507</v>
      </c>
    </row>
    <row r="11" spans="2:9" x14ac:dyDescent="0.25">
      <c r="B11" s="13">
        <v>5</v>
      </c>
      <c r="C11" s="50" t="s">
        <v>28</v>
      </c>
      <c r="D11" s="50"/>
      <c r="E11" s="50"/>
      <c r="F11" s="50"/>
      <c r="G11" s="50"/>
      <c r="H11" s="50"/>
      <c r="I11" s="40">
        <v>1369946472</v>
      </c>
    </row>
    <row r="12" spans="2:9" x14ac:dyDescent="0.25">
      <c r="B12" s="13">
        <v>6</v>
      </c>
      <c r="C12" s="50" t="s">
        <v>29</v>
      </c>
      <c r="D12" s="50"/>
      <c r="E12" s="50"/>
      <c r="F12" s="50"/>
      <c r="G12" s="50"/>
      <c r="H12" s="50"/>
      <c r="I12" s="40">
        <v>1133600000</v>
      </c>
    </row>
    <row r="13" spans="2:9" x14ac:dyDescent="0.25">
      <c r="B13" s="13">
        <v>7</v>
      </c>
      <c r="C13" s="50" t="s">
        <v>30</v>
      </c>
      <c r="D13" s="50"/>
      <c r="E13" s="50"/>
      <c r="F13" s="50"/>
      <c r="G13" s="50"/>
      <c r="H13" s="50"/>
      <c r="I13" s="40">
        <v>50656748</v>
      </c>
    </row>
    <row r="14" spans="2:9" x14ac:dyDescent="0.25">
      <c r="B14" s="13">
        <v>8</v>
      </c>
      <c r="C14" s="50" t="s">
        <v>31</v>
      </c>
      <c r="D14" s="50"/>
      <c r="E14" s="50"/>
      <c r="F14" s="50"/>
      <c r="G14" s="50"/>
      <c r="H14" s="50"/>
      <c r="I14" s="40"/>
    </row>
    <row r="15" spans="2:9" x14ac:dyDescent="0.25">
      <c r="B15" s="10"/>
      <c r="C15" s="51" t="s">
        <v>33</v>
      </c>
      <c r="D15" s="51"/>
      <c r="E15" s="51"/>
      <c r="F15" s="51"/>
      <c r="G15" s="51"/>
      <c r="H15" s="51"/>
      <c r="I15" s="40">
        <v>433500000</v>
      </c>
    </row>
    <row r="16" spans="2:9" x14ac:dyDescent="0.25">
      <c r="B16" s="10"/>
      <c r="C16" s="51" t="s">
        <v>34</v>
      </c>
      <c r="D16" s="51"/>
      <c r="E16" s="51"/>
      <c r="F16" s="51"/>
      <c r="G16" s="51"/>
      <c r="H16" s="51"/>
      <c r="I16" s="40">
        <v>31200000</v>
      </c>
    </row>
    <row r="17" spans="2:9" ht="30.75" customHeight="1" x14ac:dyDescent="0.25">
      <c r="B17" s="13">
        <v>9</v>
      </c>
      <c r="C17" s="50" t="s">
        <v>32</v>
      </c>
      <c r="D17" s="50"/>
      <c r="E17" s="50"/>
      <c r="F17" s="50"/>
      <c r="G17" s="50"/>
      <c r="H17" s="50"/>
      <c r="I17" s="40">
        <v>466200000</v>
      </c>
    </row>
    <row r="18" spans="2:9" ht="27" customHeight="1" x14ac:dyDescent="0.25">
      <c r="B18" s="13">
        <v>10</v>
      </c>
      <c r="C18" s="50" t="s">
        <v>35</v>
      </c>
      <c r="D18" s="50"/>
      <c r="E18" s="50"/>
      <c r="F18" s="50"/>
      <c r="G18" s="50"/>
      <c r="H18" s="50"/>
      <c r="I18" s="40">
        <v>232350000</v>
      </c>
    </row>
    <row r="19" spans="2:9" x14ac:dyDescent="0.25">
      <c r="B19" s="13">
        <v>11</v>
      </c>
      <c r="C19" s="50" t="s">
        <v>36</v>
      </c>
      <c r="D19" s="50"/>
      <c r="E19" s="50"/>
      <c r="F19" s="50"/>
      <c r="G19" s="50"/>
      <c r="H19" s="50"/>
      <c r="I19" s="40">
        <v>1167500000</v>
      </c>
    </row>
    <row r="20" spans="2:9" ht="28.5" customHeight="1" x14ac:dyDescent="0.25">
      <c r="B20" s="13">
        <v>12</v>
      </c>
      <c r="C20" s="50" t="s">
        <v>38</v>
      </c>
      <c r="D20" s="50"/>
      <c r="E20" s="50"/>
      <c r="F20" s="50"/>
      <c r="G20" s="50"/>
      <c r="H20" s="50"/>
      <c r="I20" s="40">
        <v>0</v>
      </c>
    </row>
    <row r="21" spans="2:9" x14ac:dyDescent="0.25">
      <c r="B21" s="13">
        <v>13</v>
      </c>
      <c r="C21" s="50" t="s">
        <v>37</v>
      </c>
      <c r="D21" s="50"/>
      <c r="E21" s="50"/>
      <c r="F21" s="50"/>
      <c r="G21" s="50"/>
      <c r="H21" s="50"/>
      <c r="I21" s="40">
        <v>1500000</v>
      </c>
    </row>
    <row r="22" spans="2:9" x14ac:dyDescent="0.25">
      <c r="B22" s="49" t="s">
        <v>39</v>
      </c>
      <c r="C22" s="49"/>
      <c r="D22" s="49"/>
      <c r="E22" s="49"/>
      <c r="F22" s="49"/>
      <c r="G22" s="49"/>
      <c r="H22" s="49"/>
      <c r="I22" s="41">
        <f>SUM(I7:I21)</f>
        <v>6893119815</v>
      </c>
    </row>
  </sheetData>
  <mergeCells count="18">
    <mergeCell ref="C14:H14"/>
    <mergeCell ref="C6:H6"/>
    <mergeCell ref="B2:I2"/>
    <mergeCell ref="C7:H7"/>
    <mergeCell ref="C8:H8"/>
    <mergeCell ref="C9:H9"/>
    <mergeCell ref="C10:H10"/>
    <mergeCell ref="C11:H11"/>
    <mergeCell ref="C12:H12"/>
    <mergeCell ref="C13:H13"/>
    <mergeCell ref="B22:H22"/>
    <mergeCell ref="C19:H19"/>
    <mergeCell ref="C20:H20"/>
    <mergeCell ref="C21:H21"/>
    <mergeCell ref="C15:H15"/>
    <mergeCell ref="C16:H16"/>
    <mergeCell ref="C17:H17"/>
    <mergeCell ref="C18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FE23-C7C6-48DF-892C-C4E7349D7E1E}">
  <dimension ref="B2:I23"/>
  <sheetViews>
    <sheetView showGridLines="0" workbookViewId="0">
      <selection activeCell="I23" sqref="I23"/>
    </sheetView>
  </sheetViews>
  <sheetFormatPr defaultRowHeight="15" x14ac:dyDescent="0.25"/>
  <cols>
    <col min="9" max="9" width="19.5703125" customWidth="1"/>
  </cols>
  <sheetData>
    <row r="2" spans="2:9" x14ac:dyDescent="0.25">
      <c r="B2" s="53" t="s">
        <v>19</v>
      </c>
      <c r="C2" s="53"/>
      <c r="D2" s="53"/>
      <c r="E2" s="53"/>
      <c r="F2" s="53"/>
      <c r="G2" s="53"/>
      <c r="H2" s="53"/>
      <c r="I2" s="53"/>
    </row>
    <row r="3" spans="2:9" ht="7.5" customHeight="1" x14ac:dyDescent="0.25"/>
    <row r="4" spans="2:9" x14ac:dyDescent="0.25">
      <c r="B4" s="3" t="s">
        <v>40</v>
      </c>
      <c r="C4" s="3"/>
      <c r="D4" s="3"/>
      <c r="E4" s="3"/>
      <c r="F4" s="1"/>
      <c r="G4" s="1"/>
      <c r="H4" s="1"/>
      <c r="I4" s="1"/>
    </row>
    <row r="5" spans="2:9" ht="10.5" customHeight="1" x14ac:dyDescent="0.25"/>
    <row r="6" spans="2:9" x14ac:dyDescent="0.25">
      <c r="B6" s="11" t="s">
        <v>21</v>
      </c>
      <c r="C6" s="52" t="s">
        <v>22</v>
      </c>
      <c r="D6" s="52"/>
      <c r="E6" s="52"/>
      <c r="F6" s="52"/>
      <c r="G6" s="52"/>
      <c r="H6" s="52"/>
      <c r="I6" s="11" t="s">
        <v>23</v>
      </c>
    </row>
    <row r="7" spans="2:9" ht="27.75" customHeight="1" x14ac:dyDescent="0.25">
      <c r="B7" s="13">
        <v>1</v>
      </c>
      <c r="C7" s="50" t="s">
        <v>41</v>
      </c>
      <c r="D7" s="50"/>
      <c r="E7" s="50"/>
      <c r="F7" s="50"/>
      <c r="G7" s="50"/>
      <c r="H7" s="50"/>
      <c r="I7" s="39">
        <v>3642476</v>
      </c>
    </row>
    <row r="8" spans="2:9" x14ac:dyDescent="0.25">
      <c r="B8" s="13">
        <v>2</v>
      </c>
      <c r="C8" s="50" t="s">
        <v>42</v>
      </c>
      <c r="D8" s="50"/>
      <c r="E8" s="50"/>
      <c r="F8" s="50"/>
      <c r="G8" s="50"/>
      <c r="H8" s="50"/>
      <c r="I8" s="40">
        <v>1976274739</v>
      </c>
    </row>
    <row r="9" spans="2:9" x14ac:dyDescent="0.25">
      <c r="B9" s="13">
        <v>3</v>
      </c>
      <c r="C9" s="50" t="s">
        <v>43</v>
      </c>
      <c r="D9" s="50"/>
      <c r="E9" s="50"/>
      <c r="F9" s="50"/>
      <c r="G9" s="50"/>
      <c r="H9" s="50"/>
      <c r="I9" s="39">
        <v>1744700000</v>
      </c>
    </row>
    <row r="10" spans="2:9" x14ac:dyDescent="0.25">
      <c r="B10" s="13">
        <v>4</v>
      </c>
      <c r="C10" s="50" t="s">
        <v>44</v>
      </c>
      <c r="D10" s="50"/>
      <c r="E10" s="50"/>
      <c r="F10" s="50"/>
      <c r="G10" s="50"/>
      <c r="H10" s="50"/>
      <c r="I10" s="40">
        <v>14620750</v>
      </c>
    </row>
    <row r="11" spans="2:9" ht="32.25" customHeight="1" x14ac:dyDescent="0.25">
      <c r="B11" s="13">
        <v>5</v>
      </c>
      <c r="C11" s="50" t="s">
        <v>45</v>
      </c>
      <c r="D11" s="50"/>
      <c r="E11" s="50"/>
      <c r="F11" s="50"/>
      <c r="G11" s="50"/>
      <c r="H11" s="50"/>
      <c r="I11" s="40">
        <v>169068515</v>
      </c>
    </row>
    <row r="12" spans="2:9" x14ac:dyDescent="0.25">
      <c r="B12" s="13">
        <v>6</v>
      </c>
      <c r="C12" s="50" t="s">
        <v>47</v>
      </c>
      <c r="D12" s="50"/>
      <c r="E12" s="50"/>
      <c r="F12" s="50"/>
      <c r="G12" s="50"/>
      <c r="H12" s="50"/>
      <c r="I12" s="40">
        <v>131540639</v>
      </c>
    </row>
    <row r="13" spans="2:9" x14ac:dyDescent="0.25">
      <c r="B13" s="13">
        <v>7</v>
      </c>
      <c r="C13" s="50" t="s">
        <v>46</v>
      </c>
      <c r="D13" s="50"/>
      <c r="E13" s="50"/>
      <c r="F13" s="50"/>
      <c r="G13" s="50"/>
      <c r="H13" s="50"/>
      <c r="I13" s="40">
        <v>221143403</v>
      </c>
    </row>
    <row r="14" spans="2:9" x14ac:dyDescent="0.25">
      <c r="B14" s="13">
        <v>8</v>
      </c>
      <c r="C14" s="50" t="s">
        <v>48</v>
      </c>
      <c r="D14" s="50"/>
      <c r="E14" s="50"/>
      <c r="F14" s="50"/>
      <c r="G14" s="50"/>
      <c r="H14" s="50"/>
      <c r="I14" s="40">
        <v>33984428</v>
      </c>
    </row>
    <row r="15" spans="2:9" x14ac:dyDescent="0.25">
      <c r="B15" s="13">
        <v>9</v>
      </c>
      <c r="C15" s="50" t="s">
        <v>27</v>
      </c>
      <c r="D15" s="50"/>
      <c r="E15" s="50"/>
      <c r="F15" s="50"/>
      <c r="G15" s="50"/>
      <c r="H15" s="50"/>
      <c r="I15" s="40">
        <v>574607968</v>
      </c>
    </row>
    <row r="16" spans="2:9" ht="30" customHeight="1" x14ac:dyDescent="0.25">
      <c r="B16" s="13">
        <v>10</v>
      </c>
      <c r="C16" s="50" t="s">
        <v>49</v>
      </c>
      <c r="D16" s="50"/>
      <c r="E16" s="50"/>
      <c r="F16" s="50"/>
      <c r="G16" s="50"/>
      <c r="H16" s="50"/>
      <c r="I16" s="40">
        <v>47960883</v>
      </c>
    </row>
    <row r="17" spans="2:9" x14ac:dyDescent="0.25">
      <c r="B17" s="13">
        <v>11</v>
      </c>
      <c r="C17" s="50" t="s">
        <v>28</v>
      </c>
      <c r="D17" s="50"/>
      <c r="E17" s="50"/>
      <c r="F17" s="50"/>
      <c r="G17" s="50"/>
      <c r="H17" s="50"/>
      <c r="I17" s="40">
        <v>1074872658</v>
      </c>
    </row>
    <row r="18" spans="2:9" x14ac:dyDescent="0.25">
      <c r="B18" s="13">
        <v>12</v>
      </c>
      <c r="C18" s="50" t="s">
        <v>50</v>
      </c>
      <c r="D18" s="50"/>
      <c r="E18" s="50"/>
      <c r="F18" s="50"/>
      <c r="G18" s="50"/>
      <c r="H18" s="50"/>
      <c r="I18" s="40">
        <v>3481600000</v>
      </c>
    </row>
    <row r="19" spans="2:9" x14ac:dyDescent="0.25">
      <c r="B19" s="13">
        <v>13</v>
      </c>
      <c r="C19" s="50" t="s">
        <v>29</v>
      </c>
      <c r="D19" s="50"/>
      <c r="E19" s="50"/>
      <c r="F19" s="50"/>
      <c r="G19" s="50"/>
      <c r="H19" s="50"/>
      <c r="I19" s="40">
        <v>569361758</v>
      </c>
    </row>
    <row r="20" spans="2:9" x14ac:dyDescent="0.25">
      <c r="B20" s="13">
        <v>14</v>
      </c>
      <c r="C20" s="50" t="s">
        <v>51</v>
      </c>
      <c r="D20" s="50"/>
      <c r="E20" s="50"/>
      <c r="F20" s="50"/>
      <c r="G20" s="50"/>
      <c r="H20" s="50"/>
      <c r="I20" s="40">
        <v>8267100000</v>
      </c>
    </row>
    <row r="21" spans="2:9" ht="31.5" customHeight="1" x14ac:dyDescent="0.25">
      <c r="B21" s="13">
        <v>15</v>
      </c>
      <c r="C21" s="50" t="s">
        <v>38</v>
      </c>
      <c r="D21" s="50"/>
      <c r="E21" s="50"/>
      <c r="F21" s="50"/>
      <c r="G21" s="50"/>
      <c r="H21" s="50"/>
      <c r="I21" s="40">
        <v>1838945568</v>
      </c>
    </row>
    <row r="22" spans="2:9" x14ac:dyDescent="0.25">
      <c r="B22" s="13">
        <v>16</v>
      </c>
      <c r="C22" s="50" t="s">
        <v>52</v>
      </c>
      <c r="D22" s="50"/>
      <c r="E22" s="50"/>
      <c r="F22" s="50"/>
      <c r="G22" s="50"/>
      <c r="H22" s="50"/>
      <c r="I22" s="40">
        <v>0</v>
      </c>
    </row>
    <row r="23" spans="2:9" x14ac:dyDescent="0.25">
      <c r="B23" s="49" t="s">
        <v>39</v>
      </c>
      <c r="C23" s="49"/>
      <c r="D23" s="49"/>
      <c r="E23" s="49"/>
      <c r="F23" s="49"/>
      <c r="G23" s="49"/>
      <c r="H23" s="49"/>
      <c r="I23" s="41">
        <f>SUM(I7:I22)</f>
        <v>20149423785</v>
      </c>
    </row>
  </sheetData>
  <mergeCells count="19">
    <mergeCell ref="C10:H10"/>
    <mergeCell ref="B2:I2"/>
    <mergeCell ref="C6:H6"/>
    <mergeCell ref="C7:H7"/>
    <mergeCell ref="C8:H8"/>
    <mergeCell ref="C9:H9"/>
    <mergeCell ref="B23:H23"/>
    <mergeCell ref="C21:H21"/>
    <mergeCell ref="C11:H11"/>
    <mergeCell ref="C13:H13"/>
    <mergeCell ref="C14:H14"/>
    <mergeCell ref="C15:H15"/>
    <mergeCell ref="C16:H16"/>
    <mergeCell ref="C12:H12"/>
    <mergeCell ref="C17:H17"/>
    <mergeCell ref="C18:H18"/>
    <mergeCell ref="C19:H19"/>
    <mergeCell ref="C20:H20"/>
    <mergeCell ref="C22:H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3B8E-5C8F-4C2F-92A4-4011E60A59F0}">
  <dimension ref="B2:I19"/>
  <sheetViews>
    <sheetView showGridLines="0" workbookViewId="0">
      <selection activeCell="B2" sqref="B2:I2"/>
    </sheetView>
  </sheetViews>
  <sheetFormatPr defaultRowHeight="15" x14ac:dyDescent="0.25"/>
  <cols>
    <col min="9" max="9" width="19.5703125" customWidth="1"/>
  </cols>
  <sheetData>
    <row r="2" spans="2:9" x14ac:dyDescent="0.25">
      <c r="B2" s="53" t="s">
        <v>19</v>
      </c>
      <c r="C2" s="53"/>
      <c r="D2" s="53"/>
      <c r="E2" s="53"/>
      <c r="F2" s="53"/>
      <c r="G2" s="53"/>
      <c r="H2" s="53"/>
      <c r="I2" s="53"/>
    </row>
    <row r="3" spans="2:9" ht="6" customHeight="1" x14ac:dyDescent="0.25"/>
    <row r="4" spans="2:9" x14ac:dyDescent="0.25">
      <c r="B4" s="3" t="s">
        <v>53</v>
      </c>
      <c r="C4" s="3"/>
      <c r="D4" s="3"/>
      <c r="E4" s="3"/>
      <c r="F4" s="1"/>
      <c r="G4" s="1"/>
      <c r="H4" s="1"/>
      <c r="I4" s="1"/>
    </row>
    <row r="5" spans="2:9" ht="10.5" customHeight="1" x14ac:dyDescent="0.25"/>
    <row r="6" spans="2:9" x14ac:dyDescent="0.25">
      <c r="B6" s="11" t="s">
        <v>21</v>
      </c>
      <c r="C6" s="52" t="s">
        <v>22</v>
      </c>
      <c r="D6" s="52"/>
      <c r="E6" s="52"/>
      <c r="F6" s="52"/>
      <c r="G6" s="52"/>
      <c r="H6" s="52"/>
      <c r="I6" s="11" t="s">
        <v>23</v>
      </c>
    </row>
    <row r="7" spans="2:9" ht="27.75" customHeight="1" x14ac:dyDescent="0.25">
      <c r="B7" s="13">
        <v>1</v>
      </c>
      <c r="C7" s="50" t="s">
        <v>54</v>
      </c>
      <c r="D7" s="50"/>
      <c r="E7" s="50"/>
      <c r="F7" s="50"/>
      <c r="G7" s="50"/>
      <c r="H7" s="50"/>
      <c r="I7" s="39">
        <v>537051925</v>
      </c>
    </row>
    <row r="8" spans="2:9" ht="44.25" customHeight="1" x14ac:dyDescent="0.25">
      <c r="B8" s="13">
        <v>2</v>
      </c>
      <c r="C8" s="50" t="s">
        <v>55</v>
      </c>
      <c r="D8" s="50"/>
      <c r="E8" s="50"/>
      <c r="F8" s="50"/>
      <c r="G8" s="50"/>
      <c r="H8" s="50"/>
      <c r="I8" s="40">
        <v>11753520</v>
      </c>
    </row>
    <row r="9" spans="2:9" x14ac:dyDescent="0.25">
      <c r="B9" s="13">
        <v>3</v>
      </c>
      <c r="C9" s="50" t="s">
        <v>56</v>
      </c>
      <c r="D9" s="50"/>
      <c r="E9" s="50"/>
      <c r="F9" s="50"/>
      <c r="G9" s="50"/>
      <c r="H9" s="50"/>
      <c r="I9" s="39">
        <v>3054006802</v>
      </c>
    </row>
    <row r="10" spans="2:9" ht="60.75" customHeight="1" x14ac:dyDescent="0.25">
      <c r="B10" s="13">
        <v>4</v>
      </c>
      <c r="C10" s="50" t="s">
        <v>57</v>
      </c>
      <c r="D10" s="50"/>
      <c r="E10" s="50"/>
      <c r="F10" s="50"/>
      <c r="G10" s="50"/>
      <c r="H10" s="50"/>
      <c r="I10" s="40">
        <v>6313700437</v>
      </c>
    </row>
    <row r="11" spans="2:9" x14ac:dyDescent="0.25">
      <c r="B11" s="13">
        <v>5</v>
      </c>
      <c r="C11" s="50" t="s">
        <v>58</v>
      </c>
      <c r="D11" s="50"/>
      <c r="E11" s="50"/>
      <c r="F11" s="50"/>
      <c r="G11" s="50"/>
      <c r="H11" s="50"/>
      <c r="I11" s="40">
        <v>251395769</v>
      </c>
    </row>
    <row r="12" spans="2:9" x14ac:dyDescent="0.25">
      <c r="B12" s="13">
        <v>6</v>
      </c>
      <c r="C12" s="50" t="s">
        <v>59</v>
      </c>
      <c r="D12" s="50"/>
      <c r="E12" s="50"/>
      <c r="F12" s="50"/>
      <c r="G12" s="50"/>
      <c r="H12" s="50"/>
      <c r="I12" s="40">
        <v>87212774</v>
      </c>
    </row>
    <row r="13" spans="2:9" x14ac:dyDescent="0.25">
      <c r="B13" s="13">
        <v>7</v>
      </c>
      <c r="C13" s="50" t="s">
        <v>60</v>
      </c>
      <c r="D13" s="50"/>
      <c r="E13" s="50"/>
      <c r="F13" s="50"/>
      <c r="G13" s="50"/>
      <c r="H13" s="50"/>
      <c r="I13" s="40">
        <v>302149500</v>
      </c>
    </row>
    <row r="14" spans="2:9" x14ac:dyDescent="0.25">
      <c r="B14" s="13">
        <v>8</v>
      </c>
      <c r="C14" s="50" t="s">
        <v>61</v>
      </c>
      <c r="D14" s="50"/>
      <c r="E14" s="50"/>
      <c r="F14" s="50"/>
      <c r="G14" s="50"/>
      <c r="H14" s="50"/>
      <c r="I14" s="40">
        <v>89396</v>
      </c>
    </row>
    <row r="15" spans="2:9" x14ac:dyDescent="0.25">
      <c r="B15" s="13">
        <v>9</v>
      </c>
      <c r="C15" s="50" t="s">
        <v>62</v>
      </c>
      <c r="D15" s="50"/>
      <c r="E15" s="50"/>
      <c r="F15" s="50"/>
      <c r="G15" s="50"/>
      <c r="H15" s="50"/>
      <c r="I15" s="40">
        <v>0</v>
      </c>
    </row>
    <row r="16" spans="2:9" x14ac:dyDescent="0.25">
      <c r="B16" s="13">
        <v>10</v>
      </c>
      <c r="C16" s="50" t="s">
        <v>63</v>
      </c>
      <c r="D16" s="50"/>
      <c r="E16" s="50"/>
      <c r="F16" s="50"/>
      <c r="G16" s="50"/>
      <c r="H16" s="50"/>
      <c r="I16" s="40">
        <v>0</v>
      </c>
    </row>
    <row r="17" spans="2:9" x14ac:dyDescent="0.25">
      <c r="B17" s="13">
        <v>11</v>
      </c>
      <c r="C17" s="50" t="s">
        <v>64</v>
      </c>
      <c r="D17" s="50"/>
      <c r="E17" s="50"/>
      <c r="F17" s="50"/>
      <c r="G17" s="50"/>
      <c r="H17" s="50"/>
      <c r="I17" s="40">
        <v>0</v>
      </c>
    </row>
    <row r="18" spans="2:9" x14ac:dyDescent="0.25">
      <c r="B18" s="13">
        <v>12</v>
      </c>
      <c r="C18" s="50" t="s">
        <v>37</v>
      </c>
      <c r="D18" s="50"/>
      <c r="E18" s="50"/>
      <c r="F18" s="50"/>
      <c r="G18" s="50"/>
      <c r="H18" s="50"/>
      <c r="I18" s="40">
        <v>0</v>
      </c>
    </row>
    <row r="19" spans="2:9" x14ac:dyDescent="0.25">
      <c r="B19" s="49" t="s">
        <v>39</v>
      </c>
      <c r="C19" s="49"/>
      <c r="D19" s="49"/>
      <c r="E19" s="49"/>
      <c r="F19" s="49"/>
      <c r="G19" s="49"/>
      <c r="H19" s="49"/>
      <c r="I19" s="42">
        <f>SUM(I7:I18)</f>
        <v>10557360123</v>
      </c>
    </row>
  </sheetData>
  <mergeCells count="15">
    <mergeCell ref="C10:H10"/>
    <mergeCell ref="B2:I2"/>
    <mergeCell ref="C6:H6"/>
    <mergeCell ref="C7:H7"/>
    <mergeCell ref="C8:H8"/>
    <mergeCell ref="C9:H9"/>
    <mergeCell ref="B19:H19"/>
    <mergeCell ref="C17:H17"/>
    <mergeCell ref="C18:H18"/>
    <mergeCell ref="C11:H11"/>
    <mergeCell ref="C12:H12"/>
    <mergeCell ref="C13:H13"/>
    <mergeCell ref="C14:H14"/>
    <mergeCell ref="C15:H15"/>
    <mergeCell ref="C16:H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27"/>
  <sheetViews>
    <sheetView showGridLines="0" tabSelected="1" topLeftCell="A7" workbookViewId="0">
      <selection activeCell="K26" sqref="K26"/>
    </sheetView>
  </sheetViews>
  <sheetFormatPr defaultRowHeight="15" x14ac:dyDescent="0.25"/>
  <cols>
    <col min="2" max="2" width="44" customWidth="1"/>
    <col min="3" max="3" width="16.28515625" customWidth="1"/>
    <col min="4" max="4" width="34.85546875" customWidth="1"/>
    <col min="6" max="6" width="19.7109375" customWidth="1"/>
    <col min="7" max="7" width="12.42578125" customWidth="1"/>
    <col min="8" max="8" width="10.42578125" customWidth="1"/>
    <col min="9" max="9" width="13" customWidth="1"/>
    <col min="10" max="10" width="10.42578125" customWidth="1"/>
    <col min="11" max="11" width="10.7109375" customWidth="1"/>
  </cols>
  <sheetData>
    <row r="2" spans="1:13" x14ac:dyDescent="0.25">
      <c r="B2" s="53" t="s">
        <v>19</v>
      </c>
      <c r="C2" s="53"/>
      <c r="D2" s="53"/>
    </row>
    <row r="4" spans="1:13" ht="18" customHeight="1" x14ac:dyDescent="0.25">
      <c r="B4" s="28" t="s">
        <v>1</v>
      </c>
      <c r="C4" s="20" t="s">
        <v>2</v>
      </c>
      <c r="D4" s="20" t="s">
        <v>3</v>
      </c>
      <c r="G4" t="s">
        <v>68</v>
      </c>
      <c r="H4" s="19">
        <v>5</v>
      </c>
      <c r="M4">
        <v>5</v>
      </c>
    </row>
    <row r="5" spans="1:13" ht="15.75" customHeight="1" x14ac:dyDescent="0.25">
      <c r="B5" s="47" t="s">
        <v>70</v>
      </c>
      <c r="C5" s="15">
        <f>'BKEL Claims'!I23/10^7</f>
        <v>2014.9423784999999</v>
      </c>
      <c r="D5" s="14"/>
      <c r="M5">
        <v>7</v>
      </c>
    </row>
    <row r="6" spans="1:13" ht="16.5" customHeight="1" x14ac:dyDescent="0.25">
      <c r="B6" s="47" t="s">
        <v>69</v>
      </c>
      <c r="C6" s="16">
        <v>0</v>
      </c>
      <c r="D6" s="14"/>
      <c r="G6" s="54" t="s">
        <v>15</v>
      </c>
      <c r="H6" s="54"/>
      <c r="I6" s="54"/>
    </row>
    <row r="7" spans="1:13" ht="18" customHeight="1" x14ac:dyDescent="0.25">
      <c r="B7" s="48" t="s">
        <v>77</v>
      </c>
      <c r="C7" s="18">
        <f>C5-C6</f>
        <v>2014.9423784999999</v>
      </c>
      <c r="D7" s="17"/>
      <c r="G7" s="55" t="s">
        <v>67</v>
      </c>
      <c r="H7" s="55"/>
      <c r="I7" s="38">
        <v>0.14000000000000001</v>
      </c>
      <c r="J7" s="21" t="s">
        <v>7</v>
      </c>
    </row>
    <row r="8" spans="1:13" ht="20.25" customHeight="1" x14ac:dyDescent="0.25">
      <c r="B8" s="44" t="s">
        <v>65</v>
      </c>
      <c r="C8" s="15">
        <f>'EPC Claims'!I22/10^7</f>
        <v>689.3119815</v>
      </c>
      <c r="G8" s="55" t="s">
        <v>71</v>
      </c>
      <c r="H8" s="55"/>
      <c r="I8" s="36">
        <v>2.5000000000000001E-2</v>
      </c>
    </row>
    <row r="9" spans="1:13" ht="32.25" customHeight="1" x14ac:dyDescent="0.25">
      <c r="B9" s="44" t="s">
        <v>78</v>
      </c>
      <c r="C9" s="15">
        <f>'NHAI Claims'!I19/10^7</f>
        <v>1055.7360123000001</v>
      </c>
      <c r="G9" s="56" t="s">
        <v>72</v>
      </c>
      <c r="H9" s="56"/>
      <c r="I9" s="37">
        <f>SUM(I7:I8)</f>
        <v>0.16500000000000001</v>
      </c>
    </row>
    <row r="10" spans="1:13" ht="18" customHeight="1" x14ac:dyDescent="0.25">
      <c r="B10" s="48" t="s">
        <v>76</v>
      </c>
      <c r="C10" s="18">
        <f>C7-C8-C9</f>
        <v>269.89438469999982</v>
      </c>
      <c r="D10" s="17"/>
    </row>
    <row r="11" spans="1:13" ht="37.5" customHeight="1" x14ac:dyDescent="0.25">
      <c r="A11" s="23">
        <v>0.45</v>
      </c>
      <c r="B11" s="43" t="s">
        <v>74</v>
      </c>
      <c r="C11" s="15">
        <f>C10*A11</f>
        <v>121.45247311499992</v>
      </c>
      <c r="D11" s="26"/>
      <c r="E11" s="12"/>
      <c r="H11" s="15">
        <f>C13</f>
        <v>103.23460214774994</v>
      </c>
      <c r="I11" s="7">
        <f>1/(1+I9)^H4</f>
        <v>0.46598332205042353</v>
      </c>
    </row>
    <row r="12" spans="1:13" ht="30" x14ac:dyDescent="0.25">
      <c r="A12" s="23">
        <v>0.15</v>
      </c>
      <c r="B12" s="47" t="s">
        <v>75</v>
      </c>
      <c r="C12" s="15">
        <f>C11*A12</f>
        <v>18.217870967249986</v>
      </c>
      <c r="D12" s="25"/>
      <c r="E12" s="12"/>
      <c r="G12" s="35" t="s">
        <v>5</v>
      </c>
      <c r="H12" s="15">
        <f>H11*I11</f>
        <v>48.105602859362307</v>
      </c>
    </row>
    <row r="13" spans="1:13" x14ac:dyDescent="0.25">
      <c r="B13" s="48" t="s">
        <v>66</v>
      </c>
      <c r="C13" s="18">
        <f>C11-C12</f>
        <v>103.23460214774994</v>
      </c>
      <c r="D13" s="17"/>
    </row>
    <row r="14" spans="1:13" hidden="1" x14ac:dyDescent="0.25">
      <c r="B14" s="48" t="s">
        <v>8</v>
      </c>
      <c r="C14" s="22">
        <f>H12</f>
        <v>48.105602859362307</v>
      </c>
      <c r="D14" s="17" t="s">
        <v>6</v>
      </c>
    </row>
    <row r="15" spans="1:13" hidden="1" x14ac:dyDescent="0.25">
      <c r="B15" s="48" t="s">
        <v>4</v>
      </c>
      <c r="C15" s="22" t="e">
        <f>C14-#REF!</f>
        <v>#REF!</v>
      </c>
      <c r="D15" s="17" t="s">
        <v>9</v>
      </c>
    </row>
    <row r="16" spans="1:13" ht="19.5" hidden="1" customHeight="1" x14ac:dyDescent="0.25">
      <c r="B16" s="45" t="s">
        <v>0</v>
      </c>
      <c r="C16" s="24" t="e">
        <f>C15</f>
        <v>#REF!</v>
      </c>
      <c r="D16" s="2"/>
    </row>
    <row r="17" spans="2:11" x14ac:dyDescent="0.25">
      <c r="B17" s="46"/>
    </row>
    <row r="18" spans="2:11" ht="38.25" customHeight="1" x14ac:dyDescent="0.25">
      <c r="B18" s="34" t="s">
        <v>73</v>
      </c>
      <c r="C18" s="33">
        <f>H12</f>
        <v>48.105602859362307</v>
      </c>
      <c r="D18" s="27" t="s">
        <v>10</v>
      </c>
    </row>
    <row r="20" spans="2:11" ht="22.5" customHeight="1" x14ac:dyDescent="0.25">
      <c r="F20" s="4" t="s">
        <v>11</v>
      </c>
      <c r="G20" s="9">
        <v>1</v>
      </c>
      <c r="H20" s="9">
        <f>G20+1</f>
        <v>2</v>
      </c>
      <c r="I20" s="9">
        <f t="shared" ref="I20:K20" si="0">H20+1</f>
        <v>3</v>
      </c>
      <c r="J20" s="9">
        <f t="shared" si="0"/>
        <v>4</v>
      </c>
      <c r="K20" s="9">
        <f t="shared" si="0"/>
        <v>5</v>
      </c>
    </row>
    <row r="21" spans="2:11" ht="18" customHeight="1" x14ac:dyDescent="0.25">
      <c r="F21" s="5" t="s">
        <v>17</v>
      </c>
      <c r="G21" s="8">
        <f>C13</f>
        <v>103.23460214774994</v>
      </c>
      <c r="H21" s="6"/>
      <c r="I21" s="6"/>
      <c r="J21" s="6"/>
      <c r="K21" s="6"/>
    </row>
    <row r="22" spans="2:11" ht="18" customHeight="1" x14ac:dyDescent="0.25">
      <c r="F22" s="5" t="s">
        <v>12</v>
      </c>
      <c r="G22" s="8">
        <v>0</v>
      </c>
      <c r="H22" s="8">
        <v>0</v>
      </c>
      <c r="I22" s="8">
        <v>0</v>
      </c>
      <c r="J22" s="8">
        <v>0</v>
      </c>
      <c r="K22" s="8">
        <f>C13</f>
        <v>103.23460214774994</v>
      </c>
    </row>
    <row r="23" spans="2:11" ht="18" customHeight="1" x14ac:dyDescent="0.25">
      <c r="F23" s="5" t="s">
        <v>13</v>
      </c>
      <c r="G23" s="6">
        <v>1</v>
      </c>
      <c r="H23" s="6">
        <f>G23+1</f>
        <v>2</v>
      </c>
      <c r="I23" s="6">
        <f t="shared" ref="I23:K23" si="1">H23+1</f>
        <v>3</v>
      </c>
      <c r="J23" s="6">
        <f t="shared" si="1"/>
        <v>4</v>
      </c>
      <c r="K23" s="6">
        <f t="shared" si="1"/>
        <v>5</v>
      </c>
    </row>
    <row r="24" spans="2:11" ht="18" customHeight="1" x14ac:dyDescent="0.25">
      <c r="F24" s="5" t="s">
        <v>14</v>
      </c>
      <c r="G24" s="30">
        <f>1/(1+$G$25)^G23</f>
        <v>0.85836909871244638</v>
      </c>
      <c r="H24" s="30">
        <f>1/(1+$G$25)^H23</f>
        <v>0.73679750962441737</v>
      </c>
      <c r="I24" s="30">
        <f>1/(1+$G$25)^I23</f>
        <v>0.63244421426988617</v>
      </c>
      <c r="J24" s="30">
        <f>1/(1+$G$25)^J23</f>
        <v>0.54287057018874341</v>
      </c>
      <c r="K24" s="30">
        <f>1/(1+$G$25)^K23</f>
        <v>0.46598332205042353</v>
      </c>
    </row>
    <row r="25" spans="2:11" ht="18" customHeight="1" x14ac:dyDescent="0.25">
      <c r="F25" s="5" t="s">
        <v>15</v>
      </c>
      <c r="G25" s="31">
        <f>I9</f>
        <v>0.16500000000000001</v>
      </c>
      <c r="H25" s="6"/>
      <c r="I25" s="6"/>
      <c r="J25" s="6"/>
      <c r="K25" s="6"/>
    </row>
    <row r="26" spans="2:11" ht="18" customHeight="1" x14ac:dyDescent="0.25">
      <c r="F26" s="5" t="s">
        <v>16</v>
      </c>
      <c r="G26" s="8">
        <f>G22*G24</f>
        <v>0</v>
      </c>
      <c r="H26" s="8">
        <f t="shared" ref="H26:K26" si="2">H22*H24</f>
        <v>0</v>
      </c>
      <c r="I26" s="8">
        <f t="shared" si="2"/>
        <v>0</v>
      </c>
      <c r="J26" s="8">
        <f t="shared" si="2"/>
        <v>0</v>
      </c>
      <c r="K26" s="8">
        <f t="shared" si="2"/>
        <v>48.105602859362307</v>
      </c>
    </row>
    <row r="27" spans="2:11" ht="31.5" customHeight="1" x14ac:dyDescent="0.25">
      <c r="F27" s="32" t="s">
        <v>18</v>
      </c>
      <c r="G27" s="33">
        <f>SUM(G26:K26)</f>
        <v>48.105602859362307</v>
      </c>
      <c r="H27" s="4"/>
      <c r="I27" s="4"/>
      <c r="J27" s="4"/>
      <c r="K27" s="29"/>
    </row>
  </sheetData>
  <mergeCells count="5">
    <mergeCell ref="G6:I6"/>
    <mergeCell ref="G7:H7"/>
    <mergeCell ref="G8:H8"/>
    <mergeCell ref="G9:H9"/>
    <mergeCell ref="B2:D2"/>
  </mergeCells>
  <dataValidations count="1">
    <dataValidation type="list" allowBlank="1" showInputMessage="1" showErrorMessage="1" sqref="H4" xr:uid="{00000000-0002-0000-0600-000000000000}">
      <formula1>$M$4:$M$5</formula1>
    </dataValidation>
  </dataValidations>
  <hyperlinks>
    <hyperlink ref="J7" r:id="rId1" xr:uid="{00000000-0004-0000-06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EPC Claims</vt:lpstr>
      <vt:lpstr>BKEL Claims</vt:lpstr>
      <vt:lpstr>NHAI Claims</vt:lpstr>
      <vt:lpstr>Arbitration Method 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2022-12-13T06:15:42Z</dcterms:modified>
</cp:coreProperties>
</file>