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Z:\In Progress Files\Abhinav Chaturvedi\VIS(2022-23)-PL442-351-629_15-3\Report\"/>
    </mc:Choice>
  </mc:AlternateContent>
  <xr:revisionPtr revIDLastSave="0" documentId="13_ncr:1_{F96A13E7-3D63-4383-981F-79B3E5C7C8FC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Sheet1" sheetId="1" r:id="rId1"/>
    <sheet name="Sheet3" sheetId="3" r:id="rId2"/>
    <sheet name="Sheet2" sheetId="2" r:id="rId3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6" i="3" l="1"/>
  <c r="H15" i="3"/>
  <c r="I14" i="3"/>
  <c r="F6" i="2"/>
  <c r="I6" i="2" s="1"/>
  <c r="F5" i="2"/>
  <c r="F4" i="2"/>
  <c r="I4" i="2" s="1"/>
  <c r="E9" i="2"/>
  <c r="E6" i="2"/>
  <c r="E12" i="2"/>
  <c r="E5" i="2"/>
  <c r="E4" i="2"/>
  <c r="F12" i="3"/>
  <c r="J12" i="3"/>
  <c r="H19" i="3"/>
  <c r="H18" i="3"/>
  <c r="H14" i="3"/>
  <c r="J8" i="3"/>
  <c r="J7" i="3"/>
  <c r="J6" i="3"/>
  <c r="J5" i="3"/>
  <c r="F8" i="3"/>
  <c r="F7" i="3"/>
  <c r="F6" i="3"/>
  <c r="F5" i="3"/>
  <c r="D8" i="3"/>
  <c r="I8" i="3" s="1"/>
  <c r="D7" i="3"/>
  <c r="I7" i="3" s="1"/>
  <c r="D6" i="3"/>
  <c r="I6" i="3" s="1"/>
  <c r="D5" i="3"/>
  <c r="I5" i="3" s="1"/>
  <c r="H8" i="3"/>
  <c r="H7" i="3"/>
  <c r="H6" i="3"/>
  <c r="H5" i="3"/>
  <c r="I5" i="2"/>
  <c r="G1" i="2"/>
  <c r="D9" i="2"/>
  <c r="K16" i="2"/>
  <c r="J16" i="2"/>
  <c r="I16" i="2"/>
  <c r="J15" i="2"/>
  <c r="I15" i="2"/>
  <c r="K14" i="2"/>
  <c r="K15" i="2" s="1"/>
  <c r="O20" i="1"/>
  <c r="O19" i="1"/>
  <c r="O9" i="1"/>
  <c r="I15" i="3" l="1"/>
  <c r="I9" i="2"/>
  <c r="J6" i="2"/>
  <c r="K6" i="2" s="1"/>
  <c r="J5" i="2"/>
  <c r="K5" i="2" s="1"/>
  <c r="J4" i="2"/>
  <c r="O21" i="1"/>
  <c r="O23" i="1" s="1"/>
  <c r="F9" i="2"/>
  <c r="J9" i="2" l="1"/>
  <c r="K4" i="2"/>
  <c r="K9" i="2" s="1"/>
  <c r="K10" i="2" s="1"/>
</calcChain>
</file>

<file path=xl/sharedStrings.xml><?xml version="1.0" encoding="utf-8"?>
<sst xmlns="http://schemas.openxmlformats.org/spreadsheetml/2006/main" count="32" uniqueCount="24">
  <si>
    <t>BUA sqft</t>
  </si>
  <si>
    <t>Permissible</t>
  </si>
  <si>
    <t>taken</t>
  </si>
  <si>
    <t>GF</t>
  </si>
  <si>
    <t>FF</t>
  </si>
  <si>
    <t>SF</t>
  </si>
  <si>
    <t>TF</t>
  </si>
  <si>
    <t>Terrace</t>
  </si>
  <si>
    <t>RCC</t>
  </si>
  <si>
    <t>Shed</t>
  </si>
  <si>
    <t>sqyd</t>
  </si>
  <si>
    <t>sqm</t>
  </si>
  <si>
    <t>sqft</t>
  </si>
  <si>
    <t>GC</t>
  </si>
  <si>
    <t>BUA</t>
  </si>
  <si>
    <t>YOC</t>
  </si>
  <si>
    <t>COC</t>
  </si>
  <si>
    <t>GCRC</t>
  </si>
  <si>
    <t>Dep</t>
  </si>
  <si>
    <t>DRC</t>
  </si>
  <si>
    <t>Sale price</t>
  </si>
  <si>
    <t>Plot area</t>
  </si>
  <si>
    <t>Land Value</t>
  </si>
  <si>
    <t>Land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</si>
</sst>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">
    <xf numFmtId="0" fontId="0" fillId="0" borderId="0" xfId="0"/>
    <xf numFmtId="164" fontId="0" fillId="0" borderId="0" xfId="1" applyNumberFormat="1" applyFont="1"/>
    <xf numFmtId="0" fontId="0" fillId="0" borderId="0" xfId="0"/>
    <xf numFmtId="164" fontId="0" fillId="0" borderId="0" xfId="2" applyNumberFormat="1" applyFont="1"/>
    <xf numFmtId="164" fontId="0" fillId="0" borderId="0" xfId="0" applyNumberFormat="1"/>
    <xf numFmtId="9" fontId="0" fillId="0" borderId="0" xfId="3" applyFont="1"/>
    <xf numFmtId="43" fontId="0" fillId="0" borderId="0" xfId="1" applyFont="1"/>
    <xf numFmtId="0" fontId="0" fillId="0" borderId="0" xfId="0" applyAlignment="1">
      <alignment horizontal="center"/>
    </xf>
    <xf numFmtId="43" fontId="0" fillId="0" borderId="0" xfId="0" applyNumberFormat="1"/>
  </cellXfs>
  <cellStyles count="4">
    <cellStyle name="Comma" xfId="1" builtinId="3"/>
    <cellStyle name="Comma 2" xfId="2" xr:uid="{317E9728-6A39-4D05-B17E-FE3E891EF775}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466724</xdr:colOff>
      <xdr:row>26</xdr:row>
      <xdr:rowOff>3980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AE835A-A2B4-0D95-3ED4-531F618490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347" t="9412" r="10394" b="3056"/>
        <a:stretch/>
      </xdr:blipFill>
      <xdr:spPr>
        <a:xfrm>
          <a:off x="0" y="0"/>
          <a:ext cx="7781924" cy="4956980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2</xdr:row>
      <xdr:rowOff>171450</xdr:rowOff>
    </xdr:from>
    <xdr:to>
      <xdr:col>8</xdr:col>
      <xdr:colOff>257175</xdr:colOff>
      <xdr:row>7</xdr:row>
      <xdr:rowOff>19049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1B449F3-CC5E-6E74-7209-90F5AD1D33CF}"/>
            </a:ext>
          </a:extLst>
        </xdr:cNvPr>
        <xdr:cNvSpPr/>
      </xdr:nvSpPr>
      <xdr:spPr>
        <a:xfrm>
          <a:off x="333375" y="552450"/>
          <a:ext cx="4800600" cy="80009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95249</xdr:colOff>
      <xdr:row>27</xdr:row>
      <xdr:rowOff>38100</xdr:rowOff>
    </xdr:from>
    <xdr:to>
      <xdr:col>12</xdr:col>
      <xdr:colOff>386194</xdr:colOff>
      <xdr:row>40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2F3697-0499-1B09-FA7B-B877D21E83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056" t="32628" r="6867" b="15606"/>
        <a:stretch/>
      </xdr:blipFill>
      <xdr:spPr>
        <a:xfrm>
          <a:off x="95249" y="5181600"/>
          <a:ext cx="7606145" cy="25717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42</xdr:row>
      <xdr:rowOff>104774</xdr:rowOff>
    </xdr:from>
    <xdr:to>
      <xdr:col>12</xdr:col>
      <xdr:colOff>476249</xdr:colOff>
      <xdr:row>55</xdr:row>
      <xdr:rowOff>115940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C4ADA4D-5EE3-4EDD-592B-D4A1D2C1D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703" t="25412" r="7220" b="25645"/>
        <a:stretch/>
      </xdr:blipFill>
      <xdr:spPr>
        <a:xfrm>
          <a:off x="9524" y="8105774"/>
          <a:ext cx="7781925" cy="2487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57149</xdr:rowOff>
    </xdr:from>
    <xdr:to>
      <xdr:col>12</xdr:col>
      <xdr:colOff>418056</xdr:colOff>
      <xdr:row>69</xdr:row>
      <xdr:rowOff>142874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98EBF1A-E0CB-0846-7E2F-1036B957E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997" t="25412" r="6161" b="22822"/>
        <a:stretch/>
      </xdr:blipFill>
      <xdr:spPr>
        <a:xfrm>
          <a:off x="0" y="10725149"/>
          <a:ext cx="7733256" cy="2562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47625</xdr:rowOff>
    </xdr:from>
    <xdr:to>
      <xdr:col>12</xdr:col>
      <xdr:colOff>406976</xdr:colOff>
      <xdr:row>83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F8D507-64AC-F9B7-1D73-996780F6E0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350" t="27609" r="7220" b="20626"/>
        <a:stretch/>
      </xdr:blipFill>
      <xdr:spPr>
        <a:xfrm>
          <a:off x="0" y="13382625"/>
          <a:ext cx="7722176" cy="2600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O7:O23"/>
  <sheetViews>
    <sheetView topLeftCell="A23" zoomScaleNormal="100" workbookViewId="0">
      <selection activeCell="O48" sqref="O48"/>
    </sheetView>
  </sheetViews>
  <sheetFormatPr defaultRowHeight="15" x14ac:dyDescent="0.25"/>
  <cols>
    <col min="15" max="15" width="16.42578125" style="1" bestFit="1" customWidth="1"/>
    <col min="16" max="16" width="26.42578125" customWidth="1"/>
  </cols>
  <sheetData>
    <row r="7" spans="15:15" x14ac:dyDescent="0.25">
      <c r="O7" s="1">
        <v>921.65</v>
      </c>
    </row>
    <row r="8" spans="15:15" x14ac:dyDescent="0.25">
      <c r="O8" s="1">
        <v>16000</v>
      </c>
    </row>
    <row r="9" spans="15:15" x14ac:dyDescent="0.25">
      <c r="O9" s="1">
        <f>O8*O7</f>
        <v>14746400</v>
      </c>
    </row>
    <row r="18" spans="15:15" x14ac:dyDescent="0.25">
      <c r="O18" s="1">
        <v>30000</v>
      </c>
    </row>
    <row r="19" spans="15:15" x14ac:dyDescent="0.25">
      <c r="O19" s="1">
        <f>O18*1200</f>
        <v>36000000</v>
      </c>
    </row>
    <row r="20" spans="15:15" x14ac:dyDescent="0.25">
      <c r="O20" s="1">
        <f>11*10^7</f>
        <v>110000000</v>
      </c>
    </row>
    <row r="21" spans="15:15" x14ac:dyDescent="0.25">
      <c r="O21" s="1">
        <f>O20-O19</f>
        <v>74000000</v>
      </c>
    </row>
    <row r="22" spans="15:15" x14ac:dyDescent="0.25">
      <c r="O22" s="1">
        <v>3333</v>
      </c>
    </row>
    <row r="23" spans="15:15" x14ac:dyDescent="0.25">
      <c r="O23" s="1">
        <f>O21/O22</f>
        <v>22202.220222022203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78F22-2AB8-49F6-843A-089443A935D2}">
  <dimension ref="C3:J19"/>
  <sheetViews>
    <sheetView tabSelected="1" topLeftCell="C1" workbookViewId="0">
      <selection activeCell="J12" sqref="J12"/>
    </sheetView>
  </sheetViews>
  <sheetFormatPr defaultRowHeight="15" x14ac:dyDescent="0.25"/>
  <cols>
    <col min="4" max="4" width="12.5703125" style="1" bestFit="1" customWidth="1"/>
    <col min="6" max="6" width="9.140625" style="2"/>
    <col min="8" max="8" width="14.28515625" style="1" bestFit="1" customWidth="1"/>
    <col min="9" max="9" width="14.28515625" bestFit="1" customWidth="1"/>
    <col min="10" max="10" width="11.5703125" style="1" bestFit="1" customWidth="1"/>
  </cols>
  <sheetData>
    <row r="3" spans="3:10" x14ac:dyDescent="0.25">
      <c r="E3" t="s">
        <v>11</v>
      </c>
      <c r="F3" s="2" t="s">
        <v>10</v>
      </c>
      <c r="G3" t="s">
        <v>12</v>
      </c>
    </row>
    <row r="4" spans="3:10" x14ac:dyDescent="0.25">
      <c r="C4" t="s">
        <v>20</v>
      </c>
      <c r="E4" s="7" t="s">
        <v>21</v>
      </c>
      <c r="F4" s="7"/>
      <c r="G4" t="s">
        <v>14</v>
      </c>
      <c r="H4" s="1" t="s">
        <v>16</v>
      </c>
      <c r="I4" t="s">
        <v>22</v>
      </c>
      <c r="J4" s="1" t="s">
        <v>23</v>
      </c>
    </row>
    <row r="5" spans="3:10" x14ac:dyDescent="0.25">
      <c r="C5">
        <v>6.75</v>
      </c>
      <c r="D5" s="1">
        <f>C5*10^7</f>
        <v>67500000</v>
      </c>
      <c r="E5">
        <v>669</v>
      </c>
      <c r="F5" s="2">
        <f>E5*1.19</f>
        <v>796.11</v>
      </c>
      <c r="G5">
        <v>7200</v>
      </c>
      <c r="H5" s="1">
        <f>G5*1200</f>
        <v>8640000</v>
      </c>
      <c r="I5" s="4">
        <f>D5-H5</f>
        <v>58860000</v>
      </c>
      <c r="J5" s="1">
        <f>I5/F5</f>
        <v>73934.506538041227</v>
      </c>
    </row>
    <row r="6" spans="3:10" x14ac:dyDescent="0.25">
      <c r="C6">
        <v>5</v>
      </c>
      <c r="D6" s="1">
        <f t="shared" ref="D6:D8" si="0">C6*10^7</f>
        <v>50000000</v>
      </c>
      <c r="E6">
        <v>528</v>
      </c>
      <c r="F6" s="2">
        <f t="shared" ref="F6:F8" si="1">E6*1.19</f>
        <v>628.31999999999994</v>
      </c>
      <c r="G6">
        <v>5679</v>
      </c>
      <c r="H6" s="1">
        <f t="shared" ref="H6:H8" si="2">G6*1200</f>
        <v>6814800</v>
      </c>
      <c r="I6" s="4">
        <f t="shared" ref="I6:I8" si="3">D6-H6</f>
        <v>43185200</v>
      </c>
      <c r="J6" s="1">
        <f t="shared" ref="J6:J8" si="4">I6/F6</f>
        <v>68731.219760631531</v>
      </c>
    </row>
    <row r="7" spans="3:10" x14ac:dyDescent="0.25">
      <c r="C7">
        <v>10</v>
      </c>
      <c r="D7" s="1">
        <f t="shared" si="0"/>
        <v>100000000</v>
      </c>
      <c r="E7">
        <v>1505</v>
      </c>
      <c r="F7" s="2">
        <f t="shared" si="1"/>
        <v>1790.9499999999998</v>
      </c>
      <c r="G7">
        <v>16200</v>
      </c>
      <c r="H7" s="1">
        <f t="shared" si="2"/>
        <v>19440000</v>
      </c>
      <c r="I7" s="4">
        <f t="shared" si="3"/>
        <v>80560000</v>
      </c>
      <c r="J7" s="1">
        <f t="shared" si="4"/>
        <v>44981.713615678833</v>
      </c>
    </row>
    <row r="8" spans="3:10" x14ac:dyDescent="0.25">
      <c r="C8">
        <v>9</v>
      </c>
      <c r="D8" s="1">
        <f t="shared" si="0"/>
        <v>90000000</v>
      </c>
      <c r="E8">
        <v>1254</v>
      </c>
      <c r="F8" s="2">
        <f t="shared" si="1"/>
        <v>1492.26</v>
      </c>
      <c r="G8">
        <v>13500</v>
      </c>
      <c r="H8" s="1">
        <f t="shared" si="2"/>
        <v>16200000</v>
      </c>
      <c r="I8" s="4">
        <f t="shared" si="3"/>
        <v>73800000</v>
      </c>
      <c r="J8" s="1">
        <f t="shared" si="4"/>
        <v>49455.188774074224</v>
      </c>
    </row>
    <row r="11" spans="3:10" x14ac:dyDescent="0.25">
      <c r="D11" s="1">
        <v>16000</v>
      </c>
    </row>
    <row r="12" spans="3:10" x14ac:dyDescent="0.25">
      <c r="F12" s="8">
        <f>G12*H12</f>
        <v>73.57917599999999</v>
      </c>
      <c r="G12" s="2">
        <v>0.83612699999999995</v>
      </c>
      <c r="H12" s="6">
        <v>88</v>
      </c>
      <c r="I12" s="2"/>
      <c r="J12" s="1">
        <f>H12*I13</f>
        <v>1408000</v>
      </c>
    </row>
    <row r="13" spans="3:10" x14ac:dyDescent="0.25">
      <c r="H13" s="1">
        <v>40000</v>
      </c>
      <c r="I13">
        <v>16000</v>
      </c>
    </row>
    <row r="14" spans="3:10" x14ac:dyDescent="0.25">
      <c r="H14" s="1">
        <f>H13*H12</f>
        <v>3520000</v>
      </c>
      <c r="I14" s="1">
        <f>I13*H12</f>
        <v>1408000</v>
      </c>
    </row>
    <row r="15" spans="3:10" x14ac:dyDescent="0.25">
      <c r="H15" s="1">
        <f>Sheet2!K9</f>
        <v>920700</v>
      </c>
      <c r="I15" s="5">
        <f>I14/H14</f>
        <v>0.4</v>
      </c>
    </row>
    <row r="16" spans="3:10" x14ac:dyDescent="0.25">
      <c r="H16" s="1">
        <f>H15+H14</f>
        <v>4440700</v>
      </c>
    </row>
    <row r="17" spans="8:8" x14ac:dyDescent="0.25">
      <c r="H17" s="1">
        <v>4450000</v>
      </c>
    </row>
    <row r="18" spans="8:8" x14ac:dyDescent="0.25">
      <c r="H18" s="1">
        <f>H17*0.85</f>
        <v>3782500</v>
      </c>
    </row>
    <row r="19" spans="8:8" x14ac:dyDescent="0.25">
      <c r="H19" s="1">
        <f>H17*0.75</f>
        <v>3337500</v>
      </c>
    </row>
  </sheetData>
  <mergeCells count="1">
    <mergeCell ref="E4:F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29748-3FA5-4A1D-8F13-A3075C070C1C}">
  <dimension ref="B1:Q16"/>
  <sheetViews>
    <sheetView workbookViewId="0">
      <selection activeCell="K9" sqref="K9"/>
    </sheetView>
  </sheetViews>
  <sheetFormatPr defaultRowHeight="15" x14ac:dyDescent="0.25"/>
  <cols>
    <col min="3" max="3" width="9.140625" style="2"/>
    <col min="9" max="10" width="12.5703125" bestFit="1" customWidth="1"/>
    <col min="11" max="11" width="11.85546875" style="1" customWidth="1"/>
    <col min="17" max="17" width="10" style="1" bestFit="1" customWidth="1"/>
  </cols>
  <sheetData>
    <row r="1" spans="2:16" x14ac:dyDescent="0.25">
      <c r="G1">
        <f>2022-15</f>
        <v>2007</v>
      </c>
    </row>
    <row r="3" spans="2:16" x14ac:dyDescent="0.25">
      <c r="B3" s="2"/>
      <c r="D3" s="3" t="s">
        <v>0</v>
      </c>
      <c r="E3" s="3" t="s">
        <v>1</v>
      </c>
      <c r="F3" s="3" t="s">
        <v>2</v>
      </c>
      <c r="G3" s="3" t="s">
        <v>15</v>
      </c>
      <c r="H3" s="3" t="s">
        <v>16</v>
      </c>
      <c r="I3" s="3" t="s">
        <v>17</v>
      </c>
      <c r="J3" s="3" t="s">
        <v>18</v>
      </c>
      <c r="K3" s="1" t="s">
        <v>19</v>
      </c>
    </row>
    <row r="4" spans="2:16" x14ac:dyDescent="0.25">
      <c r="B4" s="2" t="s">
        <v>3</v>
      </c>
      <c r="C4" s="2" t="s">
        <v>8</v>
      </c>
      <c r="D4" s="3">
        <v>792</v>
      </c>
      <c r="E4" s="3">
        <f>E11*0.6</f>
        <v>475.2</v>
      </c>
      <c r="F4" s="3">
        <f>E4</f>
        <v>475.2</v>
      </c>
      <c r="G4" s="3">
        <v>2007</v>
      </c>
      <c r="H4" s="3">
        <v>1000</v>
      </c>
      <c r="I4" s="1">
        <f>H4*F4</f>
        <v>475200</v>
      </c>
      <c r="J4" s="1">
        <f>(2022-2007)*1.5%*I4</f>
        <v>106919.99999999999</v>
      </c>
      <c r="K4" s="1">
        <f>I4-J4</f>
        <v>368280</v>
      </c>
    </row>
    <row r="5" spans="2:16" x14ac:dyDescent="0.25">
      <c r="B5" s="2" t="s">
        <v>4</v>
      </c>
      <c r="C5" s="2" t="s">
        <v>8</v>
      </c>
      <c r="D5" s="3">
        <v>792</v>
      </c>
      <c r="E5" s="3">
        <f>E11*0.6</f>
        <v>475.2</v>
      </c>
      <c r="F5" s="3">
        <f>E5</f>
        <v>475.2</v>
      </c>
      <c r="G5" s="3">
        <v>2007</v>
      </c>
      <c r="H5" s="3">
        <v>1000</v>
      </c>
      <c r="I5" s="1">
        <f t="shared" ref="I5:I8" si="0">H5*F5</f>
        <v>475200</v>
      </c>
      <c r="J5" s="1">
        <f t="shared" ref="J5:J7" si="1">(2022-2007)*1.5%*I5</f>
        <v>106919.99999999999</v>
      </c>
      <c r="K5" s="1">
        <f t="shared" ref="K5:K8" si="2">I5-J5</f>
        <v>368280</v>
      </c>
      <c r="P5" s="2"/>
    </row>
    <row r="6" spans="2:16" x14ac:dyDescent="0.25">
      <c r="B6" s="2" t="s">
        <v>5</v>
      </c>
      <c r="C6" s="2" t="s">
        <v>8</v>
      </c>
      <c r="D6" s="3">
        <v>792</v>
      </c>
      <c r="E6" s="3">
        <f>E13</f>
        <v>237.60000000000002</v>
      </c>
      <c r="F6" s="3">
        <f>E6</f>
        <v>237.60000000000002</v>
      </c>
      <c r="G6" s="3">
        <v>2007</v>
      </c>
      <c r="H6" s="3">
        <v>1000</v>
      </c>
      <c r="I6" s="1">
        <f t="shared" si="0"/>
        <v>237600.00000000003</v>
      </c>
      <c r="J6" s="1">
        <f t="shared" si="1"/>
        <v>53460</v>
      </c>
      <c r="K6" s="1">
        <f t="shared" si="2"/>
        <v>184140.00000000003</v>
      </c>
      <c r="P6" s="2"/>
    </row>
    <row r="7" spans="2:16" x14ac:dyDescent="0.25">
      <c r="B7" s="2" t="s">
        <v>6</v>
      </c>
      <c r="C7" s="2" t="s">
        <v>8</v>
      </c>
      <c r="D7" s="3">
        <v>792</v>
      </c>
      <c r="E7" s="2"/>
      <c r="F7" s="4"/>
      <c r="G7" s="3"/>
      <c r="H7" s="3"/>
      <c r="I7" s="1"/>
      <c r="J7" s="1"/>
      <c r="N7" s="2"/>
      <c r="O7" s="2"/>
      <c r="P7" s="2"/>
    </row>
    <row r="8" spans="2:16" x14ac:dyDescent="0.25">
      <c r="B8" s="2" t="s">
        <v>7</v>
      </c>
      <c r="C8" s="2" t="s">
        <v>9</v>
      </c>
      <c r="D8" s="3">
        <v>0</v>
      </c>
      <c r="E8" s="2"/>
      <c r="F8" s="4"/>
      <c r="G8" s="3"/>
      <c r="H8" s="3"/>
      <c r="I8" s="1"/>
      <c r="J8" s="1"/>
      <c r="N8" s="2"/>
      <c r="O8" s="2"/>
      <c r="P8" s="2"/>
    </row>
    <row r="9" spans="2:16" x14ac:dyDescent="0.25">
      <c r="B9" s="2"/>
      <c r="D9" s="3">
        <f>SUM(D4:D8)</f>
        <v>3168</v>
      </c>
      <c r="E9" s="3">
        <f>SUM(E4:E8)</f>
        <v>1188</v>
      </c>
      <c r="F9" s="3">
        <f>SUM(F4:F8)</f>
        <v>1188</v>
      </c>
      <c r="I9" s="3">
        <f t="shared" ref="I9:K9" si="3">SUM(I4:I8)</f>
        <v>1188000</v>
      </c>
      <c r="J9" s="3">
        <f t="shared" si="3"/>
        <v>267300</v>
      </c>
      <c r="K9" s="3">
        <f t="shared" si="3"/>
        <v>920700</v>
      </c>
      <c r="M9" s="2"/>
      <c r="N9" s="2"/>
      <c r="O9" s="2"/>
      <c r="P9" s="2"/>
    </row>
    <row r="10" spans="2:16" x14ac:dyDescent="0.25">
      <c r="B10" s="2"/>
      <c r="D10" s="2"/>
      <c r="E10" s="3"/>
      <c r="F10" s="4"/>
      <c r="K10" s="1">
        <f>K9*0.7</f>
        <v>644490</v>
      </c>
      <c r="M10" s="2"/>
      <c r="N10" s="2"/>
      <c r="O10" s="2"/>
      <c r="P10" s="2"/>
    </row>
    <row r="11" spans="2:16" x14ac:dyDescent="0.25">
      <c r="E11">
        <v>792</v>
      </c>
      <c r="F11" s="4">
        <v>990</v>
      </c>
    </row>
    <row r="12" spans="2:16" x14ac:dyDescent="0.25">
      <c r="B12" s="2"/>
      <c r="D12" s="2"/>
      <c r="E12" s="3">
        <f>E11*1.5</f>
        <v>1188</v>
      </c>
      <c r="F12" s="8"/>
    </row>
    <row r="13" spans="2:16" x14ac:dyDescent="0.25">
      <c r="E13" s="4">
        <v>237.60000000000002</v>
      </c>
      <c r="I13" t="s">
        <v>10</v>
      </c>
      <c r="J13" t="s">
        <v>11</v>
      </c>
      <c r="K13" s="1" t="s">
        <v>12</v>
      </c>
    </row>
    <row r="14" spans="2:16" x14ac:dyDescent="0.25">
      <c r="I14">
        <v>921.65</v>
      </c>
      <c r="J14">
        <v>770.62</v>
      </c>
      <c r="K14" s="1">
        <f>J14*10.764</f>
        <v>8294.9536799999987</v>
      </c>
    </row>
    <row r="15" spans="2:16" x14ac:dyDescent="0.25">
      <c r="H15" t="s">
        <v>13</v>
      </c>
      <c r="I15" s="1">
        <f>I14*0.6</f>
        <v>552.99</v>
      </c>
      <c r="J15" s="1">
        <f t="shared" ref="J15:K15" si="4">J14*0.6</f>
        <v>462.37199999999996</v>
      </c>
      <c r="K15" s="1">
        <f t="shared" si="4"/>
        <v>4976.9722079999992</v>
      </c>
    </row>
    <row r="16" spans="2:16" x14ac:dyDescent="0.25">
      <c r="H16" t="s">
        <v>14</v>
      </c>
      <c r="I16" s="1">
        <f>I14*1.5</f>
        <v>1382.4749999999999</v>
      </c>
      <c r="J16" s="1">
        <f t="shared" ref="J16:K16" si="5">J14*1.5</f>
        <v>1155.93</v>
      </c>
      <c r="K16" s="1">
        <f t="shared" si="5"/>
        <v>12442.430519999998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Sheet3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2015-06-05T18:17:20Z</dcterms:created>
  <dcterms:modified xsi:type="dcterms:W3CDTF">2022-11-24T13:12:30Z</dcterms:modified>
</cp:coreProperties>
</file>