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Babul\VIS(2022-23)-PL453-360-638\"/>
    </mc:Choice>
  </mc:AlternateContent>
  <bookViews>
    <workbookView showVerticalScroll="0" xWindow="0" yWindow="0" windowWidth="21600" windowHeight="9135"/>
  </bookViews>
  <sheets>
    <sheet name="Building" sheetId="1" r:id="rId1"/>
    <sheet name="Land" sheetId="2" r:id="rId2"/>
  </sheets>
  <definedNames>
    <definedName name="_xlnm.Print_Area" localSheetId="0">Building!$B$2:$T$12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C14" i="1"/>
  <c r="C15" i="1"/>
  <c r="H5" i="1"/>
  <c r="P15" i="1"/>
  <c r="P16" i="1"/>
  <c r="J15" i="1" l="1"/>
  <c r="I15" i="1"/>
  <c r="P7" i="1" l="1"/>
  <c r="N6" i="1"/>
  <c r="N7" i="1"/>
  <c r="K6" i="1"/>
  <c r="K7" i="1"/>
  <c r="H7" i="1"/>
  <c r="H6" i="1"/>
  <c r="G6" i="1"/>
  <c r="P6" i="1" s="1"/>
  <c r="G7" i="1"/>
  <c r="G5" i="1"/>
  <c r="F8" i="1"/>
  <c r="G8" i="1" s="1"/>
  <c r="Q7" i="1" l="1"/>
  <c r="R7" i="1" s="1"/>
  <c r="T7" i="1" s="1"/>
  <c r="Q6" i="1"/>
  <c r="R6" i="1" s="1"/>
  <c r="T6" i="1" s="1"/>
  <c r="G17" i="1"/>
  <c r="M14" i="1"/>
  <c r="I19" i="2" l="1"/>
  <c r="J20" i="2"/>
  <c r="J26" i="2" s="1"/>
  <c r="K18" i="2"/>
  <c r="K26" i="1" l="1"/>
  <c r="P5" i="1" l="1"/>
  <c r="P8" i="1" s="1"/>
  <c r="S16" i="1" l="1"/>
  <c r="S15" i="1"/>
  <c r="N5" i="1" l="1"/>
  <c r="K5" i="1" l="1"/>
  <c r="Q5" i="1" s="1"/>
  <c r="R5" i="1" l="1"/>
  <c r="R8" i="1" s="1"/>
  <c r="T5" i="1" l="1"/>
  <c r="T8" i="1" s="1"/>
  <c r="C16" i="1" s="1"/>
  <c r="J27" i="2" l="1"/>
  <c r="J28" i="2" s="1"/>
  <c r="J29" i="2" s="1"/>
  <c r="C17" i="1" l="1"/>
  <c r="C19" i="1" l="1"/>
  <c r="C20" i="1"/>
</calcChain>
</file>

<file path=xl/comments1.xml><?xml version="1.0" encoding="utf-8"?>
<comments xmlns="http://schemas.openxmlformats.org/spreadsheetml/2006/main">
  <authors>
    <author>admin</author>
  </authors>
  <commentList>
    <comment ref="S3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<sst xmlns="http://schemas.openxmlformats.org/spreadsheetml/2006/main" count="68" uniqueCount="63">
  <si>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</si>
  <si>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</si>
  <si>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</si>
  <si>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</si>
  <si>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</si>
  <si>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</si>
  <si>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</si>
  <si>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</si>
  <si>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</si>
  <si>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</si>
  <si>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Gross Replacement Value
(INR)</t>
  </si>
  <si>
    <t>Discounting Factor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</si>
  <si>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</si>
  <si>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</si>
  <si>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</si>
  <si>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Remarks:</t>
  </si>
  <si>
    <t>RV</t>
  </si>
  <si>
    <t>DV</t>
  </si>
  <si>
    <t>TOTAL FMV</t>
  </si>
  <si>
    <t>ROUND OFF</t>
  </si>
  <si>
    <t>LAND</t>
  </si>
  <si>
    <t>BUILDING</t>
  </si>
  <si>
    <t>Land value</t>
  </si>
  <si>
    <t>Circle Rate</t>
  </si>
  <si>
    <r>
      <t xml:space="preserve">Area
</t>
    </r>
    <r>
      <rPr>
        <b/>
        <i/>
        <sz val="10"/>
        <rFont val="Calibri"/>
        <family val="2"/>
        <scheme val="minor"/>
      </rPr>
      <t>(in sq.ft)</t>
    </r>
  </si>
  <si>
    <r>
      <t>Height (</t>
    </r>
    <r>
      <rPr>
        <b/>
        <i/>
        <sz val="10"/>
        <rFont val="Calibri"/>
        <family val="2"/>
        <scheme val="minor"/>
      </rPr>
      <t>in ft.)</t>
    </r>
  </si>
  <si>
    <t>BIFURCATION OF LAND DETAILS OF LT. COL. ASHOKA GAUTAM | SECTOR 4, DEFENCE COLONY, DEHRADUN</t>
  </si>
  <si>
    <t>Type of Transfer</t>
  </si>
  <si>
    <t>Plot No.</t>
  </si>
  <si>
    <t>Land Area (in sq.mtr.)</t>
  </si>
  <si>
    <t>Land Area (in sq.yds.)</t>
  </si>
  <si>
    <t>Sale deed</t>
  </si>
  <si>
    <t>B-227</t>
  </si>
  <si>
    <t>S. No.</t>
  </si>
  <si>
    <t>Deed Dated</t>
  </si>
  <si>
    <t>Directions</t>
  </si>
  <si>
    <t>North- Society Land</t>
  </si>
  <si>
    <t>South- Society Land</t>
  </si>
  <si>
    <t>East- Society Land</t>
  </si>
  <si>
    <t>West- Plot S-4, B-227 (Owned Plot)</t>
  </si>
  <si>
    <t>North- 35 ft. wide road</t>
  </si>
  <si>
    <t>East- Open area of Nullah</t>
  </si>
  <si>
    <t>South- Plot S-4, B-232</t>
  </si>
  <si>
    <t>West- Plot S-4, B-228</t>
  </si>
  <si>
    <r>
      <t>3.</t>
    </r>
    <r>
      <rPr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</si>
  <si>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r>
      <t xml:space="preserve">Area
</t>
    </r>
    <r>
      <rPr>
        <b/>
        <i/>
        <sz val="10"/>
        <rFont val="Calibri"/>
        <family val="2"/>
        <scheme val="minor"/>
      </rPr>
      <t>(in sq.mtr.)</t>
    </r>
  </si>
  <si>
    <t xml:space="preserve"> Ground  Floor</t>
  </si>
  <si>
    <t>BOUNDARY WALL</t>
  </si>
  <si>
    <r>
      <t xml:space="preserve">1. </t>
    </r>
    <r>
      <rPr>
        <i/>
        <sz val="10"/>
        <color theme="1"/>
        <rFont val="Calibri"/>
        <family val="2"/>
        <scheme val="minor"/>
      </rPr>
      <t>All the details pertaining to the building such as area, height etc has been taken from the approved building plan provided to us.</t>
    </r>
  </si>
  <si>
    <t xml:space="preserve">CIRCLE RATE </t>
  </si>
  <si>
    <t>Land</t>
  </si>
  <si>
    <t>Building</t>
  </si>
  <si>
    <t>total</t>
  </si>
  <si>
    <t>BUILDING VALUATION FOR THE PROPERTY OF MR. ANSUL BANSAL S/O. ANIL PRAKASH BANSAL|VILLAGE: BEGAMPUR, ROORKEE,  HARIDWAR</t>
  </si>
  <si>
    <t>Description</t>
  </si>
  <si>
    <t>Main Shed</t>
  </si>
  <si>
    <t>Meter Room</t>
  </si>
  <si>
    <t>Guard Room</t>
  </si>
  <si>
    <t>Ground floor</t>
  </si>
  <si>
    <t>GI shed mounted on steel structure  comprising over brick wall</t>
  </si>
  <si>
    <t>RCC structure over GI shed</t>
  </si>
  <si>
    <t xml:space="preserve">GI shed mounted on steel structure </t>
  </si>
  <si>
    <r>
      <t xml:space="preserve">2. </t>
    </r>
    <r>
      <rPr>
        <i/>
        <sz val="10"/>
        <color theme="1"/>
        <rFont val="Calibri"/>
        <family val="2"/>
        <scheme val="minor"/>
      </rPr>
      <t>All the structure/s that has been taken in the area statemnet belonging to Mr. Ansul Bansal s/o. Mr. Anil Prakash Bansal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</si>
</sst>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_ [$₹-4009]\ * #,##0_ ;_ [$₹-4009]\ * \-#,##0_ ;_ [$₹-4009]\ * &quot;-&quot;??_ ;_ @_ "/>
    <numFmt numFmtId="168" formatCode="_ [$₹-4009]\ * #,##0.00_ ;_ [$₹-4009]\ * \-#,##0.00_ ;_ [$₹-4009]\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FFFFFF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4" fontId="0" fillId="0" borderId="0" xfId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7" fontId="0" fillId="0" borderId="0" xfId="0" applyNumberFormat="1"/>
    <xf numFmtId="164" fontId="4" fillId="2" borderId="1" xfId="3" applyNumberFormat="1" applyFont="1" applyFill="1" applyBorder="1" applyAlignment="1">
      <alignment horizontal="center" vertical="center" wrapText="1"/>
    </xf>
    <xf numFmtId="164" fontId="0" fillId="0" borderId="0" xfId="3" applyNumberFormat="1" applyFont="1" applyAlignment="1">
      <alignment horizontal="center"/>
    </xf>
    <xf numFmtId="44" fontId="0" fillId="0" borderId="0" xfId="1" applyFont="1" applyAlignment="1">
      <alignment wrapText="1"/>
    </xf>
    <xf numFmtId="168" fontId="0" fillId="0" borderId="0" xfId="3" applyNumberFormat="1" applyFont="1"/>
    <xf numFmtId="0" fontId="2" fillId="6" borderId="0" xfId="0" applyFont="1" applyFill="1" applyAlignment="1">
      <alignment wrapText="1"/>
    </xf>
    <xf numFmtId="168" fontId="0" fillId="6" borderId="0" xfId="0" applyNumberFormat="1" applyFill="1" applyAlignment="1">
      <alignment horizontal="center" wrapText="1"/>
    </xf>
    <xf numFmtId="43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vertical="center"/>
    </xf>
    <xf numFmtId="0" fontId="14" fillId="7" borderId="18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center" vertical="center" wrapText="1"/>
    </xf>
    <xf numFmtId="43" fontId="0" fillId="0" borderId="0" xfId="3" applyFont="1"/>
    <xf numFmtId="164" fontId="0" fillId="0" borderId="0" xfId="3" applyNumberFormat="1" applyFont="1"/>
    <xf numFmtId="0" fontId="2" fillId="0" borderId="4" xfId="0" applyFont="1" applyBorder="1" applyAlignment="1">
      <alignment horizontal="center" vertical="center"/>
    </xf>
    <xf numFmtId="166" fontId="0" fillId="0" borderId="0" xfId="2" applyNumberFormat="1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5" borderId="1" xfId="0" applyFont="1" applyFill="1" applyBorder="1" applyAlignment="1">
      <alignment wrapText="1"/>
    </xf>
    <xf numFmtId="167" fontId="0" fillId="4" borderId="1" xfId="0" applyNumberFormat="1" applyFill="1" applyBorder="1"/>
    <xf numFmtId="0" fontId="2" fillId="5" borderId="1" xfId="0" applyFont="1" applyFill="1" applyBorder="1"/>
    <xf numFmtId="167" fontId="2" fillId="4" borderId="1" xfId="0" applyNumberFormat="1" applyFont="1" applyFill="1" applyBorder="1"/>
    <xf numFmtId="166" fontId="2" fillId="4" borderId="1" xfId="1" applyNumberFormat="1" applyFont="1" applyFill="1" applyBorder="1"/>
    <xf numFmtId="0" fontId="2" fillId="5" borderId="1" xfId="0" applyFont="1" applyFill="1" applyBorder="1" applyAlignment="1"/>
    <xf numFmtId="164" fontId="0" fillId="0" borderId="0" xfId="3" applyNumberFormat="1" applyFont="1" applyAlignment="1"/>
    <xf numFmtId="164" fontId="0" fillId="0" borderId="1" xfId="3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NumberFormat="1" applyFont="1" applyBorder="1" applyAlignment="1">
      <alignment horizontal="center" vertical="center"/>
    </xf>
    <xf numFmtId="0" fontId="15" fillId="0" borderId="10" xfId="0" applyNumberFormat="1" applyFont="1" applyBorder="1" applyAlignment="1">
      <alignment horizontal="center" vertical="center"/>
    </xf>
    <xf numFmtId="0" fontId="15" fillId="0" borderId="12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14" fontId="15" fillId="0" borderId="8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14" fontId="15" fillId="0" borderId="13" xfId="0" applyNumberFormat="1" applyFont="1" applyBorder="1" applyAlignment="1">
      <alignment horizontal="center" vertical="center"/>
    </xf>
    <xf numFmtId="0" fontId="11" fillId="5" borderId="0" xfId="0" applyFont="1" applyFill="1" applyBorder="1" applyAlignment="1">
      <alignment horizontal="center"/>
    </xf>
    <xf numFmtId="167" fontId="0" fillId="4" borderId="0" xfId="0" applyNumberFormat="1" applyFill="1" applyBorder="1"/>
    <xf numFmtId="0" fontId="11" fillId="5" borderId="22" xfId="0" applyFont="1" applyFill="1" applyBorder="1" applyAlignment="1">
      <alignment horizontal="center"/>
    </xf>
    <xf numFmtId="167" fontId="0" fillId="4" borderId="22" xfId="0" applyNumberFormat="1" applyFill="1" applyBorder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31"/>
  <sheetViews>
    <sheetView tabSelected="1" zoomScaleNormal="100" zoomScaleSheetLayoutView="85" workbookViewId="0">
      <selection activeCell="B12" sqref="B12:T12"/>
    </sheetView>
  </sheetViews>
  <sheetFormatPr defaultRowHeight="15" x14ac:dyDescent="0.25"/>
  <cols>
    <col min="2" max="2" width="9.7109375" customWidth="1"/>
    <col min="3" max="3" width="16" style="17" customWidth="1"/>
    <col min="4" max="4" width="13.7109375" style="17" customWidth="1"/>
    <col min="5" max="5" width="20.85546875" style="17" customWidth="1"/>
    <col min="6" max="6" width="11" style="17" customWidth="1"/>
    <col min="7" max="7" width="14.5703125" style="21" customWidth="1"/>
    <col min="8" max="8" width="8" customWidth="1"/>
    <col min="9" max="9" width="13.7109375" customWidth="1"/>
    <col min="10" max="11" width="10.42578125" customWidth="1"/>
    <col min="12" max="12" width="11.5703125" customWidth="1"/>
    <col min="13" max="13" width="7.7109375" customWidth="1"/>
    <col min="14" max="14" width="12.42578125" customWidth="1"/>
    <col min="15" max="15" width="11.5703125" bestFit="1" customWidth="1"/>
    <col min="16" max="16" width="14.28515625" bestFit="1" customWidth="1"/>
    <col min="17" max="17" width="12.42578125" customWidth="1"/>
    <col min="18" max="18" width="13.28515625" customWidth="1"/>
    <col min="19" max="19" width="14.28515625" customWidth="1"/>
    <col min="20" max="20" width="15.42578125" style="18" customWidth="1"/>
    <col min="21" max="21" width="17" bestFit="1" customWidth="1"/>
    <col min="22" max="23" width="14.28515625" bestFit="1" customWidth="1"/>
  </cols>
  <sheetData>
    <row r="3" spans="2:23" ht="30.75" customHeight="1" x14ac:dyDescent="0.25">
      <c r="B3" s="58" t="s">
        <v>53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60"/>
    </row>
    <row r="4" spans="2:23" s="15" customFormat="1" ht="60" x14ac:dyDescent="0.25">
      <c r="B4" s="13" t="s">
        <v>33</v>
      </c>
      <c r="C4" s="14" t="s">
        <v>0</v>
      </c>
      <c r="D4" s="14" t="s">
        <v>54</v>
      </c>
      <c r="E4" s="14" t="s">
        <v>3</v>
      </c>
      <c r="F4" s="20" t="s">
        <v>45</v>
      </c>
      <c r="G4" s="20" t="s">
        <v>24</v>
      </c>
      <c r="H4" s="14" t="s">
        <v>25</v>
      </c>
      <c r="I4" s="14" t="s">
        <v>1</v>
      </c>
      <c r="J4" s="14" t="s">
        <v>2</v>
      </c>
      <c r="K4" s="14" t="s">
        <v>12</v>
      </c>
      <c r="L4" s="14" t="s">
        <v>13</v>
      </c>
      <c r="M4" s="14" t="s">
        <v>4</v>
      </c>
      <c r="N4" s="14" t="s">
        <v>6</v>
      </c>
      <c r="O4" s="14" t="s">
        <v>14</v>
      </c>
      <c r="P4" s="14" t="s">
        <v>10</v>
      </c>
      <c r="Q4" s="14" t="s">
        <v>7</v>
      </c>
      <c r="R4" s="14" t="s">
        <v>8</v>
      </c>
      <c r="S4" s="14" t="s">
        <v>11</v>
      </c>
      <c r="T4" s="14" t="s">
        <v>9</v>
      </c>
    </row>
    <row r="5" spans="2:23" ht="42" customHeight="1" x14ac:dyDescent="0.25">
      <c r="B5" s="2">
        <v>1</v>
      </c>
      <c r="C5" s="16" t="s">
        <v>46</v>
      </c>
      <c r="D5" s="16" t="s">
        <v>55</v>
      </c>
      <c r="E5" s="54" t="s">
        <v>59</v>
      </c>
      <c r="F5" s="16">
        <v>1289.6199999999999</v>
      </c>
      <c r="G5" s="53">
        <f>F5*10.764</f>
        <v>13881.469679999998</v>
      </c>
      <c r="H5" s="10">
        <f>7*3.28</f>
        <v>22.959999999999997</v>
      </c>
      <c r="I5" s="2">
        <v>2019</v>
      </c>
      <c r="J5" s="2">
        <v>2022</v>
      </c>
      <c r="K5" s="2">
        <f>J5-I5</f>
        <v>3</v>
      </c>
      <c r="L5" s="2">
        <v>35</v>
      </c>
      <c r="M5" s="3">
        <v>0.1</v>
      </c>
      <c r="N5" s="5">
        <f>(1-M5)/L5</f>
        <v>2.5714285714285714E-2</v>
      </c>
      <c r="O5" s="6">
        <v>1300</v>
      </c>
      <c r="P5" s="6">
        <f>O5*G5</f>
        <v>18045910.583999999</v>
      </c>
      <c r="Q5" s="6">
        <f>P5*N5*K5</f>
        <v>1392113.1021942855</v>
      </c>
      <c r="R5" s="6">
        <f t="shared" ref="R5:R7" si="0">MAX(P5-Q5,0)</f>
        <v>16653797.481805714</v>
      </c>
      <c r="S5" s="11">
        <v>0</v>
      </c>
      <c r="T5" s="6">
        <f t="shared" ref="T5:T7" si="1">IF(R5&gt;M5*P5,R5*(1-S5),P5*M5)</f>
        <v>16653797.481805714</v>
      </c>
      <c r="U5" s="40"/>
      <c r="V5" s="1"/>
      <c r="W5" s="1"/>
    </row>
    <row r="6" spans="2:23" ht="28.5" customHeight="1" x14ac:dyDescent="0.25">
      <c r="B6" s="44">
        <v>2</v>
      </c>
      <c r="C6" s="2" t="s">
        <v>58</v>
      </c>
      <c r="D6" s="2" t="s">
        <v>56</v>
      </c>
      <c r="E6" s="16" t="s">
        <v>60</v>
      </c>
      <c r="F6" s="45">
        <v>16.36</v>
      </c>
      <c r="G6" s="53">
        <f t="shared" ref="G6:G7" si="2">F6*10.764</f>
        <v>176.09903999999997</v>
      </c>
      <c r="H6" s="10">
        <f>3.65*3.28</f>
        <v>11.972</v>
      </c>
      <c r="I6" s="2">
        <v>2019</v>
      </c>
      <c r="J6" s="2">
        <v>2022</v>
      </c>
      <c r="K6" s="2">
        <f t="shared" ref="K6:K7" si="3">J6-I6</f>
        <v>3</v>
      </c>
      <c r="L6" s="2">
        <v>35</v>
      </c>
      <c r="M6" s="3">
        <v>0.1</v>
      </c>
      <c r="N6" s="5">
        <f t="shared" ref="N6:N7" si="4">(1-M6)/L6</f>
        <v>2.5714285714285714E-2</v>
      </c>
      <c r="O6" s="6">
        <v>800</v>
      </c>
      <c r="P6" s="6">
        <f t="shared" ref="P6:P7" si="5">O6*G6</f>
        <v>140879.23199999999</v>
      </c>
      <c r="Q6" s="6">
        <f t="shared" ref="Q6:Q7" si="6">P6*N6*K6</f>
        <v>10867.826468571428</v>
      </c>
      <c r="R6" s="6">
        <f t="shared" si="0"/>
        <v>130011.40553142857</v>
      </c>
      <c r="S6" s="11">
        <v>0</v>
      </c>
      <c r="T6" s="6">
        <f t="shared" si="1"/>
        <v>130011.40553142857</v>
      </c>
      <c r="U6" s="40"/>
      <c r="V6" s="1"/>
      <c r="W6" s="1"/>
    </row>
    <row r="7" spans="2:23" ht="32.25" customHeight="1" x14ac:dyDescent="0.25">
      <c r="B7" s="44">
        <v>3</v>
      </c>
      <c r="C7" s="2" t="s">
        <v>58</v>
      </c>
      <c r="D7" s="16" t="s">
        <v>57</v>
      </c>
      <c r="E7" s="16" t="s">
        <v>61</v>
      </c>
      <c r="F7" s="45">
        <v>28.35</v>
      </c>
      <c r="G7" s="53">
        <f t="shared" si="2"/>
        <v>305.15940000000001</v>
      </c>
      <c r="H7" s="10">
        <f>2.4*3.28</f>
        <v>7.871999999999999</v>
      </c>
      <c r="I7" s="2">
        <v>2019</v>
      </c>
      <c r="J7" s="2">
        <v>2022</v>
      </c>
      <c r="K7" s="2">
        <f t="shared" si="3"/>
        <v>3</v>
      </c>
      <c r="L7" s="2">
        <v>35</v>
      </c>
      <c r="M7" s="3">
        <v>0.1</v>
      </c>
      <c r="N7" s="5">
        <f t="shared" si="4"/>
        <v>2.5714285714285714E-2</v>
      </c>
      <c r="O7" s="6">
        <v>600</v>
      </c>
      <c r="P7" s="6">
        <f t="shared" si="5"/>
        <v>183095.64</v>
      </c>
      <c r="Q7" s="6">
        <f t="shared" si="6"/>
        <v>14124.5208</v>
      </c>
      <c r="R7" s="6">
        <f t="shared" si="0"/>
        <v>168971.11920000002</v>
      </c>
      <c r="S7" s="11">
        <v>0</v>
      </c>
      <c r="T7" s="6">
        <f t="shared" si="1"/>
        <v>168971.11920000002</v>
      </c>
      <c r="U7" s="40"/>
      <c r="V7" s="1"/>
      <c r="W7" s="1"/>
    </row>
    <row r="8" spans="2:23" x14ac:dyDescent="0.25">
      <c r="B8" s="61" t="s">
        <v>5</v>
      </c>
      <c r="C8" s="62"/>
      <c r="D8" s="62"/>
      <c r="E8" s="63"/>
      <c r="F8" s="42">
        <f>SUM(F5:F7)</f>
        <v>1334.3299999999997</v>
      </c>
      <c r="G8" s="53">
        <f>F8*10.764</f>
        <v>14362.728119999996</v>
      </c>
      <c r="H8" s="9"/>
      <c r="I8" s="64"/>
      <c r="J8" s="64"/>
      <c r="K8" s="64"/>
      <c r="L8" s="64"/>
      <c r="M8" s="64"/>
      <c r="N8" s="64"/>
      <c r="O8" s="64"/>
      <c r="P8" s="7">
        <f>SUM(P5:P7)</f>
        <v>18369885.456</v>
      </c>
      <c r="Q8" s="7"/>
      <c r="R8" s="7">
        <f>SUM(R5:R7)</f>
        <v>16952780.006537139</v>
      </c>
      <c r="S8" s="7"/>
      <c r="T8" s="7">
        <f>SUM(T5:T7)</f>
        <v>16952780.006537139</v>
      </c>
      <c r="U8" s="12"/>
    </row>
    <row r="9" spans="2:23" x14ac:dyDescent="0.25">
      <c r="B9" s="66" t="s">
        <v>15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12"/>
    </row>
    <row r="10" spans="2:23" ht="16.5" customHeight="1" x14ac:dyDescent="0.25">
      <c r="B10" s="65" t="s">
        <v>48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12"/>
    </row>
    <row r="11" spans="2:23" x14ac:dyDescent="0.25">
      <c r="B11" s="65" t="s">
        <v>62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12"/>
    </row>
    <row r="12" spans="2:23" x14ac:dyDescent="0.25">
      <c r="B12" s="57" t="s">
        <v>44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12"/>
    </row>
    <row r="13" spans="2:23" ht="21.75" customHeight="1" x14ac:dyDescent="0.25">
      <c r="U13" s="12"/>
    </row>
    <row r="14" spans="2:23" ht="32.25" customHeight="1" x14ac:dyDescent="0.25">
      <c r="B14" s="46" t="s">
        <v>47</v>
      </c>
      <c r="C14" s="47">
        <f>200*5000</f>
        <v>1000000</v>
      </c>
      <c r="F14" s="55" t="s">
        <v>49</v>
      </c>
      <c r="G14" s="56"/>
      <c r="K14">
        <v>2000</v>
      </c>
      <c r="M14">
        <f>L14*K14</f>
        <v>0</v>
      </c>
      <c r="O14" s="41"/>
      <c r="U14" s="12"/>
    </row>
    <row r="15" spans="2:23" ht="15.75" x14ac:dyDescent="0.25">
      <c r="B15" s="48" t="s">
        <v>20</v>
      </c>
      <c r="C15" s="47">
        <f>2373.7*6500</f>
        <v>15429049.999999998</v>
      </c>
      <c r="F15" s="51" t="s">
        <v>50</v>
      </c>
      <c r="G15" s="47">
        <f>2373.7*4400</f>
        <v>10444280</v>
      </c>
      <c r="I15">
        <f>580*3</f>
        <v>1740</v>
      </c>
      <c r="J15" s="40">
        <f>I15*10.764</f>
        <v>18729.36</v>
      </c>
      <c r="P15" s="41">
        <f>605*45000</f>
        <v>27225000</v>
      </c>
      <c r="R15" s="82" t="s">
        <v>22</v>
      </c>
      <c r="S15" s="83">
        <f>C15</f>
        <v>15429049.999999998</v>
      </c>
      <c r="U15" s="12"/>
    </row>
    <row r="16" spans="2:23" ht="15.75" x14ac:dyDescent="0.25">
      <c r="B16" s="48" t="s">
        <v>21</v>
      </c>
      <c r="C16" s="47">
        <f>T8</f>
        <v>16952780.006537139</v>
      </c>
      <c r="F16" s="48" t="s">
        <v>51</v>
      </c>
      <c r="G16" s="47">
        <f>F8*10000*0.97</f>
        <v>12943000.999999996</v>
      </c>
      <c r="O16" s="1"/>
      <c r="P16" s="19">
        <f>P15*0.85</f>
        <v>23141250</v>
      </c>
      <c r="R16" s="84" t="s">
        <v>23</v>
      </c>
      <c r="S16" s="85">
        <f>5583.61*20000</f>
        <v>111672200</v>
      </c>
      <c r="U16" s="12"/>
    </row>
    <row r="17" spans="2:23" x14ac:dyDescent="0.25">
      <c r="B17" s="46" t="s">
        <v>18</v>
      </c>
      <c r="C17" s="49">
        <f>SUM(C14:C16)</f>
        <v>33381830.006537139</v>
      </c>
      <c r="F17" s="48" t="s">
        <v>52</v>
      </c>
      <c r="G17" s="47">
        <f>G16+G15</f>
        <v>23387280.999999996</v>
      </c>
      <c r="U17" s="12"/>
    </row>
    <row r="18" spans="2:23" ht="14.25" customHeight="1" x14ac:dyDescent="0.25">
      <c r="B18" s="46" t="s">
        <v>19</v>
      </c>
      <c r="C18" s="49">
        <v>33400000</v>
      </c>
      <c r="H18" s="17"/>
      <c r="I18" s="23"/>
      <c r="O18" s="19"/>
      <c r="Q18" s="24"/>
      <c r="R18" s="17"/>
      <c r="S18" s="17"/>
      <c r="T18" s="25"/>
      <c r="U18" s="22"/>
    </row>
    <row r="19" spans="2:23" x14ac:dyDescent="0.25">
      <c r="B19" s="48" t="s">
        <v>16</v>
      </c>
      <c r="C19" s="50">
        <f>0.85*C18</f>
        <v>28390000</v>
      </c>
      <c r="G19" s="43"/>
      <c r="U19" s="12"/>
    </row>
    <row r="20" spans="2:23" x14ac:dyDescent="0.25">
      <c r="B20" s="48" t="s">
        <v>17</v>
      </c>
      <c r="C20" s="50">
        <f>0.75*C18</f>
        <v>25050000</v>
      </c>
      <c r="U20" s="12"/>
    </row>
    <row r="21" spans="2:23" x14ac:dyDescent="0.25">
      <c r="U21" s="12"/>
    </row>
    <row r="22" spans="2:23" ht="15" customHeight="1" x14ac:dyDescent="0.25">
      <c r="G22" s="52"/>
      <c r="U22" s="12"/>
    </row>
    <row r="24" spans="2:23" x14ac:dyDescent="0.25">
      <c r="C24" s="30"/>
      <c r="D24" s="30"/>
      <c r="E24" s="31"/>
      <c r="F24" s="31"/>
      <c r="U24" s="8"/>
      <c r="V24" s="4"/>
      <c r="W24" s="4"/>
    </row>
    <row r="25" spans="2:23" x14ac:dyDescent="0.25">
      <c r="C25" s="28"/>
      <c r="D25" s="28"/>
      <c r="E25"/>
      <c r="F25"/>
      <c r="H25" s="27"/>
      <c r="P25" s="26"/>
    </row>
    <row r="26" spans="2:23" x14ac:dyDescent="0.25">
      <c r="C26" s="28"/>
      <c r="D26" s="28"/>
      <c r="E26"/>
      <c r="F26"/>
      <c r="J26" s="1"/>
      <c r="K26" s="26">
        <f>J26/10.7642</f>
        <v>0</v>
      </c>
    </row>
    <row r="27" spans="2:23" x14ac:dyDescent="0.25">
      <c r="C27" s="28"/>
      <c r="D27" s="28"/>
      <c r="E27"/>
      <c r="F27"/>
    </row>
    <row r="28" spans="2:23" x14ac:dyDescent="0.25">
      <c r="C28" s="28"/>
      <c r="D28" s="28"/>
      <c r="E28" s="27"/>
      <c r="F28" s="27"/>
    </row>
    <row r="29" spans="2:23" x14ac:dyDescent="0.25">
      <c r="C29" s="28"/>
      <c r="D29" s="28"/>
      <c r="E29" s="27"/>
      <c r="F29" s="27"/>
    </row>
    <row r="30" spans="2:23" ht="15" customHeight="1" x14ac:dyDescent="0.25">
      <c r="C30" s="29"/>
      <c r="D30" s="29"/>
      <c r="E30" s="27"/>
      <c r="F30" s="27"/>
    </row>
    <row r="31" spans="2:23" x14ac:dyDescent="0.25">
      <c r="E31" s="27"/>
      <c r="F31" s="27"/>
    </row>
  </sheetData>
  <mergeCells count="8">
    <mergeCell ref="F14:G14"/>
    <mergeCell ref="B12:T12"/>
    <mergeCell ref="B3:T3"/>
    <mergeCell ref="B8:E8"/>
    <mergeCell ref="I8:O8"/>
    <mergeCell ref="B10:T10"/>
    <mergeCell ref="B11:T11"/>
    <mergeCell ref="B9:T9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E5:S30"/>
  <sheetViews>
    <sheetView topLeftCell="A4" zoomScaleNormal="100" workbookViewId="0">
      <selection activeCell="J20" sqref="J20"/>
    </sheetView>
  </sheetViews>
  <sheetFormatPr defaultRowHeight="15" x14ac:dyDescent="0.25"/>
  <cols>
    <col min="4" max="4" width="26.7109375" bestFit="1" customWidth="1"/>
    <col min="5" max="5" width="5.5703125" bestFit="1" customWidth="1"/>
    <col min="6" max="6" width="10.5703125" bestFit="1" customWidth="1"/>
    <col min="7" max="7" width="10.42578125" bestFit="1" customWidth="1"/>
    <col min="8" max="8" width="7.42578125" bestFit="1" customWidth="1"/>
    <col min="9" max="9" width="10" bestFit="1" customWidth="1"/>
    <col min="10" max="10" width="14.28515625" bestFit="1" customWidth="1"/>
    <col min="11" max="11" width="32.28515625" customWidth="1"/>
  </cols>
  <sheetData>
    <row r="5" spans="5:11" ht="15.75" thickBot="1" x14ac:dyDescent="0.3"/>
    <row r="6" spans="5:11" ht="31.5" customHeight="1" thickBot="1" x14ac:dyDescent="0.3">
      <c r="E6" s="74" t="s">
        <v>26</v>
      </c>
      <c r="F6" s="75"/>
      <c r="G6" s="75"/>
      <c r="H6" s="75"/>
      <c r="I6" s="75"/>
      <c r="J6" s="75"/>
      <c r="K6" s="76"/>
    </row>
    <row r="7" spans="5:11" ht="39" thickBot="1" x14ac:dyDescent="0.3">
      <c r="E7" s="37" t="s">
        <v>33</v>
      </c>
      <c r="F7" s="38" t="s">
        <v>34</v>
      </c>
      <c r="G7" s="38" t="s">
        <v>27</v>
      </c>
      <c r="H7" s="38" t="s">
        <v>28</v>
      </c>
      <c r="I7" s="38" t="s">
        <v>29</v>
      </c>
      <c r="J7" s="38" t="s">
        <v>30</v>
      </c>
      <c r="K7" s="39" t="s">
        <v>35</v>
      </c>
    </row>
    <row r="8" spans="5:11" x14ac:dyDescent="0.25">
      <c r="E8" s="68">
        <v>1</v>
      </c>
      <c r="F8" s="79">
        <v>40690</v>
      </c>
      <c r="G8" s="77" t="s">
        <v>31</v>
      </c>
      <c r="H8" s="77" t="s">
        <v>32</v>
      </c>
      <c r="I8" s="77">
        <v>426.57</v>
      </c>
      <c r="J8" s="77">
        <v>510</v>
      </c>
      <c r="K8" s="32" t="s">
        <v>40</v>
      </c>
    </row>
    <row r="9" spans="5:11" x14ac:dyDescent="0.25">
      <c r="E9" s="69"/>
      <c r="F9" s="80"/>
      <c r="G9" s="67"/>
      <c r="H9" s="67"/>
      <c r="I9" s="67"/>
      <c r="J9" s="67"/>
      <c r="K9" s="33" t="s">
        <v>42</v>
      </c>
    </row>
    <row r="10" spans="5:11" x14ac:dyDescent="0.25">
      <c r="E10" s="69"/>
      <c r="F10" s="80"/>
      <c r="G10" s="67"/>
      <c r="H10" s="67"/>
      <c r="I10" s="67"/>
      <c r="J10" s="67"/>
      <c r="K10" s="33" t="s">
        <v>41</v>
      </c>
    </row>
    <row r="11" spans="5:11" ht="15.75" thickBot="1" x14ac:dyDescent="0.3">
      <c r="E11" s="70"/>
      <c r="F11" s="81"/>
      <c r="G11" s="78"/>
      <c r="H11" s="78"/>
      <c r="I11" s="78"/>
      <c r="J11" s="78"/>
      <c r="K11" s="34" t="s">
        <v>43</v>
      </c>
    </row>
    <row r="12" spans="5:11" x14ac:dyDescent="0.25">
      <c r="E12" s="68">
        <v>2</v>
      </c>
      <c r="F12" s="79">
        <v>42374</v>
      </c>
      <c r="G12" s="77" t="s">
        <v>31</v>
      </c>
      <c r="H12" s="77" t="s">
        <v>32</v>
      </c>
      <c r="I12" s="77">
        <v>144.68</v>
      </c>
      <c r="J12" s="77">
        <v>173</v>
      </c>
      <c r="K12" s="32" t="s">
        <v>36</v>
      </c>
    </row>
    <row r="13" spans="5:11" x14ac:dyDescent="0.25">
      <c r="E13" s="69"/>
      <c r="F13" s="80"/>
      <c r="G13" s="67"/>
      <c r="H13" s="67"/>
      <c r="I13" s="67"/>
      <c r="J13" s="67"/>
      <c r="K13" s="33" t="s">
        <v>37</v>
      </c>
    </row>
    <row r="14" spans="5:11" x14ac:dyDescent="0.25">
      <c r="E14" s="69"/>
      <c r="F14" s="80"/>
      <c r="G14" s="67"/>
      <c r="H14" s="67"/>
      <c r="I14" s="67"/>
      <c r="J14" s="67"/>
      <c r="K14" s="33" t="s">
        <v>38</v>
      </c>
    </row>
    <row r="15" spans="5:11" ht="15.75" thickBot="1" x14ac:dyDescent="0.3">
      <c r="E15" s="70"/>
      <c r="F15" s="81"/>
      <c r="G15" s="78"/>
      <c r="H15" s="78"/>
      <c r="I15" s="78"/>
      <c r="J15" s="78"/>
      <c r="K15" s="34" t="s">
        <v>39</v>
      </c>
    </row>
    <row r="16" spans="5:11" ht="16.5" thickBot="1" x14ac:dyDescent="0.3">
      <c r="E16" s="71" t="s">
        <v>5</v>
      </c>
      <c r="F16" s="72"/>
      <c r="G16" s="72"/>
      <c r="H16" s="73"/>
      <c r="I16" s="35">
        <v>571.25</v>
      </c>
      <c r="J16" s="35">
        <v>683.2</v>
      </c>
      <c r="K16" s="36"/>
    </row>
    <row r="18" spans="7:19" x14ac:dyDescent="0.25">
      <c r="J18" s="41">
        <v>25000</v>
      </c>
      <c r="K18" s="41">
        <f>J18*J16</f>
        <v>17080000</v>
      </c>
    </row>
    <row r="19" spans="7:19" x14ac:dyDescent="0.25">
      <c r="I19" s="1">
        <f>J18*0.95</f>
        <v>23750</v>
      </c>
      <c r="J19" s="41">
        <v>24000</v>
      </c>
    </row>
    <row r="20" spans="7:19" x14ac:dyDescent="0.25">
      <c r="G20" s="67"/>
      <c r="J20" s="41">
        <f>J19*J16</f>
        <v>16396800.000000002</v>
      </c>
    </row>
    <row r="21" spans="7:19" x14ac:dyDescent="0.25">
      <c r="G21" s="67"/>
    </row>
    <row r="22" spans="7:19" x14ac:dyDescent="0.25">
      <c r="G22" s="67"/>
    </row>
    <row r="23" spans="7:19" x14ac:dyDescent="0.25">
      <c r="G23" s="67"/>
    </row>
    <row r="26" spans="7:19" x14ac:dyDescent="0.25">
      <c r="J26" s="41">
        <f>J20</f>
        <v>16396800.000000002</v>
      </c>
    </row>
    <row r="27" spans="7:19" x14ac:dyDescent="0.25">
      <c r="J27" s="41">
        <f>Building!T5</f>
        <v>16653797.481805714</v>
      </c>
    </row>
    <row r="28" spans="7:19" x14ac:dyDescent="0.25">
      <c r="J28" s="41">
        <f>SUM(J26:J27)</f>
        <v>33050597.481805716</v>
      </c>
    </row>
    <row r="29" spans="7:19" x14ac:dyDescent="0.25">
      <c r="J29" s="26">
        <f>J28*0.85</f>
        <v>28093007.859534856</v>
      </c>
    </row>
    <row r="30" spans="7:19" x14ac:dyDescent="0.25"/>
  </sheetData>
  <mergeCells count="15">
    <mergeCell ref="G20:G23"/>
    <mergeCell ref="E8:E11"/>
    <mergeCell ref="E12:E15"/>
    <mergeCell ref="E16:H16"/>
    <mergeCell ref="E6:K6"/>
    <mergeCell ref="J8:J11"/>
    <mergeCell ref="I8:I11"/>
    <mergeCell ref="H8:H11"/>
    <mergeCell ref="G8:G11"/>
    <mergeCell ref="F8:F11"/>
    <mergeCell ref="G12:G15"/>
    <mergeCell ref="H12:H15"/>
    <mergeCell ref="I12:I15"/>
    <mergeCell ref="J12:J15"/>
    <mergeCell ref="F12:F15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Building</vt:lpstr>
      <vt:lpstr>Land</vt:lpstr>
      <vt:lpstr>Building!Print_Area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Babul</cp:lastModifiedBy>
  <cp:lastPrinted>2022-01-07T08:12:53Z</cp:lastPrinted>
  <dcterms:created xsi:type="dcterms:W3CDTF">2021-09-16T11:33:35Z</dcterms:created>
  <dcterms:modified xsi:type="dcterms:W3CDTF">2022-11-28T05:31:03Z</dcterms:modified>
</cp:coreProperties>
</file>